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5.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drawings/drawing6.xml" ContentType="application/vnd.openxmlformats-officedocument.drawing+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drawings/drawing7.xml" ContentType="application/vnd.openxmlformats-officedocument.drawing+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drawings/drawing8.xml" ContentType="application/vnd.openxmlformats-officedocument.drawing+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drawings/drawing9.xml" ContentType="application/vnd.openxmlformats-officedocument.drawing+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drawings/drawing10.xml" ContentType="application/vnd.openxmlformats-officedocument.drawing+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drawings/drawing11.xml" ContentType="application/vnd.openxmlformats-officedocument.drawing+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T:\ca\catr\WAP\WAP - CT-EB Shared Working Docs\Assessment Forms\"/>
    </mc:Choice>
  </mc:AlternateContent>
  <bookViews>
    <workbookView xWindow="-120" yWindow="5880" windowWidth="29040" windowHeight="15840" tabRatio="734" firstSheet="3" activeTab="5"/>
  </bookViews>
  <sheets>
    <sheet name="Contact Info" sheetId="10" r:id="rId1"/>
    <sheet name="Blower Door Duct Blaster Data" sheetId="15" r:id="rId2"/>
    <sheet name="BD DB - DO NOT DELETE" sheetId="16" state="hidden" r:id="rId3"/>
    <sheet name="Attic Vent Calc" sheetId="45" r:id="rId4"/>
    <sheet name="CAZ Testing Data" sheetId="17" r:id="rId5"/>
    <sheet name="Degradation Calculator (1)" sheetId="59" r:id="rId6"/>
    <sheet name="Degradation Calculator (2)" sheetId="60" r:id="rId7"/>
    <sheet name="Degradation Calculator (3)" sheetId="61" r:id="rId8"/>
    <sheet name="RAC Replacement (1)" sheetId="5" r:id="rId9"/>
    <sheet name="RAC Replacement (2)" sheetId="55" r:id="rId10"/>
    <sheet name="RAC Replacement (3)" sheetId="56" r:id="rId11"/>
    <sheet name="Ref Replacement" sheetId="2" r:id="rId12"/>
    <sheet name="LIHEAP Priority List -23" sheetId="32" r:id="rId13"/>
    <sheet name="LIHEAP Priority List -24" sheetId="58" r:id="rId14"/>
    <sheet name="DOE SFSB PL Checklist HOT" sheetId="49" r:id="rId15"/>
    <sheet name="DOE MH PL Checklist HOT" sheetId="50" r:id="rId16"/>
    <sheet name="DOE LRMF PL Checklist HOT" sheetId="52" r:id="rId17"/>
    <sheet name="DOE SFSB PL Checklist MODERATE" sheetId="51" r:id="rId18"/>
    <sheet name="DOE MH PL Checklist MODERATE" sheetId="54" r:id="rId19"/>
    <sheet name="DOE LRMF PL Checklist MODERATE" sheetId="53" r:id="rId20"/>
    <sheet name="Sheet1 (2)" sheetId="62" state="hidden" r:id="rId21"/>
    <sheet name="Sheet1" sheetId="42" state="hidden" r:id="rId22"/>
    <sheet name="Agency-County" sheetId="23" state="hidden" r:id="rId23"/>
  </sheets>
  <externalReferences>
    <externalReference r:id="rId24"/>
    <externalReference r:id="rId25"/>
  </externalReferences>
  <definedNames>
    <definedName name="CavityDepth">[1]Sheet2!$A$1:$A$6</definedName>
    <definedName name="Density">[1]Sheet2!$A$8:$A$9</definedName>
    <definedName name="_xlnm.Print_Area" localSheetId="3">'Attic Vent Calc'!$A$1:$J$53</definedName>
    <definedName name="_xlnm.Print_Area" localSheetId="1">'Blower Door Duct Blaster Data'!$A$1:$M$56</definedName>
    <definedName name="_xlnm.Print_Area" localSheetId="4">'CAZ Testing Data'!$A$1:$J$176</definedName>
    <definedName name="_xlnm.Print_Area" localSheetId="19">'DOE LRMF PL Checklist MODERATE'!$A$1:$M$97</definedName>
    <definedName name="_xlnm.Print_Area" localSheetId="14">'DOE SFSB PL Checklist HOT'!$A$2:$M$109</definedName>
    <definedName name="_xlnm.Print_Area" localSheetId="13">'LIHEAP Priority List -24'!$A$1:$AE$141</definedName>
    <definedName name="_xlnm.Print_Area" localSheetId="8">'RAC Replacement (1)'!$A$2:$J$83</definedName>
    <definedName name="_xlnm.Print_Area" localSheetId="9">'RAC Replacement (2)'!$A$2:$J$83</definedName>
    <definedName name="_xlnm.Print_Area" localSheetId="10">'RAC Replacement (3)'!$A$2:$J$83</definedName>
    <definedName name="xfd">'CAZ Testing Data'!$L:$L</definedName>
    <definedName name="Z_6BA93A1E_DA3F_4332_8827_B6316607DEBE_.wvu.Cols" localSheetId="2" hidden="1">'BD DB - DO NOT DELETE'!$A:$AA</definedName>
    <definedName name="Z_6BA93A1E_DA3F_4332_8827_B6316607DEBE_.wvu.Cols" localSheetId="1" hidden="1">'Blower Door Duct Blaster Data'!$N:$XFD</definedName>
    <definedName name="Z_6BA93A1E_DA3F_4332_8827_B6316607DEBE_.wvu.Rows" localSheetId="1" hidden="1">'Blower Door Duct Blaster Data'!$117:$1048576</definedName>
    <definedName name="Z_96E0CE35_E0EB_45AA_9D9A_2D49B43AC525_.wvu.Cols" localSheetId="2" hidden="1">'BD DB - DO NOT DELETE'!$A:$AA</definedName>
    <definedName name="Z_96E0CE35_E0EB_45AA_9D9A_2D49B43AC525_.wvu.Cols" localSheetId="1" hidden="1">'Blower Door Duct Blaster Data'!$N:$XFD</definedName>
    <definedName name="Z_96E0CE35_E0EB_45AA_9D9A_2D49B43AC525_.wvu.Rows" localSheetId="1" hidden="1">'Blower Door Duct Blaster Data'!$117:$1048576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7" i="62" l="1"/>
  <c r="H7" i="62"/>
  <c r="G7" i="62"/>
  <c r="F7" i="62"/>
  <c r="E7" i="62"/>
  <c r="D7" i="62"/>
  <c r="C7" i="62"/>
  <c r="B7" i="62"/>
  <c r="A7" i="62"/>
  <c r="J5" i="62"/>
  <c r="I5" i="62"/>
  <c r="H5" i="62"/>
  <c r="A39" i="61"/>
  <c r="I35" i="61"/>
  <c r="I34" i="61" s="1"/>
  <c r="J34" i="61"/>
  <c r="F33" i="61"/>
  <c r="E33" i="61"/>
  <c r="D33" i="61"/>
  <c r="C33" i="61"/>
  <c r="D39" i="61" s="1"/>
  <c r="B33" i="61"/>
  <c r="C39" i="61" s="1"/>
  <c r="A33" i="61"/>
  <c r="A37" i="61" s="1"/>
  <c r="I21" i="61"/>
  <c r="J16" i="61"/>
  <c r="H15" i="61"/>
  <c r="I16" i="61" s="1"/>
  <c r="A15" i="61"/>
  <c r="I13" i="61"/>
  <c r="I12" i="61" s="1"/>
  <c r="H13" i="61"/>
  <c r="F13" i="61"/>
  <c r="E13" i="61"/>
  <c r="D13" i="61"/>
  <c r="C13" i="61"/>
  <c r="C21" i="61" s="1"/>
  <c r="B13" i="61"/>
  <c r="A13" i="61"/>
  <c r="A21" i="61" s="1"/>
  <c r="A39" i="60"/>
  <c r="I35" i="60"/>
  <c r="I34" i="60" s="1"/>
  <c r="J34" i="60"/>
  <c r="F33" i="60"/>
  <c r="E33" i="60"/>
  <c r="D33" i="60"/>
  <c r="C33" i="60"/>
  <c r="B33" i="60"/>
  <c r="A33" i="60"/>
  <c r="B39" i="60" s="1"/>
  <c r="I21" i="60"/>
  <c r="J16" i="60"/>
  <c r="A15" i="60"/>
  <c r="I13" i="60"/>
  <c r="I12" i="60" s="1"/>
  <c r="H13" i="60"/>
  <c r="F13" i="60"/>
  <c r="E13" i="60"/>
  <c r="D13" i="60"/>
  <c r="C13" i="60"/>
  <c r="C21" i="60" s="1"/>
  <c r="B13" i="60"/>
  <c r="A13" i="60"/>
  <c r="H40" i="59"/>
  <c r="G39" i="59"/>
  <c r="H39" i="59" s="1"/>
  <c r="A39" i="59"/>
  <c r="C37" i="59"/>
  <c r="A37" i="59"/>
  <c r="I35" i="59"/>
  <c r="I34" i="59" s="1"/>
  <c r="J34" i="59"/>
  <c r="F33" i="59"/>
  <c r="E33" i="59"/>
  <c r="D33" i="59"/>
  <c r="G33" i="59" s="1"/>
  <c r="C33" i="59"/>
  <c r="D39" i="59" s="1"/>
  <c r="B33" i="59"/>
  <c r="C39" i="59" s="1"/>
  <c r="A33" i="59"/>
  <c r="H37" i="59" s="1"/>
  <c r="H38" i="59" s="1"/>
  <c r="I21" i="59"/>
  <c r="J16" i="59"/>
  <c r="H15" i="59"/>
  <c r="I16" i="59" s="1"/>
  <c r="G15" i="59"/>
  <c r="A15" i="59"/>
  <c r="I13" i="59"/>
  <c r="H13" i="59"/>
  <c r="F13" i="59"/>
  <c r="E13" i="59"/>
  <c r="D13" i="59"/>
  <c r="G13" i="59" s="1"/>
  <c r="H14" i="59" s="1"/>
  <c r="C13" i="59"/>
  <c r="C21" i="59" s="1"/>
  <c r="B13" i="59"/>
  <c r="B21" i="59" s="1"/>
  <c r="A13" i="59"/>
  <c r="A21" i="59" s="1"/>
  <c r="I12" i="59"/>
  <c r="A10" i="59"/>
  <c r="G13" i="61" l="1"/>
  <c r="H14" i="61" s="1"/>
  <c r="C39" i="60"/>
  <c r="G15" i="60"/>
  <c r="H15" i="60" s="1"/>
  <c r="I16" i="60" s="1"/>
  <c r="G33" i="60"/>
  <c r="C37" i="60"/>
  <c r="D39" i="60" s="1"/>
  <c r="A37" i="60"/>
  <c r="B37" i="60"/>
  <c r="A10" i="60"/>
  <c r="G13" i="60"/>
  <c r="H14" i="60" s="1"/>
  <c r="G33" i="61"/>
  <c r="B37" i="61"/>
  <c r="C37" i="61"/>
  <c r="H37" i="61"/>
  <c r="H38" i="61" s="1"/>
  <c r="G15" i="61"/>
  <c r="A10" i="61"/>
  <c r="C19" i="61"/>
  <c r="B39" i="61"/>
  <c r="G39" i="61" s="1"/>
  <c r="H39" i="61" s="1"/>
  <c r="H40" i="61" s="1"/>
  <c r="A19" i="61"/>
  <c r="B19" i="61"/>
  <c r="A19" i="60"/>
  <c r="B19" i="60"/>
  <c r="A21" i="60"/>
  <c r="C19" i="60"/>
  <c r="D21" i="59"/>
  <c r="J21" i="59" s="1"/>
  <c r="H22" i="59" s="1"/>
  <c r="B37" i="59"/>
  <c r="C19" i="59"/>
  <c r="A19" i="59"/>
  <c r="B39" i="59"/>
  <c r="B19" i="59"/>
  <c r="V138" i="58"/>
  <c r="W121" i="58"/>
  <c r="W120" i="58"/>
  <c r="W115" i="58"/>
  <c r="W112" i="58" s="1"/>
  <c r="W111" i="58"/>
  <c r="W106" i="58" s="1"/>
  <c r="W101" i="58"/>
  <c r="W94" i="58"/>
  <c r="W90" i="58"/>
  <c r="W89" i="58"/>
  <c r="W87" i="58"/>
  <c r="W85" i="58"/>
  <c r="W83" i="58"/>
  <c r="W82" i="58"/>
  <c r="W81" i="58"/>
  <c r="W78" i="58"/>
  <c r="W74" i="58"/>
  <c r="W67" i="58"/>
  <c r="W60" i="58"/>
  <c r="W56" i="58"/>
  <c r="W47" i="58"/>
  <c r="W41" i="58"/>
  <c r="W35" i="58"/>
  <c r="E1" i="58"/>
  <c r="B1" i="58"/>
  <c r="H20" i="59" l="1"/>
  <c r="G39" i="60"/>
  <c r="H39" i="60" s="1"/>
  <c r="H40" i="60" s="1"/>
  <c r="H37" i="60"/>
  <c r="H38" i="60" s="1"/>
  <c r="H20" i="61"/>
  <c r="B21" i="61" s="1"/>
  <c r="D21" i="61" s="1"/>
  <c r="J21" i="61" s="1"/>
  <c r="H22" i="61" s="1"/>
  <c r="H20" i="60"/>
  <c r="B21" i="60" s="1"/>
  <c r="D21" i="60" s="1"/>
  <c r="J21" i="60" s="1"/>
  <c r="H22" i="60" s="1"/>
  <c r="X81" i="58"/>
  <c r="X94" i="58"/>
  <c r="H75" i="56"/>
  <c r="I81" i="56" s="1"/>
  <c r="J79" i="56" s="1"/>
  <c r="B75" i="56"/>
  <c r="C81" i="56" s="1"/>
  <c r="D79" i="56" s="1"/>
  <c r="H70" i="56"/>
  <c r="H71" i="56" s="1"/>
  <c r="J81" i="56" s="1"/>
  <c r="B70" i="56"/>
  <c r="B71" i="56" s="1"/>
  <c r="D81" i="56" s="1"/>
  <c r="I52" i="56"/>
  <c r="H56" i="56" s="1"/>
  <c r="J60" i="56" s="1"/>
  <c r="J61" i="56" s="1"/>
  <c r="J62" i="56" s="1"/>
  <c r="C52" i="56"/>
  <c r="B56" i="56" s="1"/>
  <c r="D60" i="56" s="1"/>
  <c r="D61" i="56" s="1"/>
  <c r="D62" i="56" s="1"/>
  <c r="B45" i="56"/>
  <c r="H45" i="56" s="1"/>
  <c r="H33" i="56"/>
  <c r="I39" i="56" s="1"/>
  <c r="J37" i="56" s="1"/>
  <c r="B33" i="56"/>
  <c r="C39" i="56" s="1"/>
  <c r="D37" i="56" s="1"/>
  <c r="H29" i="56"/>
  <c r="J39" i="56" s="1"/>
  <c r="H28" i="56"/>
  <c r="B28" i="56"/>
  <c r="B29" i="56" s="1"/>
  <c r="D39" i="56" s="1"/>
  <c r="I10" i="56"/>
  <c r="H14" i="56" s="1"/>
  <c r="J18" i="56" s="1"/>
  <c r="J19" i="56" s="1"/>
  <c r="J20" i="56" s="1"/>
  <c r="C10" i="56"/>
  <c r="B14" i="56" s="1"/>
  <c r="D18" i="56" s="1"/>
  <c r="D19" i="56" s="1"/>
  <c r="D20" i="56" s="1"/>
  <c r="B4" i="56"/>
  <c r="H4" i="56" s="1"/>
  <c r="H3" i="56"/>
  <c r="B3" i="56"/>
  <c r="C81" i="55"/>
  <c r="D79" i="55"/>
  <c r="H75" i="55"/>
  <c r="I81" i="55" s="1"/>
  <c r="J79" i="55" s="1"/>
  <c r="B75" i="55"/>
  <c r="H70" i="55"/>
  <c r="H71" i="55" s="1"/>
  <c r="J81" i="55" s="1"/>
  <c r="B70" i="55"/>
  <c r="B71" i="55" s="1"/>
  <c r="D81" i="55" s="1"/>
  <c r="H56" i="55"/>
  <c r="J60" i="55" s="1"/>
  <c r="J61" i="55" s="1"/>
  <c r="J62" i="55" s="1"/>
  <c r="B56" i="55"/>
  <c r="D60" i="55" s="1"/>
  <c r="D61" i="55" s="1"/>
  <c r="D62" i="55" s="1"/>
  <c r="I52" i="55"/>
  <c r="C52" i="55"/>
  <c r="I39" i="55"/>
  <c r="J37" i="55"/>
  <c r="H33" i="55"/>
  <c r="B33" i="55"/>
  <c r="C39" i="55" s="1"/>
  <c r="D37" i="55" s="1"/>
  <c r="H28" i="55"/>
  <c r="H29" i="55" s="1"/>
  <c r="J39" i="55" s="1"/>
  <c r="B28" i="55"/>
  <c r="B29" i="55" s="1"/>
  <c r="D39" i="55" s="1"/>
  <c r="I10" i="55"/>
  <c r="H14" i="55" s="1"/>
  <c r="J18" i="55" s="1"/>
  <c r="J19" i="55" s="1"/>
  <c r="J20" i="55" s="1"/>
  <c r="C10" i="55"/>
  <c r="B14" i="55" s="1"/>
  <c r="D18" i="55" s="1"/>
  <c r="D19" i="55" s="1"/>
  <c r="D20" i="55" s="1"/>
  <c r="B4" i="55"/>
  <c r="H4" i="55" s="1"/>
  <c r="B3" i="55"/>
  <c r="B45" i="55" s="1"/>
  <c r="H45" i="55" s="1"/>
  <c r="H24" i="15"/>
  <c r="B46" i="56" l="1"/>
  <c r="H46" i="56" s="1"/>
  <c r="H3" i="55"/>
  <c r="B46" i="55"/>
  <c r="H46" i="55" s="1"/>
  <c r="B2" i="54"/>
  <c r="B2" i="53"/>
  <c r="B2" i="52"/>
  <c r="B2" i="51"/>
  <c r="B2" i="50" l="1"/>
  <c r="B2" i="49"/>
  <c r="F8" i="45" l="1"/>
  <c r="H8" i="45"/>
  <c r="I8" i="45"/>
  <c r="F9" i="45"/>
  <c r="H9" i="45"/>
  <c r="I9" i="45" s="1"/>
  <c r="F10" i="45"/>
  <c r="I10" i="45" s="1"/>
  <c r="H10" i="45"/>
  <c r="F11" i="45"/>
  <c r="I11" i="45" s="1"/>
  <c r="H11" i="45"/>
  <c r="F12" i="45"/>
  <c r="H12" i="45"/>
  <c r="I12" i="45"/>
  <c r="F13" i="45"/>
  <c r="H13" i="45"/>
  <c r="I13" i="45" s="1"/>
  <c r="F14" i="45"/>
  <c r="I14" i="45" s="1"/>
  <c r="I19" i="45" s="1"/>
  <c r="H14" i="45"/>
  <c r="F15" i="45"/>
  <c r="I15" i="45" s="1"/>
  <c r="H15" i="45"/>
  <c r="F16" i="45"/>
  <c r="H16" i="45"/>
  <c r="I16" i="45"/>
  <c r="F17" i="45"/>
  <c r="H17" i="45"/>
  <c r="I17" i="45" s="1"/>
  <c r="H22" i="45"/>
  <c r="H24" i="45"/>
  <c r="H26" i="45"/>
  <c r="H27" i="45"/>
  <c r="F32" i="45"/>
  <c r="H32" i="45"/>
  <c r="I32" i="45"/>
  <c r="F33" i="45"/>
  <c r="H33" i="45"/>
  <c r="I33" i="45" s="1"/>
  <c r="F34" i="45"/>
  <c r="I34" i="45" s="1"/>
  <c r="H34" i="45"/>
  <c r="F35" i="45"/>
  <c r="I35" i="45" s="1"/>
  <c r="H35" i="45"/>
  <c r="F36" i="45"/>
  <c r="H36" i="45"/>
  <c r="I36" i="45"/>
  <c r="F37" i="45"/>
  <c r="H37" i="45"/>
  <c r="I37" i="45" s="1"/>
  <c r="I41" i="45"/>
  <c r="I42" i="45"/>
  <c r="I51" i="45"/>
  <c r="I53" i="45"/>
  <c r="I18" i="45" l="1"/>
  <c r="I49" i="45" s="1"/>
  <c r="I43" i="45"/>
  <c r="I39" i="45"/>
  <c r="W138" i="32" l="1"/>
  <c r="V159" i="32"/>
  <c r="W142" i="32"/>
  <c r="W137" i="32"/>
  <c r="W134" i="32" s="1"/>
  <c r="W132" i="32"/>
  <c r="W127" i="32"/>
  <c r="W124" i="32" s="1"/>
  <c r="W122" i="32"/>
  <c r="W118" i="32" s="1"/>
  <c r="W110" i="32"/>
  <c r="W103" i="32"/>
  <c r="W98" i="32"/>
  <c r="W95" i="32"/>
  <c r="W94" i="32"/>
  <c r="W93" i="32"/>
  <c r="W90" i="32"/>
  <c r="W85" i="32"/>
  <c r="W75" i="32"/>
  <c r="W69" i="32"/>
  <c r="W64" i="32"/>
  <c r="W54" i="32"/>
  <c r="W47" i="32"/>
  <c r="W40" i="32"/>
  <c r="E2" i="32"/>
  <c r="B2" i="32"/>
  <c r="X103" i="32" l="1"/>
  <c r="W97" i="32"/>
  <c r="W96" i="32"/>
  <c r="W99" i="32"/>
  <c r="X93" i="32" l="1"/>
  <c r="E59" i="17"/>
  <c r="J4" i="15" l="1"/>
  <c r="C4" i="15"/>
  <c r="F6" i="17" l="1"/>
  <c r="F5" i="17"/>
  <c r="C5" i="17"/>
  <c r="B4" i="2" l="1"/>
  <c r="B3" i="2"/>
  <c r="C28" i="2"/>
  <c r="B31" i="2" s="1"/>
  <c r="D35" i="2" s="1"/>
  <c r="D36" i="2" s="1"/>
  <c r="D37" i="2" s="1"/>
  <c r="H108" i="17" l="1"/>
  <c r="H92" i="17" l="1"/>
  <c r="H138" i="17"/>
  <c r="H140" i="17"/>
  <c r="H139" i="17"/>
  <c r="H141" i="17"/>
  <c r="H104" i="17"/>
  <c r="H93" i="17"/>
  <c r="H94" i="17"/>
  <c r="H91" i="17"/>
  <c r="H144" i="17" l="1"/>
  <c r="G33" i="16" l="1"/>
  <c r="K32" i="16"/>
  <c r="K30" i="16"/>
  <c r="J30" i="16"/>
  <c r="I30" i="16"/>
  <c r="G28" i="16"/>
  <c r="K27" i="16"/>
  <c r="G24" i="16"/>
  <c r="K23" i="16"/>
  <c r="J23" i="16"/>
  <c r="C21" i="16"/>
  <c r="C20" i="16"/>
  <c r="C19" i="16"/>
  <c r="C18" i="16"/>
  <c r="K17" i="16"/>
  <c r="K34" i="16" s="1"/>
  <c r="J17" i="16"/>
  <c r="J24" i="16" s="1"/>
  <c r="I17" i="16"/>
  <c r="I32" i="16" s="1"/>
  <c r="H17" i="16"/>
  <c r="H23" i="16" s="1"/>
  <c r="G17" i="16"/>
  <c r="G30" i="16" s="1"/>
  <c r="C17" i="16"/>
  <c r="C16" i="16"/>
  <c r="K15" i="16"/>
  <c r="J15" i="16"/>
  <c r="I15" i="16"/>
  <c r="H15" i="16"/>
  <c r="G15" i="16"/>
  <c r="C15" i="16"/>
  <c r="K14" i="16"/>
  <c r="J14" i="16"/>
  <c r="I14" i="16"/>
  <c r="H14" i="16"/>
  <c r="C14" i="16"/>
  <c r="K13" i="16"/>
  <c r="J13" i="16"/>
  <c r="I13" i="16"/>
  <c r="H13" i="16"/>
  <c r="G13" i="16"/>
  <c r="K12" i="16"/>
  <c r="J12" i="16"/>
  <c r="I12" i="16"/>
  <c r="H12" i="16"/>
  <c r="G12" i="16"/>
  <c r="K11" i="16"/>
  <c r="C11" i="16"/>
  <c r="K10" i="16"/>
  <c r="J10" i="16"/>
  <c r="I10" i="16"/>
  <c r="H10" i="16"/>
  <c r="G10" i="16"/>
  <c r="C10" i="16"/>
  <c r="V9" i="16"/>
  <c r="K9" i="16"/>
  <c r="J9" i="16"/>
  <c r="I9" i="16"/>
  <c r="H9" i="16"/>
  <c r="G9" i="16"/>
  <c r="C9" i="16"/>
  <c r="R8" i="16"/>
  <c r="C8" i="16"/>
  <c r="K7" i="16"/>
  <c r="J7" i="16"/>
  <c r="I7" i="16"/>
  <c r="H7" i="16"/>
  <c r="G7" i="16"/>
  <c r="C7" i="16"/>
  <c r="C6" i="16"/>
  <c r="K5" i="16"/>
  <c r="J5" i="16"/>
  <c r="I5" i="16"/>
  <c r="H5" i="16"/>
  <c r="G5" i="16"/>
  <c r="C5" i="16"/>
  <c r="C4" i="16"/>
  <c r="K3" i="16"/>
  <c r="J3" i="16"/>
  <c r="I3" i="16"/>
  <c r="H3" i="16"/>
  <c r="G3" i="16"/>
  <c r="C3" i="16"/>
  <c r="K2" i="16"/>
  <c r="K8" i="16" s="1"/>
  <c r="J2" i="16"/>
  <c r="J27" i="16" s="1"/>
  <c r="I2" i="16"/>
  <c r="I27" i="16" s="1"/>
  <c r="H2" i="16"/>
  <c r="H27" i="16" s="1"/>
  <c r="G2" i="16"/>
  <c r="G14" i="16" s="1"/>
  <c r="O1" i="16"/>
  <c r="M6" i="15" s="1"/>
  <c r="M1" i="16"/>
  <c r="K6" i="15" s="1"/>
  <c r="T8" i="16" s="1"/>
  <c r="F44" i="15"/>
  <c r="H43" i="15"/>
  <c r="J42" i="15"/>
  <c r="G42" i="15"/>
  <c r="F42" i="15"/>
  <c r="E42" i="15"/>
  <c r="D42" i="15"/>
  <c r="C42" i="15"/>
  <c r="B42" i="15"/>
  <c r="A42" i="15"/>
  <c r="J41" i="15"/>
  <c r="J40" i="15"/>
  <c r="H40" i="15"/>
  <c r="G40" i="15"/>
  <c r="F40" i="15"/>
  <c r="E40" i="15"/>
  <c r="D40" i="15"/>
  <c r="C40" i="15"/>
  <c r="B40" i="15"/>
  <c r="A40" i="15"/>
  <c r="J39" i="15"/>
  <c r="H38" i="15"/>
  <c r="G38" i="15"/>
  <c r="F38" i="15"/>
  <c r="E38" i="15"/>
  <c r="D38" i="15"/>
  <c r="C38" i="15"/>
  <c r="B38" i="15"/>
  <c r="A38" i="15"/>
  <c r="M33" i="15"/>
  <c r="M31" i="15"/>
  <c r="M29" i="15"/>
  <c r="M13" i="15"/>
  <c r="I49" i="15" s="1"/>
  <c r="M11" i="15"/>
  <c r="I48" i="15" s="1"/>
  <c r="P8" i="16" l="1"/>
  <c r="N8" i="16"/>
  <c r="V8" i="16" s="1"/>
  <c r="V10" i="16" s="1"/>
  <c r="M9" i="15" s="1"/>
  <c r="I46" i="15" s="1"/>
  <c r="G19" i="16"/>
  <c r="G21" i="16"/>
  <c r="I23" i="16"/>
  <c r="H30" i="16"/>
  <c r="J32" i="16"/>
  <c r="H21" i="16"/>
  <c r="I19" i="16"/>
  <c r="J19" i="16"/>
  <c r="J21" i="16"/>
  <c r="I28" i="16"/>
  <c r="H33" i="16"/>
  <c r="K19" i="16"/>
  <c r="K21" i="16"/>
  <c r="H24" i="16"/>
  <c r="J28" i="16"/>
  <c r="G31" i="16"/>
  <c r="I33" i="16"/>
  <c r="G22" i="16"/>
  <c r="I24" i="16"/>
  <c r="K28" i="16"/>
  <c r="H31" i="16"/>
  <c r="J33" i="16"/>
  <c r="G4" i="16"/>
  <c r="G8" i="16"/>
  <c r="H4" i="16"/>
  <c r="H6" i="16"/>
  <c r="H8" i="16"/>
  <c r="G11" i="16"/>
  <c r="H18" i="16"/>
  <c r="H20" i="16"/>
  <c r="I22" i="16"/>
  <c r="K24" i="16"/>
  <c r="H29" i="16"/>
  <c r="J31" i="16"/>
  <c r="G34" i="16"/>
  <c r="I4" i="16"/>
  <c r="I6" i="16"/>
  <c r="I8" i="16"/>
  <c r="H11" i="16"/>
  <c r="I18" i="16"/>
  <c r="I20" i="16"/>
  <c r="J22" i="16"/>
  <c r="G27" i="16"/>
  <c r="I29" i="16"/>
  <c r="K31" i="16"/>
  <c r="H34" i="16"/>
  <c r="J4" i="16"/>
  <c r="J6" i="16"/>
  <c r="J8" i="16"/>
  <c r="I11" i="16"/>
  <c r="J18" i="16"/>
  <c r="J20" i="16"/>
  <c r="K22" i="16"/>
  <c r="J29" i="16"/>
  <c r="G32" i="16"/>
  <c r="I34" i="16"/>
  <c r="K4" i="16"/>
  <c r="K6" i="16"/>
  <c r="J11" i="16"/>
  <c r="K18" i="16"/>
  <c r="K20" i="16"/>
  <c r="G23" i="16"/>
  <c r="K29" i="16"/>
  <c r="H32" i="16"/>
  <c r="J34" i="16"/>
  <c r="H19" i="16"/>
  <c r="I21" i="16"/>
  <c r="H28" i="16"/>
  <c r="G6" i="16"/>
  <c r="G18" i="16"/>
  <c r="G20" i="16"/>
  <c r="H22" i="16"/>
  <c r="G29" i="16"/>
  <c r="I31" i="16"/>
  <c r="K33" i="16"/>
  <c r="B3" i="5" l="1"/>
  <c r="B4" i="5"/>
  <c r="B46" i="5" l="1"/>
  <c r="H46" i="5" s="1"/>
  <c r="B45" i="5"/>
  <c r="H45" i="5" s="1"/>
  <c r="H3" i="5" l="1"/>
  <c r="H4" i="5"/>
  <c r="C10" i="5" l="1"/>
  <c r="I10" i="5"/>
  <c r="H14" i="5" s="1"/>
  <c r="J18" i="5" s="1"/>
  <c r="J19" i="5" s="1"/>
  <c r="J20" i="5" s="1"/>
  <c r="B14" i="5"/>
  <c r="D18" i="5" s="1"/>
  <c r="D19" i="5" s="1"/>
  <c r="D20" i="5" s="1"/>
  <c r="B28" i="5"/>
  <c r="H28" i="5"/>
  <c r="B29" i="5"/>
  <c r="D39" i="5" s="1"/>
  <c r="H29" i="5"/>
  <c r="J39" i="5" s="1"/>
  <c r="B33" i="5"/>
  <c r="C39" i="5" s="1"/>
  <c r="D37" i="5" s="1"/>
  <c r="H33" i="5"/>
  <c r="I39" i="5" s="1"/>
  <c r="J37" i="5" s="1"/>
  <c r="C52" i="5"/>
  <c r="I52" i="5"/>
  <c r="B56" i="5"/>
  <c r="H56" i="5"/>
  <c r="J60" i="5" s="1"/>
  <c r="J61" i="5" s="1"/>
  <c r="J62" i="5" s="1"/>
  <c r="D60" i="5"/>
  <c r="D61" i="5" s="1"/>
  <c r="D62" i="5" s="1"/>
  <c r="B70" i="5"/>
  <c r="H70" i="5"/>
  <c r="B71" i="5"/>
  <c r="D81" i="5" s="1"/>
  <c r="H71" i="5"/>
  <c r="J81" i="5" s="1"/>
  <c r="B75" i="5"/>
  <c r="H75" i="5"/>
  <c r="C81" i="5"/>
  <c r="D79" i="5" s="1"/>
  <c r="I81" i="5"/>
  <c r="J79" i="5" s="1"/>
</calcChain>
</file>

<file path=xl/sharedStrings.xml><?xml version="1.0" encoding="utf-8"?>
<sst xmlns="http://schemas.openxmlformats.org/spreadsheetml/2006/main" count="2822" uniqueCount="1054">
  <si>
    <t xml:space="preserve"> </t>
  </si>
  <si>
    <t>Pa</t>
  </si>
  <si>
    <t>CAZ Depressurization Limits</t>
  </si>
  <si>
    <t>CAZ Depressurization Limit Table</t>
  </si>
  <si>
    <t>Job #</t>
  </si>
  <si>
    <t>Client's Name</t>
  </si>
  <si>
    <t xml:space="preserve">For best accessibility, use the arrow keys to navigate through this form. </t>
  </si>
  <si>
    <t>If the SIR is 1 or greater, replace the unit</t>
  </si>
  <si>
    <t>Savings to Investment Ratio (SIR)</t>
  </si>
  <si>
    <t>Expected Life Savings</t>
  </si>
  <si>
    <t>Annual Savings</t>
  </si>
  <si>
    <t>Cost of Replacement</t>
  </si>
  <si>
    <t>Annual Usage</t>
  </si>
  <si>
    <t>Hours in a year</t>
  </si>
  <si>
    <t>Utility Costs</t>
  </si>
  <si>
    <t xml:space="preserve">kWh Reading </t>
  </si>
  <si>
    <t>Time metered</t>
  </si>
  <si>
    <t>Replacement</t>
  </si>
  <si>
    <t xml:space="preserve">Existing </t>
  </si>
  <si>
    <t>LIHEAP WAP Replacement Tool for Refrigerator</t>
  </si>
  <si>
    <t>Door Swing</t>
  </si>
  <si>
    <t>Cubic Feet</t>
  </si>
  <si>
    <t>New Refrigerator Information</t>
  </si>
  <si>
    <t>can be removed from the home and the new unit can be installed in the proper location.</t>
  </si>
  <si>
    <t>CAUTION: Verify the dimensions of the existing unit and doorways to ensure that the existing unit</t>
  </si>
  <si>
    <t>Comments:</t>
  </si>
  <si>
    <t>Existing Door Seal Condition:</t>
  </si>
  <si>
    <t>Cubic Feet:</t>
  </si>
  <si>
    <t>Color:</t>
  </si>
  <si>
    <t>Serial Number:</t>
  </si>
  <si>
    <t>Model Number:</t>
  </si>
  <si>
    <t>Manufacturer:</t>
  </si>
  <si>
    <t>Existing Refrigerator Location:</t>
  </si>
  <si>
    <t>List unit to be relinquished prior to replacement</t>
  </si>
  <si>
    <t>Refrigerator Replacement Form</t>
  </si>
  <si>
    <t>http://www.nrel.gov/docs/fy06osti/38238.pdf</t>
  </si>
  <si>
    <t>Age = Age of equipment in years.</t>
  </si>
  <si>
    <t>M = Maintenance Factor</t>
  </si>
  <si>
    <t xml:space="preserve">Base EFF = Typical efficiency of equipment when new (SEER,
EER, or HSPF) </t>
  </si>
  <si>
    <t>EFF = (Base EFF) * (1-M)^age</t>
  </si>
  <si>
    <t>The degraded SEER/EER will be autocalculated using the info input throughout the form.</t>
  </si>
  <si>
    <t>E.</t>
  </si>
  <si>
    <t>Degraded SEER/EER</t>
  </si>
  <si>
    <t>The Maintenance Factor will be automatically determined based on the selections above.</t>
  </si>
  <si>
    <t>D.</t>
  </si>
  <si>
    <t xml:space="preserve">Maintenance Factor </t>
  </si>
  <si>
    <t>Enter the estimated maintenance done on the unit. Choose one of two options.</t>
  </si>
  <si>
    <t>C.</t>
  </si>
  <si>
    <t xml:space="preserve">Equipment Maintenance </t>
  </si>
  <si>
    <t>Verify auto-population with Table 3 to the right.</t>
  </si>
  <si>
    <t>B.</t>
  </si>
  <si>
    <r>
      <t xml:space="preserve">SEER/EER </t>
    </r>
    <r>
      <rPr>
        <i/>
        <sz val="12"/>
        <rFont val="Calibri"/>
        <family val="2"/>
        <scheme val="minor"/>
      </rPr>
      <t xml:space="preserve">(found on the plate) </t>
    </r>
    <r>
      <rPr>
        <b/>
        <i/>
        <sz val="12"/>
        <color rgb="FFFF0000"/>
        <rFont val="Calibri"/>
        <family val="2"/>
        <scheme val="minor"/>
      </rPr>
      <t>(if unknown leave blank)</t>
    </r>
  </si>
  <si>
    <t>Enter the documented Manufactured Year of the existing unit.</t>
  </si>
  <si>
    <t>c.</t>
  </si>
  <si>
    <r>
      <rPr>
        <sz val="12"/>
        <rFont val="Calibri"/>
        <family val="2"/>
        <scheme val="minor"/>
      </rPr>
      <t>Manufactured Year</t>
    </r>
    <r>
      <rPr>
        <sz val="11.5"/>
        <rFont val="Calibri"/>
        <family val="2"/>
        <scheme val="minor"/>
      </rPr>
      <t xml:space="preserve"> </t>
    </r>
    <r>
      <rPr>
        <i/>
        <sz val="10"/>
        <rFont val="Calibri"/>
        <family val="2"/>
        <scheme val="minor"/>
      </rPr>
      <t xml:space="preserve">(found on the plate or </t>
    </r>
    <r>
      <rPr>
        <i/>
        <u/>
        <sz val="10"/>
        <color rgb="FF0000FF"/>
        <rFont val="Calibri"/>
        <family val="2"/>
        <scheme val="minor"/>
      </rPr>
      <t>Building Intelligence Center</t>
    </r>
    <r>
      <rPr>
        <i/>
        <sz val="10"/>
        <rFont val="Calibri"/>
        <family val="2"/>
        <scheme val="minor"/>
      </rPr>
      <t>)</t>
    </r>
  </si>
  <si>
    <t>Select the type furcentral furnace in the unit to be weatherized.</t>
  </si>
  <si>
    <t xml:space="preserve">Cooling Equipment Type </t>
  </si>
  <si>
    <t>Select funding source(s) to be used to weatherize the unit</t>
  </si>
  <si>
    <t>A.</t>
  </si>
  <si>
    <t>Funding Source</t>
  </si>
  <si>
    <t>Source: 
http://www.nrel.gov/docs/fy06osti/38238.pdf</t>
  </si>
  <si>
    <t>Enter this information if it can be found on the information plate.</t>
  </si>
  <si>
    <t>Degradation of Central Air Conditioning Systems</t>
  </si>
  <si>
    <t>Electric space heater</t>
  </si>
  <si>
    <t>Electric-resistance baseboard heating</t>
  </si>
  <si>
    <t>Direct evaporative cooling</t>
  </si>
  <si>
    <t>Electric-resistance furnace or boiler, unconditioned space</t>
  </si>
  <si>
    <t>Room electric heat pump, louvered sides, single-speed compressor, PSC fan motor, ≥20,000 Btu/hr</t>
  </si>
  <si>
    <t>Electric-resistance furnace or boiler, conditioned space</t>
  </si>
  <si>
    <t>Room electric heat pump, louvered sides, single-speed compressor, PSC fan motor, &lt; 20,000 Btu/hr</t>
  </si>
  <si>
    <t>Oil steam boiler</t>
  </si>
  <si>
    <t>Base AFUE = Typical efficiency of Pre-Retrofit equipment when new</t>
  </si>
  <si>
    <t>Room air conditioner, louvered sides, cooling only, single-speed compressor, PSC fan motor, (before 1981)</t>
  </si>
  <si>
    <t>Oil hot water boiler, forced-draft combustion</t>
  </si>
  <si>
    <t xml:space="preserve">AFUE = (Base AFUE) * (1-M)^age </t>
  </si>
  <si>
    <t>Room air conditioner, louvered sides, cooling only, single-speed compressor, PSC fan motor, (1981-1991)</t>
  </si>
  <si>
    <t>Oil furnace, conventional burner, no vent dampers, in conditioned space</t>
  </si>
  <si>
    <t>The degraded AFUE will be autocalculated using the info input throughout the form.</t>
  </si>
  <si>
    <t>I.</t>
  </si>
  <si>
    <t>Degraded AFUE/Efficiency</t>
  </si>
  <si>
    <t>Room air conditioner, louvered sides, cooling only, single-speed compressor, PSC fan motor,</t>
  </si>
  <si>
    <t>Oil furnace, flame-retention burner, vent dampers, in conditioned space</t>
  </si>
  <si>
    <t>H.</t>
  </si>
  <si>
    <t>Maintenance Factor</t>
  </si>
  <si>
    <t>Gas space heater, gravity type</t>
  </si>
  <si>
    <t>G.</t>
  </si>
  <si>
    <t>Packaged heat pump, singlespeed reciprocating compressor, PSC air-handler motor</t>
  </si>
  <si>
    <t>Gas space heater, fan type</t>
  </si>
  <si>
    <t>Automated selection based on DOE guidelines</t>
  </si>
  <si>
    <t>F.</t>
  </si>
  <si>
    <r>
      <t xml:space="preserve">Heat Pump (Base HSPF) </t>
    </r>
    <r>
      <rPr>
        <b/>
        <i/>
        <sz val="12"/>
        <color rgb="FFFF0000"/>
        <rFont val="Calibri"/>
        <family val="2"/>
        <scheme val="minor"/>
      </rPr>
      <t>(If unknown leave blank)</t>
    </r>
  </si>
  <si>
    <t>Packaged central air conditioner, single-speed reciprocating compressor, PSC air-handler motor</t>
  </si>
  <si>
    <t>Gas boiler / tankless coil combo system</t>
  </si>
  <si>
    <t>Electric Resistance Furnace (Base Efficiency)</t>
  </si>
  <si>
    <t>Split heat pump, single-speed reciprocating compressor, PSC air-handler motor (before 1981)</t>
  </si>
  <si>
    <t>Gas hot water / fan-coil combo system</t>
  </si>
  <si>
    <t>Enter the AFUE of the existing furnace from combustion analyzer efficiency reading.</t>
  </si>
  <si>
    <r>
      <t xml:space="preserve">Gas Unit </t>
    </r>
    <r>
      <rPr>
        <b/>
        <i/>
        <sz val="10"/>
        <color rgb="FFFF0000"/>
        <rFont val="Calibri"/>
        <family val="2"/>
        <scheme val="minor"/>
      </rPr>
      <t>(required from combustion analyzer efficiency reading)</t>
    </r>
  </si>
  <si>
    <t>Split heat pump, single-speed reciprocating compressor, PSC air-handler motor (1981-1991)</t>
  </si>
  <si>
    <t>Condensing gas boiler</t>
  </si>
  <si>
    <t>AFUE/Efficiency</t>
  </si>
  <si>
    <t>Split heat pump, single-speed reciprocating compressor, PSC air-handler motor (after 1991)</t>
  </si>
  <si>
    <t>Gas steam boiler</t>
  </si>
  <si>
    <r>
      <t>Manufactured Year</t>
    </r>
    <r>
      <rPr>
        <sz val="10"/>
        <rFont val="Calibri"/>
        <family val="2"/>
      </rPr>
      <t xml:space="preserve"> (found on name plate in the serial number)</t>
    </r>
  </si>
  <si>
    <t>Split  heat  pump,  single-speed  scroll  compressor,  ECM air handler motor, TXV valve</t>
  </si>
  <si>
    <t>Gas hot water boiler, natural-draft combustion, standing pilot light</t>
  </si>
  <si>
    <t xml:space="preserve">Furnace Type </t>
  </si>
  <si>
    <t>Split  central  air  conditioner,  single
-speed  reciprocating compressor,  PSC  air-handler  motor,  cased  coil  (before 
1981)</t>
  </si>
  <si>
    <t>Gas furnace, natural-draft combustion, standing pilot light, no vent damper, in unconditioned space</t>
  </si>
  <si>
    <t>Split  central  air  conditioner,  single
-speed  reciprocating compressor,  PSC  air-handler  motor,  cased  coil  (1981
-1991)</t>
  </si>
  <si>
    <t>Gas furnace, natural-draft combustion, standing pilot light, in conditioned space</t>
  </si>
  <si>
    <t>Degradation of Heating Systems</t>
  </si>
  <si>
    <t>Split  central  air  conditioner,  single
- speed  reciprocating compressor,  PSC  air-handler  motor,  cased  coil  (after 
1991)</t>
  </si>
  <si>
    <t>Gas furnace, natural-draft combustion, vent damper, electronic ignition, in conditioned space</t>
  </si>
  <si>
    <t>Unconditioned space</t>
  </si>
  <si>
    <t>Split    central    air    conditioner,    single - speed    scroll compressor, ECM air handler motor, cased coil</t>
  </si>
  <si>
    <t>Gas furnace, direct-vent or forceddraft combustion, electronic ignition, in conditioned space</t>
  </si>
  <si>
    <t>Conditioned space</t>
  </si>
  <si>
    <t>Pre-1980</t>
  </si>
  <si>
    <t>Split  central  air  conditioner,  two - speed  reciprocating compressor,   electronically   commutated   air   handler motor  (ECM),  thermostatic  expansion  valve  (TXV),  fan 
coil</t>
  </si>
  <si>
    <t>Condensing gas furnace</t>
  </si>
  <si>
    <t>Enter the current calendar year at the time of intial assessment.</t>
  </si>
  <si>
    <t>Current Calendar Year</t>
  </si>
  <si>
    <t>Client Name</t>
  </si>
  <si>
    <t>Typical SEER</t>
  </si>
  <si>
    <t>Year of System</t>
  </si>
  <si>
    <t>Base HSPF</t>
  </si>
  <si>
    <t>Base EER</t>
  </si>
  <si>
    <t>Base SEER</t>
  </si>
  <si>
    <t>Type of Air Conditioning or Heat-Pump Equipment</t>
  </si>
  <si>
    <t>Base AFUE</t>
  </si>
  <si>
    <t>Type of Heating Equipment</t>
  </si>
  <si>
    <t>Table 3</t>
  </si>
  <si>
    <t>Table 2</t>
  </si>
  <si>
    <t>Table 1</t>
  </si>
  <si>
    <t>Degradation Calculator Instructions</t>
  </si>
  <si>
    <t>Central Heating &amp; Cooling Degradation Calculator</t>
  </si>
  <si>
    <t>2015 IRC R806.2</t>
  </si>
  <si>
    <t>Vent Free Net Area</t>
  </si>
  <si>
    <t>Air Restriction Factor</t>
  </si>
  <si>
    <t>Existing Vent Mesh</t>
  </si>
  <si>
    <t>Total Vent Sq Ft</t>
  </si>
  <si>
    <t>Quantity</t>
  </si>
  <si>
    <t>Width In</t>
  </si>
  <si>
    <t>Length In</t>
  </si>
  <si>
    <t>Input the size of the venting the Subrecipient is planning to add to ensure proper ventilation</t>
  </si>
  <si>
    <t>No</t>
  </si>
  <si>
    <t>Approx Ventable Attic Square Footage</t>
  </si>
  <si>
    <t>Approx Home Square Footage</t>
  </si>
  <si>
    <t>If the EER increase is 25% or more, replace the unit</t>
  </si>
  <si>
    <t>% EER increase using plate</t>
  </si>
  <si>
    <t>If the % decrease is 25% or more, replace the unit</t>
  </si>
  <si>
    <t>% decrease using amps</t>
  </si>
  <si>
    <t>Volts (110 or 220)</t>
  </si>
  <si>
    <t>Amps (actual metering)</t>
  </si>
  <si>
    <t>BTUs</t>
  </si>
  <si>
    <t>Degraded EER</t>
  </si>
  <si>
    <t>Equipment Maintenance</t>
  </si>
  <si>
    <r>
      <t>EER</t>
    </r>
    <r>
      <rPr>
        <b/>
        <sz val="10"/>
        <rFont val="Calibri"/>
        <family val="2"/>
      </rPr>
      <t xml:space="preserve"> (found on the plate)</t>
    </r>
  </si>
  <si>
    <r>
      <t>Manufactured Year</t>
    </r>
    <r>
      <rPr>
        <b/>
        <sz val="10"/>
        <rFont val="Calibri"/>
        <family val="2"/>
      </rPr>
      <t xml:space="preserve"> (found on the plate)</t>
    </r>
  </si>
  <si>
    <t>Option 2</t>
  </si>
  <si>
    <t>Option 1</t>
  </si>
  <si>
    <t>Which RAC are you evaluating?</t>
  </si>
  <si>
    <t>LIHEAP WAP Replacement Tool for Window AC</t>
  </si>
  <si>
    <t>Chart is based normal insulation and 2 person occupancy</t>
  </si>
  <si>
    <t>Table is provided by Friedrich Air Conditioning</t>
  </si>
  <si>
    <t>1400-1500</t>
  </si>
  <si>
    <t>1200-1400</t>
  </si>
  <si>
    <t>1000-1200</t>
  </si>
  <si>
    <t>700-1000</t>
  </si>
  <si>
    <t>Cooling Capacity (BTUs)</t>
  </si>
  <si>
    <t>Area to be Cooled (sq ft)</t>
  </si>
  <si>
    <t>These units are 220 volts</t>
  </si>
  <si>
    <t>550-700</t>
  </si>
  <si>
    <t>450-550</t>
  </si>
  <si>
    <t>400-450</t>
  </si>
  <si>
    <t>350-400</t>
  </si>
  <si>
    <t>300-350</t>
  </si>
  <si>
    <t>250-300</t>
  </si>
  <si>
    <t>150-250</t>
  </si>
  <si>
    <t>100-150</t>
  </si>
  <si>
    <t>These units are 110 volts</t>
  </si>
  <si>
    <t xml:space="preserve">        approval is not received, costs are disallowed.</t>
  </si>
  <si>
    <t xml:space="preserve">        repaired may be replaced.</t>
  </si>
  <si>
    <t xml:space="preserve">         window unit replacement with a mini split system.</t>
  </si>
  <si>
    <t xml:space="preserve">        maintenance factor/condition, and BTU size.</t>
  </si>
  <si>
    <t xml:space="preserve">       specifications.</t>
  </si>
  <si>
    <t>Secondary Measures</t>
  </si>
  <si>
    <t>LIHEAP PRIORITY LIST</t>
  </si>
  <si>
    <t xml:space="preserve">       criteria is met:</t>
  </si>
  <si>
    <t xml:space="preserve">       furnace does not meet the degraded AFUE will be allowed if the following </t>
  </si>
  <si>
    <t xml:space="preserve">       file as part of the assessment;</t>
  </si>
  <si>
    <t xml:space="preserve">       of degraded cooling unit SEER and age of heating unit should be in the client </t>
  </si>
  <si>
    <t xml:space="preserve">       may be replaced with a complete central heat pump system. Documentation </t>
  </si>
  <si>
    <t xml:space="preserve">v.    Resistance central heating units, if the cooling side meets replacement criteria, </t>
  </si>
  <si>
    <t xml:space="preserve">       should be in the client file as part of the assessment;</t>
  </si>
  <si>
    <t xml:space="preserve">       unit, not less than 90% AFUE. Documentation of the downgraded formula </t>
  </si>
  <si>
    <t xml:space="preserve">       downgraded AFUE of 65% or less should be replaced with a high efficiency </t>
  </si>
  <si>
    <t xml:space="preserve">iv.   Central heating units with an Annual Fuel Utilization Efficiency (AFUE) or </t>
  </si>
  <si>
    <t xml:space="preserve">       of the assessment;</t>
  </si>
  <si>
    <t xml:space="preserve">       Documentation of the downgraded formula should be in the client file as part </t>
  </si>
  <si>
    <t xml:space="preserve">       below for component only replacement).</t>
  </si>
  <si>
    <t>7.       Refrigerator</t>
  </si>
  <si>
    <t>See Assessment for justification and work order for items and locations</t>
  </si>
  <si>
    <t>i.     If adequately insulated, document and proceed to next measure.</t>
  </si>
  <si>
    <t>4.   Attic Insulation</t>
  </si>
  <si>
    <t>2.   Air Infiltration</t>
  </si>
  <si>
    <t xml:space="preserve">        screens/Solar screens to help prevent exposure to the Zika Virus.</t>
  </si>
  <si>
    <t xml:space="preserve">a.     Households that have a pregnant woman - Window </t>
  </si>
  <si>
    <t>1.   Health &amp; Safety Items</t>
  </si>
  <si>
    <t>Major Measures</t>
  </si>
  <si>
    <t>Instructions for Priority List:</t>
  </si>
  <si>
    <t>For Single-Family, Mobile Homes, and Small Multi-Family Buildings</t>
  </si>
  <si>
    <t>Name:</t>
  </si>
  <si>
    <t>Job #:</t>
  </si>
  <si>
    <t>Subrecipient Name:</t>
  </si>
  <si>
    <t>Client Info</t>
  </si>
  <si>
    <t>Job Number:</t>
  </si>
  <si>
    <t>Texas Department of Housing &amp; Community Affairs</t>
  </si>
  <si>
    <t>1. Client</t>
  </si>
  <si>
    <t>2. Sq. Ft of Unit</t>
  </si>
  <si>
    <t>3. Ceiling Height</t>
  </si>
  <si>
    <t>4. Total Volume</t>
  </si>
  <si>
    <t>5. ACH</t>
  </si>
  <si>
    <t>Readings from Initial Assessment</t>
  </si>
  <si>
    <t>TARGET</t>
  </si>
  <si>
    <t>6.  Initial BD CFM Reading</t>
  </si>
  <si>
    <t>@</t>
  </si>
  <si>
    <t>B/D Ring #</t>
  </si>
  <si>
    <t>7.  Initial Total Duct Leakage</t>
  </si>
  <si>
    <t>cfm</t>
  </si>
  <si>
    <t>D/B Ring #</t>
  </si>
  <si>
    <t>8.  Initial WRTO Duct Leakage</t>
  </si>
  <si>
    <t>9. Duct Operating Pressures BEFORE duct sealing</t>
  </si>
  <si>
    <t>Supply:</t>
  </si>
  <si>
    <t>Return:</t>
  </si>
  <si>
    <t>Subs should always work to air seal/duct seal as far below target as possible, while still remaining within scope of program.</t>
  </si>
  <si>
    <t>10. Pressure Pan Readings (Pa) per Register @ Assessment</t>
  </si>
  <si>
    <t>11. ASHRAE Readings @ Assessment</t>
  </si>
  <si>
    <t>Return</t>
  </si>
  <si>
    <t>Reg 1</t>
  </si>
  <si>
    <t>Reg 2</t>
  </si>
  <si>
    <t>Reg 3</t>
  </si>
  <si>
    <t>Reg 4</t>
  </si>
  <si>
    <t>Reg 5</t>
  </si>
  <si>
    <t>Reg 6</t>
  </si>
  <si>
    <t>Reg 7</t>
  </si>
  <si>
    <t>CFM</t>
  </si>
  <si>
    <t>Term Out</t>
  </si>
  <si>
    <t>Open Window?</t>
  </si>
  <si>
    <t>Kitchen</t>
  </si>
  <si>
    <t>Reg 8</t>
  </si>
  <si>
    <t>Reg 9</t>
  </si>
  <si>
    <t>Reg 10</t>
  </si>
  <si>
    <t>Reg 11</t>
  </si>
  <si>
    <t>Reg 12</t>
  </si>
  <si>
    <t>Reg 13</t>
  </si>
  <si>
    <t>Reg 14</t>
  </si>
  <si>
    <t>Reg15</t>
  </si>
  <si>
    <t>Bath1</t>
  </si>
  <si>
    <t>Bath2</t>
  </si>
  <si>
    <t>Reg 16</t>
  </si>
  <si>
    <t>Reg 17</t>
  </si>
  <si>
    <t>Reg 18</t>
  </si>
  <si>
    <t>Reg 19</t>
  </si>
  <si>
    <t>Reg 20</t>
  </si>
  <si>
    <t>Reg 21</t>
  </si>
  <si>
    <t>Reg 22</t>
  </si>
  <si>
    <t>TOTAL</t>
  </si>
  <si>
    <t>Utility</t>
  </si>
  <si>
    <t># of bedrooms +1</t>
  </si>
  <si>
    <t># of occupants</t>
  </si>
  <si>
    <t>ASHRAE 62.2 Dwelling Height</t>
  </si>
  <si>
    <t>Readings from Final Inspection</t>
  </si>
  <si>
    <t xml:space="preserve"> Reduced</t>
  </si>
  <si>
    <t>12. Final BD CFM Reading</t>
  </si>
  <si>
    <t>13. Final Total Duct Leakage</t>
  </si>
  <si>
    <t>14. Final WRTO Duct Leakage</t>
  </si>
  <si>
    <t>15. Duct Operating Pressures AFTER duct sealing</t>
  </si>
  <si>
    <t>16. Pressure Pan Readings (Pa) per Register @ Final</t>
  </si>
  <si>
    <t>17. ASHRAE Readings @ Final</t>
  </si>
  <si>
    <t>ASHRAE</t>
  </si>
  <si>
    <t>Pressure Pan Reduction Achieved:</t>
  </si>
  <si>
    <t>18. Did Sub meet Blower Door Target CFM?</t>
  </si>
  <si>
    <t>If NOT Met, have the weatherization crew do more effective air sealing work and/or document why unable to achieve targets.</t>
  </si>
  <si>
    <t>19. Did Sub meet Total Duct System Leakage Target CFM?</t>
  </si>
  <si>
    <t>20. Did Sub meet WRTO Duct System Leakage Target CFM?</t>
  </si>
  <si>
    <t>If NOT Met, have the weatherization crew do more effective duct sealing work and/or document why unable to achieve targets.</t>
  </si>
  <si>
    <t>21. Did Subrecipient maximize air and duct sealing measures to get final readings as low as possible within</t>
  </si>
  <si>
    <t>allowable limits?</t>
  </si>
  <si>
    <t>I certify that all the above referenced information is true and accurate.</t>
  </si>
  <si>
    <t>Subrecipient Representative</t>
  </si>
  <si>
    <t>Date</t>
  </si>
  <si>
    <t>Select Appropriate Maintenance Level</t>
  </si>
  <si>
    <t>Select Equipment Maintenance Factor</t>
  </si>
  <si>
    <t xml:space="preserve">Client Name: </t>
  </si>
  <si>
    <t>Old Formula</t>
  </si>
  <si>
    <t>OAS</t>
  </si>
  <si>
    <t>Volume</t>
  </si>
  <si>
    <t>Blower Door Calculations</t>
  </si>
  <si>
    <t>ACH</t>
  </si>
  <si>
    <t>MRV</t>
  </si>
  <si>
    <t>R.T.</t>
  </si>
  <si>
    <t>BTL</t>
  </si>
  <si>
    <t>Target</t>
  </si>
  <si>
    <t>New Formula</t>
  </si>
  <si>
    <t>Using the initial BD reading, select appropriate ACH number. These are the MAXIMUM allowable ACH options. Subrecipients are encouraged to choose lower ACH.</t>
  </si>
  <si>
    <t>0-1999 = 9ACH</t>
  </si>
  <si>
    <t>2000-2999 = 10ACH</t>
  </si>
  <si>
    <t>3000-3999 = 11ACH</t>
  </si>
  <si>
    <t>Initial BD</t>
  </si>
  <si>
    <t>4000-4999 = 12ACH</t>
  </si>
  <si>
    <t>5000+ = 13ACH</t>
  </si>
  <si>
    <t>Date:</t>
  </si>
  <si>
    <t>Assessor Signature:</t>
  </si>
  <si>
    <r>
      <t xml:space="preserve"> </t>
    </r>
    <r>
      <rPr>
        <sz val="16"/>
        <color theme="1"/>
        <rFont val="Calibri"/>
        <family val="2"/>
        <scheme val="minor"/>
      </rPr>
      <t>Appliance 4:</t>
    </r>
  </si>
  <si>
    <r>
      <t xml:space="preserve"> </t>
    </r>
    <r>
      <rPr>
        <sz val="16"/>
        <color theme="1"/>
        <rFont val="Calibri"/>
        <family val="2"/>
        <scheme val="minor"/>
      </rPr>
      <t>Appliance 3:</t>
    </r>
  </si>
  <si>
    <r>
      <t xml:space="preserve"> </t>
    </r>
    <r>
      <rPr>
        <sz val="16"/>
        <color theme="1"/>
        <rFont val="Calibri"/>
        <family val="2"/>
        <scheme val="minor"/>
      </rPr>
      <t>Appliance 2:</t>
    </r>
  </si>
  <si>
    <r>
      <t xml:space="preserve"> </t>
    </r>
    <r>
      <rPr>
        <sz val="16"/>
        <color theme="1"/>
        <rFont val="Calibri"/>
        <family val="2"/>
        <scheme val="minor"/>
      </rPr>
      <t>Appliance 1:</t>
    </r>
  </si>
  <si>
    <t>Draft Pass?</t>
  </si>
  <si>
    <t>Calc. Range(Pa)</t>
  </si>
  <si>
    <t>Pressure(Pa)</t>
  </si>
  <si>
    <t>Repeat test for any other natural draft appliances in the CAZ.</t>
  </si>
  <si>
    <t>seconds</t>
  </si>
  <si>
    <t>Appliance 4:</t>
  </si>
  <si>
    <t>Appliance 3:</t>
  </si>
  <si>
    <t>Appliance 2:</t>
  </si>
  <si>
    <t>Appliance 1:</t>
  </si>
  <si>
    <t>Spillage Pass?</t>
  </si>
  <si>
    <t>Time</t>
  </si>
  <si>
    <t>Under Natural/Normal conditions does appliance develop a good draft within 60 seconds?</t>
  </si>
  <si>
    <t xml:space="preserve">·        Perform the necessary measures to isolate the CAZ zone </t>
  </si>
  <si>
    <t>NATURAL/NORMAL CONDITIONS SPILLAGE / DRAFT TEST</t>
  </si>
  <si>
    <t xml:space="preserve">Cook stove notes- </t>
  </si>
  <si>
    <t>LR</t>
  </si>
  <si>
    <t>LF</t>
  </si>
  <si>
    <t>RR</t>
  </si>
  <si>
    <t xml:space="preserve">RF </t>
  </si>
  <si>
    <t>Oven (ppm CO as measured)</t>
  </si>
  <si>
    <t>Gas cook stove?</t>
  </si>
  <si>
    <t>Below 35 PPM?</t>
  </si>
  <si>
    <t>% EFF.</t>
  </si>
  <si>
    <t>PPM</t>
  </si>
  <si>
    <t>Ambient C0</t>
  </si>
  <si>
    <t>ppm CO Air Free</t>
  </si>
  <si>
    <t xml:space="preserve">Is the water heater below 120® F?  </t>
  </si>
  <si>
    <t>Calculated Temp. Pass or Fail?</t>
  </si>
  <si>
    <t>Furnace Heat Rise Range</t>
  </si>
  <si>
    <t>Supply Temp</t>
  </si>
  <si>
    <t>Return Temp</t>
  </si>
  <si>
    <t>Furnace Heat Rise Test</t>
  </si>
  <si>
    <t>Carbon Monoxide/EFF. Test (Max ppm Air Free is 400 ppm Furnaces &amp; 200 ppm water heaters or room heaters unless within manufacturer specs.)</t>
  </si>
  <si>
    <t>·        Document readings below</t>
  </si>
  <si>
    <r>
      <t xml:space="preserve">NOTE: </t>
    </r>
    <r>
      <rPr>
        <u/>
        <sz val="16"/>
        <color rgb="FFC00000"/>
        <rFont val="Calibri"/>
        <family val="2"/>
        <scheme val="minor"/>
      </rPr>
      <t>Check personal CO monitor and stop testing if ambient CO is over 35 PPM</t>
    </r>
    <r>
      <rPr>
        <sz val="16"/>
        <color rgb="FFC00000"/>
        <rFont val="Calibri"/>
        <family val="2"/>
        <scheme val="minor"/>
      </rPr>
      <t xml:space="preserve"> </t>
    </r>
  </si>
  <si>
    <r>
      <t xml:space="preserve">  </t>
    </r>
    <r>
      <rPr>
        <sz val="16"/>
        <color theme="1"/>
        <rFont val="Calibri"/>
        <family val="2"/>
        <scheme val="minor"/>
      </rPr>
      <t xml:space="preserve">Appliance 4 </t>
    </r>
  </si>
  <si>
    <r>
      <t xml:space="preserve">  </t>
    </r>
    <r>
      <rPr>
        <sz val="16"/>
        <color theme="1"/>
        <rFont val="Calibri"/>
        <family val="2"/>
        <scheme val="minor"/>
      </rPr>
      <t>Appliance 3:</t>
    </r>
  </si>
  <si>
    <r>
      <t xml:space="preserve">  </t>
    </r>
    <r>
      <rPr>
        <sz val="16"/>
        <color theme="1"/>
        <rFont val="Calibri"/>
        <family val="2"/>
        <scheme val="minor"/>
      </rPr>
      <t>Appliance 2:</t>
    </r>
  </si>
  <si>
    <r>
      <t xml:space="preserve">  </t>
    </r>
    <r>
      <rPr>
        <sz val="16"/>
        <color theme="1"/>
        <rFont val="Calibri"/>
        <family val="2"/>
        <scheme val="minor"/>
      </rPr>
      <t>Appliance 1:</t>
    </r>
  </si>
  <si>
    <t>Step #3-Document result and compare to calculated range.</t>
  </si>
  <si>
    <t>Step #2-Measure vent pressure WRT the CAZ on channel B.  Set time Average to “long” and record pressure.</t>
  </si>
  <si>
    <t xml:space="preserve">Step #1-Verify manometer/hose set up, static probe is facing appliance, &amp; ensure acceptable calculated draft pressure is input from the calculation listed in the preparation step from above </t>
  </si>
  <si>
    <r>
      <t xml:space="preserve">Note:  </t>
    </r>
    <r>
      <rPr>
        <u/>
        <sz val="16"/>
        <color rgb="FFC00000"/>
        <rFont val="Calibri"/>
        <family val="2"/>
        <scheme val="minor"/>
      </rPr>
      <t>Check personal CO monitor and stop testing if ambient CO is over 35 PPM</t>
    </r>
  </si>
  <si>
    <r>
      <t xml:space="preserve">        </t>
    </r>
    <r>
      <rPr>
        <sz val="16"/>
        <color theme="1"/>
        <rFont val="Calibri"/>
        <family val="2"/>
        <scheme val="minor"/>
      </rPr>
      <t>Appliance 4:</t>
    </r>
  </si>
  <si>
    <r>
      <t xml:space="preserve">        </t>
    </r>
    <r>
      <rPr>
        <sz val="16"/>
        <color theme="1"/>
        <rFont val="Calibri"/>
        <family val="2"/>
        <scheme val="minor"/>
      </rPr>
      <t>Appliance 3:</t>
    </r>
  </si>
  <si>
    <r>
      <t xml:space="preserve">        </t>
    </r>
    <r>
      <rPr>
        <sz val="16"/>
        <color theme="1"/>
        <rFont val="Calibri"/>
        <family val="2"/>
        <scheme val="minor"/>
      </rPr>
      <t>Appliance 2:</t>
    </r>
  </si>
  <si>
    <r>
      <t xml:space="preserve">        </t>
    </r>
    <r>
      <rPr>
        <sz val="16"/>
        <color theme="1"/>
        <rFont val="Calibri"/>
        <family val="2"/>
        <scheme val="minor"/>
      </rPr>
      <t>Appliance 1:</t>
    </r>
  </si>
  <si>
    <t>“WORST CASE” CONDITIONS SPILLAGE / DRAFT TEST</t>
  </si>
  <si>
    <t xml:space="preserve">Setup manometer and pressure hoses to measure flue draft pressure (see illustrations below if needed) </t>
  </si>
  <si>
    <t>Step #3-Setup manometer and hose configuration</t>
  </si>
  <si>
    <t>Step #2-Drill hole in flue piping for draft testing</t>
  </si>
  <si>
    <t>·        Document flue pressure in the calculated range portion of the draft test below</t>
  </si>
  <si>
    <t>·        Calculated Flue Pressure</t>
  </si>
  <si>
    <t>°F</t>
  </si>
  <si>
    <t>·        Outside Temperature</t>
  </si>
  <si>
    <t>EXAMPLE: (33°F ÷ 40 = .825) – 2.75 = -1.93 or -2 PA draft pressure</t>
  </si>
  <si>
    <t>Minimum acceptable draft pressure</t>
  </si>
  <si>
    <t>Outdoor temperature</t>
  </si>
  <si>
    <t>Step #1-Calculate acceptable draft pressure &amp; record</t>
  </si>
  <si>
    <t>-50 Pa</t>
  </si>
  <si>
    <t>Exhaust chimney-top draft inducer (fan at chimney top); High static pressure flame retention head oil burner; Sealed combustion appliances</t>
  </si>
  <si>
    <t>-15 Pa</t>
  </si>
  <si>
    <t>Mechanically Assisted/Induced draft boiler or furnace alone, or fan assisted water heater alone</t>
  </si>
  <si>
    <t>-5 Pa</t>
  </si>
  <si>
    <t>Mechanically Assisted/Induced draft boiler or furnace commonly vented with water heater</t>
  </si>
  <si>
    <t>Individual natural draft boiler or furnace or water heater</t>
  </si>
  <si>
    <t>Natural draft boiler or furnace with vent damper commonly vented with water heater</t>
  </si>
  <si>
    <t>-3 Pa</t>
  </si>
  <si>
    <t>Natural draft boiler or furnace commonly vented with water heater</t>
  </si>
  <si>
    <t>-2 Pa</t>
  </si>
  <si>
    <t>Orphaned natural draft water heater (including outside chimneys)</t>
  </si>
  <si>
    <t>APPLIANCE TYPES</t>
  </si>
  <si>
    <t>Open door, if present, between CAZ and Main Body of house.  Record Pa reading.</t>
  </si>
  <si>
    <t>Appliance Code (Example - HTR1, WH1, HTR2, etc.)</t>
  </si>
  <si>
    <t>·        Record readings in the box below for each scenario (door open, door closed)</t>
  </si>
  <si>
    <t>·        If the house has a fireplace that the client uses, turn on the blower door to 300 CFM with ring B to simulate.</t>
  </si>
  <si>
    <t>·        If the manometer is positive leave door closed, if negative open door.  “if it blows, close door, if not, leave open”</t>
  </si>
  <si>
    <t>(Note-use separate manometer to perform this test with manometer set to pressure/pressure)</t>
  </si>
  <si>
    <t xml:space="preserve">·        Turn on all exhaust fans - bath fans, kitchen fans, dryers - (do not turn on whole-house “attic” fans). </t>
  </si>
  <si>
    <t>Step #3-Find worst case scenario, document manometer results, and determine pass/fail using table below.</t>
  </si>
  <si>
    <t>·        Take baseline pressure using Manometer Baseline function (Baseline at least 30 to 60 seconds press enter).</t>
  </si>
  <si>
    <t xml:space="preserve">·        Setup manometer and pressure hoses to measure CAZ (WRT) outdoors (see illustrations below if needed) </t>
  </si>
  <si>
    <t>Step #2-Set up manometer and hose configuration</t>
  </si>
  <si>
    <t xml:space="preserve"> NOTE:  IF BLOWER DOOR IS SET UP, BE SURE FAN IS COVERED</t>
  </si>
  <si>
    <t>REMOVE FURNACE FILTER (re-install filter after test or replace it with new one as needed.)</t>
  </si>
  <si>
    <t xml:space="preserve"> OPEN ALL INTERIOR DOORS</t>
  </si>
  <si>
    <t xml:space="preserve"> CLOSE ALL EXTERIOR DOORS AND WINDOWS</t>
  </si>
  <si>
    <t xml:space="preserve"> TURN OFF AIR HANDLERS, EXHAUST FANS, CEILING FANS, W/U’s</t>
  </si>
  <si>
    <t xml:space="preserve"> TURN OFF OR SET TO PILOT ALL COMBUSTION APPLIANCES</t>
  </si>
  <si>
    <t>Step #1-Set House to ”Natural Conditions” Note-Same process used as getting ready to run BD</t>
  </si>
  <si>
    <t>Address:</t>
  </si>
  <si>
    <t>Client Name:</t>
  </si>
  <si>
    <t>CAZ Testing</t>
  </si>
  <si>
    <t>CHECK DRYER VENT AND LINT FILTER</t>
  </si>
  <si>
    <t>CLOSE ALL OPERABLE VENTS AND DAMPERS</t>
  </si>
  <si>
    <t>The home structure is wood-framed.</t>
  </si>
  <si>
    <t>Sq. Footage</t>
  </si>
  <si>
    <t xml:space="preserve">Center </t>
  </si>
  <si>
    <t>HWH Temp</t>
  </si>
  <si>
    <t>The home was manufactured before 2010.</t>
  </si>
  <si>
    <t>The home has an accessible unconditioned subspace.</t>
  </si>
  <si>
    <t>Incidental Repair cost paid for with DOE funds will be less than $500.</t>
  </si>
  <si>
    <t>Type:</t>
  </si>
  <si>
    <t>Type</t>
  </si>
  <si>
    <t>WAP Agencies</t>
  </si>
  <si>
    <t>Counties</t>
  </si>
  <si>
    <t>Alamo Area of Council of Governments</t>
  </si>
  <si>
    <t>Atascosa</t>
  </si>
  <si>
    <t>Baker Ripley</t>
  </si>
  <si>
    <t>Bandera</t>
  </si>
  <si>
    <t xml:space="preserve">Brazos Community Action Program Agency, Inc. </t>
  </si>
  <si>
    <t>Bexar</t>
  </si>
  <si>
    <t xml:space="preserve">City of Ft. Worth </t>
  </si>
  <si>
    <t>Comal</t>
  </si>
  <si>
    <t>Combined Community Action, Inc.</t>
  </si>
  <si>
    <t>Frio</t>
  </si>
  <si>
    <t>Community Action Committee of Victoria, Texas</t>
  </si>
  <si>
    <t>Gillespie</t>
  </si>
  <si>
    <t xml:space="preserve">Community Action Corporation of South Texas, Inc. </t>
  </si>
  <si>
    <t>Guadalupe</t>
  </si>
  <si>
    <t xml:space="preserve">Community Council of South Central Texas, Inc. </t>
  </si>
  <si>
    <t>Karnes</t>
  </si>
  <si>
    <t>Concho Valley Community Action Agency</t>
  </si>
  <si>
    <t>Kendall</t>
  </si>
  <si>
    <t>Dallas County Department of Health and Human Services</t>
  </si>
  <si>
    <t>Kerr</t>
  </si>
  <si>
    <t>Economic Opportunities Advancement Corporation of PR XI</t>
  </si>
  <si>
    <t>Medina</t>
  </si>
  <si>
    <t xml:space="preserve">El Paso Community Action Program, Project Bravo, Inc. </t>
  </si>
  <si>
    <t>Wilson</t>
  </si>
  <si>
    <t>Greater East Texas Community Action Program</t>
  </si>
  <si>
    <t>Harris</t>
  </si>
  <si>
    <t xml:space="preserve">Hill Country Community Action Association, Inc. </t>
  </si>
  <si>
    <t>Brazos</t>
  </si>
  <si>
    <t xml:space="preserve">Nueces County Community Action Agency </t>
  </si>
  <si>
    <t>Burleson</t>
  </si>
  <si>
    <t xml:space="preserve">Panhandle Community Services </t>
  </si>
  <si>
    <t>Grimes</t>
  </si>
  <si>
    <t>Rolling Plains Management Corporation</t>
  </si>
  <si>
    <t>Leon</t>
  </si>
  <si>
    <t xml:space="preserve">South Plains Community Action Association, Inc. </t>
  </si>
  <si>
    <t>Madison</t>
  </si>
  <si>
    <t>Texoma Council of Governments</t>
  </si>
  <si>
    <t>Robertson</t>
  </si>
  <si>
    <t>Travis County</t>
  </si>
  <si>
    <t>Walker</t>
  </si>
  <si>
    <t xml:space="preserve">West Texas Opportunities, Inc. </t>
  </si>
  <si>
    <t>Waller</t>
  </si>
  <si>
    <t>Washington</t>
  </si>
  <si>
    <t>Tarrant</t>
  </si>
  <si>
    <t>Austin</t>
  </si>
  <si>
    <t>Bastrop</t>
  </si>
  <si>
    <t>Blanco</t>
  </si>
  <si>
    <t>Caldwell</t>
  </si>
  <si>
    <t>Colorado</t>
  </si>
  <si>
    <t>Fayette</t>
  </si>
  <si>
    <t>Fort Bend</t>
  </si>
  <si>
    <t>Hays</t>
  </si>
  <si>
    <t>Lee</t>
  </si>
  <si>
    <t>Brooks</t>
  </si>
  <si>
    <t>Cameron</t>
  </si>
  <si>
    <t>Duval</t>
  </si>
  <si>
    <t>Hidalgo</t>
  </si>
  <si>
    <t>Jim Hogg</t>
  </si>
  <si>
    <t>Jim Wells</t>
  </si>
  <si>
    <t>Kenedy</t>
  </si>
  <si>
    <t>Kleberg</t>
  </si>
  <si>
    <t>San Patricio</t>
  </si>
  <si>
    <t>Starr</t>
  </si>
  <si>
    <t>Webb</t>
  </si>
  <si>
    <t>Willacy</t>
  </si>
  <si>
    <t>Zapata</t>
  </si>
  <si>
    <t>Coke</t>
  </si>
  <si>
    <t>Coleman</t>
  </si>
  <si>
    <t>Concho</t>
  </si>
  <si>
    <t>Crockett</t>
  </si>
  <si>
    <t>Irion</t>
  </si>
  <si>
    <t>Kimble</t>
  </si>
  <si>
    <t>McCulloch</t>
  </si>
  <si>
    <t>Menard</t>
  </si>
  <si>
    <t>Reagan</t>
  </si>
  <si>
    <t>Runnels</t>
  </si>
  <si>
    <t>Schleicher</t>
  </si>
  <si>
    <t>Sterling</t>
  </si>
  <si>
    <t>Sutton</t>
  </si>
  <si>
    <t>Tom Green</t>
  </si>
  <si>
    <t>Dallas</t>
  </si>
  <si>
    <t>Bosque</t>
  </si>
  <si>
    <t>Ellis</t>
  </si>
  <si>
    <t>Falls</t>
  </si>
  <si>
    <t>Freestone</t>
  </si>
  <si>
    <t>Hill</t>
  </si>
  <si>
    <t>Johnson</t>
  </si>
  <si>
    <t>Limestone</t>
  </si>
  <si>
    <t>McClennan</t>
  </si>
  <si>
    <t>Navarro</t>
  </si>
  <si>
    <t>El Paso</t>
  </si>
  <si>
    <t>Anderson</t>
  </si>
  <si>
    <t>Angelina</t>
  </si>
  <si>
    <t>Chambers</t>
  </si>
  <si>
    <t>Cherokee</t>
  </si>
  <si>
    <t>Galveston</t>
  </si>
  <si>
    <t>Gregg</t>
  </si>
  <si>
    <t>Hardin</t>
  </si>
  <si>
    <t>Harrison</t>
  </si>
  <si>
    <t>Henderson</t>
  </si>
  <si>
    <t>Houston</t>
  </si>
  <si>
    <t>Jasper</t>
  </si>
  <si>
    <t>Jefferson</t>
  </si>
  <si>
    <t>Kaufman</t>
  </si>
  <si>
    <t>Liberty</t>
  </si>
  <si>
    <t>Nacogdoches</t>
  </si>
  <si>
    <t>Newton</t>
  </si>
  <si>
    <t>Orange</t>
  </si>
  <si>
    <t>Panola</t>
  </si>
  <si>
    <t>Polk</t>
  </si>
  <si>
    <t>Rusk</t>
  </si>
  <si>
    <t>Sabine</t>
  </si>
  <si>
    <t>San Augustine</t>
  </si>
  <si>
    <t>San Jacinto</t>
  </si>
  <si>
    <t>Shelby</t>
  </si>
  <si>
    <t>Smith</t>
  </si>
  <si>
    <t>Trinity</t>
  </si>
  <si>
    <t>Tyler</t>
  </si>
  <si>
    <t>Upshur</t>
  </si>
  <si>
    <t>Van Zandt</t>
  </si>
  <si>
    <t xml:space="preserve">Wood </t>
  </si>
  <si>
    <t>Bell</t>
  </si>
  <si>
    <t>Burnet</t>
  </si>
  <si>
    <t>Coryell</t>
  </si>
  <si>
    <t>Erath</t>
  </si>
  <si>
    <t>Hamilton</t>
  </si>
  <si>
    <t>Lampasas</t>
  </si>
  <si>
    <t>Llano</t>
  </si>
  <si>
    <t>Mason</t>
  </si>
  <si>
    <t>Milam</t>
  </si>
  <si>
    <t>Mills</t>
  </si>
  <si>
    <t>San Saba</t>
  </si>
  <si>
    <t>Somervell</t>
  </si>
  <si>
    <t>Williamson</t>
  </si>
  <si>
    <t>Nueces</t>
  </si>
  <si>
    <t>Armstrong</t>
  </si>
  <si>
    <t>Briscoe</t>
  </si>
  <si>
    <t>Carson</t>
  </si>
  <si>
    <t>Childress</t>
  </si>
  <si>
    <t>Collingsworth</t>
  </si>
  <si>
    <t>Dallam</t>
  </si>
  <si>
    <t>Deaf Smith</t>
  </si>
  <si>
    <t>Donley</t>
  </si>
  <si>
    <t>Gray</t>
  </si>
  <si>
    <t>Hall</t>
  </si>
  <si>
    <t>Hansford</t>
  </si>
  <si>
    <t>Hartley</t>
  </si>
  <si>
    <t>Hemphill</t>
  </si>
  <si>
    <t>Hutchinson</t>
  </si>
  <si>
    <t>Lipscomb</t>
  </si>
  <si>
    <t>Moore</t>
  </si>
  <si>
    <t>Ochiltree</t>
  </si>
  <si>
    <t>Oldham</t>
  </si>
  <si>
    <t>Parmer</t>
  </si>
  <si>
    <t>Potter</t>
  </si>
  <si>
    <t>Randall</t>
  </si>
  <si>
    <t>Roberts</t>
  </si>
  <si>
    <t>Sherman</t>
  </si>
  <si>
    <t>Swisher</t>
  </si>
  <si>
    <t>Wheeler</t>
  </si>
  <si>
    <t>Archer</t>
  </si>
  <si>
    <t>Baylor</t>
  </si>
  <si>
    <t>Brown</t>
  </si>
  <si>
    <t>Callahan</t>
  </si>
  <si>
    <t>Clay</t>
  </si>
  <si>
    <t>Commanche</t>
  </si>
  <si>
    <t>Cottle</t>
  </si>
  <si>
    <t>Eastland</t>
  </si>
  <si>
    <t>Foard</t>
  </si>
  <si>
    <t>Hardeman</t>
  </si>
  <si>
    <t>Haskell</t>
  </si>
  <si>
    <t>Hood</t>
  </si>
  <si>
    <t>Jack</t>
  </si>
  <si>
    <t>Jones</t>
  </si>
  <si>
    <t>Kent</t>
  </si>
  <si>
    <t>Knox</t>
  </si>
  <si>
    <t>Montague</t>
  </si>
  <si>
    <t>Palo Pinto</t>
  </si>
  <si>
    <t>Parker</t>
  </si>
  <si>
    <t>Shackelford</t>
  </si>
  <si>
    <t>Stephens</t>
  </si>
  <si>
    <t>Stonewall</t>
  </si>
  <si>
    <t>Taylor</t>
  </si>
  <si>
    <t>Throckmorton</t>
  </si>
  <si>
    <t>Wichita</t>
  </si>
  <si>
    <t>Wilbarger</t>
  </si>
  <si>
    <t xml:space="preserve">Wise </t>
  </si>
  <si>
    <t xml:space="preserve">Young </t>
  </si>
  <si>
    <t>Bailey</t>
  </si>
  <si>
    <t>Cochran</t>
  </si>
  <si>
    <t>Crosby</t>
  </si>
  <si>
    <t>Dickens</t>
  </si>
  <si>
    <t>Floyd</t>
  </si>
  <si>
    <t>Garza</t>
  </si>
  <si>
    <t>Hale</t>
  </si>
  <si>
    <t>Hockley</t>
  </si>
  <si>
    <t>King</t>
  </si>
  <si>
    <t>Lamb</t>
  </si>
  <si>
    <t>Lubbock</t>
  </si>
  <si>
    <t>Lynn</t>
  </si>
  <si>
    <t>Motley</t>
  </si>
  <si>
    <t>Terry</t>
  </si>
  <si>
    <t>Yoakum</t>
  </si>
  <si>
    <t>Bowie</t>
  </si>
  <si>
    <t>Cass</t>
  </si>
  <si>
    <t xml:space="preserve">Collin  </t>
  </si>
  <si>
    <t>Cooke</t>
  </si>
  <si>
    <t>Delta</t>
  </si>
  <si>
    <t>Denton</t>
  </si>
  <si>
    <t>Fannin</t>
  </si>
  <si>
    <t>Franklin</t>
  </si>
  <si>
    <t>Grayson</t>
  </si>
  <si>
    <t>Hopkins</t>
  </si>
  <si>
    <t>Hunt</t>
  </si>
  <si>
    <t>Lamar</t>
  </si>
  <si>
    <t>Marion</t>
  </si>
  <si>
    <t>Morris</t>
  </si>
  <si>
    <t>Rains</t>
  </si>
  <si>
    <t>Rockwall</t>
  </si>
  <si>
    <t xml:space="preserve">Titus </t>
  </si>
  <si>
    <t xml:space="preserve">Travis </t>
  </si>
  <si>
    <t>Andrews</t>
  </si>
  <si>
    <t>Borden</t>
  </si>
  <si>
    <t>Dawson</t>
  </si>
  <si>
    <t>Ector</t>
  </si>
  <si>
    <t>Fisher</t>
  </si>
  <si>
    <t>Gaines</t>
  </si>
  <si>
    <t>Glasscock</t>
  </si>
  <si>
    <t>Howard</t>
  </si>
  <si>
    <t>Loving</t>
  </si>
  <si>
    <t>Martin</t>
  </si>
  <si>
    <t>Midland</t>
  </si>
  <si>
    <t>Mitchell</t>
  </si>
  <si>
    <t>Nolan</t>
  </si>
  <si>
    <t>Reeves</t>
  </si>
  <si>
    <t>Scurry</t>
  </si>
  <si>
    <t>Upton</t>
  </si>
  <si>
    <t>Ward</t>
  </si>
  <si>
    <t>Winkler</t>
  </si>
  <si>
    <t>Revision Date</t>
  </si>
  <si>
    <r>
      <t xml:space="preserve">4 tests required (per combustion appliance) - (1) Worst Case Depressurization Test (2) Spillage (3) Draft (4) CO/EFF    </t>
    </r>
    <r>
      <rPr>
        <b/>
        <sz val="18"/>
        <color rgb="FFC00000"/>
        <rFont val="Calibri"/>
        <family val="2"/>
        <scheme val="minor"/>
      </rPr>
      <t xml:space="preserve">                                                           (Note: Complete one test at a time in order)</t>
    </r>
  </si>
  <si>
    <r>
      <t xml:space="preserve">Test #1 </t>
    </r>
    <r>
      <rPr>
        <b/>
        <u/>
        <sz val="18"/>
        <color theme="1"/>
        <rFont val="Calibri"/>
        <family val="2"/>
        <scheme val="minor"/>
      </rPr>
      <t>Worst Case Depressurization Test</t>
    </r>
    <r>
      <rPr>
        <b/>
        <sz val="18"/>
        <color theme="1"/>
        <rFont val="Calibri"/>
        <family val="2"/>
        <scheme val="minor"/>
      </rPr>
      <t>: Verifying if anything in house can make appliance backdraft (perform for each CAZ zone)</t>
    </r>
  </si>
  <si>
    <r>
      <t>o   Remember when reviewing illustration to put</t>
    </r>
    <r>
      <rPr>
        <b/>
        <u/>
        <sz val="18"/>
        <color theme="1"/>
        <rFont val="Calibri"/>
        <family val="2"/>
        <scheme val="minor"/>
      </rPr>
      <t xml:space="preserve"> hand over right side of gauge</t>
    </r>
  </si>
  <si>
    <r>
      <t xml:space="preserve">·        Close all interior doors to rooms test doors </t>
    </r>
    <r>
      <rPr>
        <b/>
        <u/>
        <sz val="18"/>
        <color rgb="FFC00000"/>
        <rFont val="Calibri"/>
        <family val="2"/>
        <scheme val="minor"/>
      </rPr>
      <t>starting with door furthest away from the CAZ</t>
    </r>
    <r>
      <rPr>
        <sz val="18"/>
        <color rgb="FFC00000"/>
        <rFont val="Calibri"/>
        <family val="2"/>
        <scheme val="minor"/>
      </rPr>
      <t xml:space="preserve"> and work your way back to the CAZ</t>
    </r>
    <r>
      <rPr>
        <b/>
        <sz val="18"/>
        <color rgb="FFC00000"/>
        <rFont val="Calibri"/>
        <family val="2"/>
        <scheme val="minor"/>
      </rPr>
      <t xml:space="preserve">. </t>
    </r>
  </si>
  <si>
    <r>
      <t xml:space="preserve">·        If unit has a central system open all interior doors </t>
    </r>
    <r>
      <rPr>
        <b/>
        <sz val="18"/>
        <color rgb="FFC00000"/>
        <rFont val="Calibri"/>
        <family val="2"/>
        <scheme val="minor"/>
      </rPr>
      <t>and repeat steps in red above.</t>
    </r>
  </si>
  <si>
    <r>
      <t xml:space="preserve">Designate </t>
    </r>
    <r>
      <rPr>
        <b/>
        <i/>
        <sz val="18"/>
        <color rgb="FFC00000"/>
        <rFont val="Calibri"/>
        <family val="2"/>
        <scheme val="minor"/>
      </rPr>
      <t>Combustion Appliance</t>
    </r>
    <r>
      <rPr>
        <b/>
        <sz val="18"/>
        <color theme="1"/>
        <rFont val="Calibri"/>
        <family val="2"/>
        <scheme val="minor"/>
      </rPr>
      <t xml:space="preserve"> being tested:</t>
    </r>
  </si>
  <si>
    <r>
      <t xml:space="preserve">Close door between CAZ and Main Body of house.  Record Pa reading.                                         </t>
    </r>
    <r>
      <rPr>
        <i/>
        <sz val="18"/>
        <color theme="1"/>
        <rFont val="Calibri"/>
        <family val="2"/>
        <scheme val="minor"/>
      </rPr>
      <t>(if no door, skip  to next step)</t>
    </r>
  </si>
  <si>
    <r>
      <t>Air Handler on.</t>
    </r>
    <r>
      <rPr>
        <sz val="18"/>
        <color theme="1"/>
        <rFont val="Calibri"/>
        <family val="2"/>
        <scheme val="minor"/>
      </rPr>
      <t xml:space="preserve">  Check position of interior doors with smoke puffer or manometer for worst case condition.  Close CAZ door and record Pa reading.</t>
    </r>
  </si>
  <si>
    <r>
      <t>Air handler on.</t>
    </r>
    <r>
      <rPr>
        <sz val="18"/>
        <color theme="1"/>
        <rFont val="Calibri"/>
        <family val="2"/>
        <scheme val="minor"/>
      </rPr>
      <t xml:space="preserve"> Open door between CAZ and Main body of house.  Record Pa reading. </t>
    </r>
    <r>
      <rPr>
        <i/>
        <sz val="18"/>
        <color theme="1"/>
        <rFont val="Calibri"/>
        <family val="2"/>
        <scheme val="minor"/>
      </rPr>
      <t>(If no door, skip step).</t>
    </r>
  </si>
  <si>
    <r>
      <t xml:space="preserve">According to the </t>
    </r>
    <r>
      <rPr>
        <b/>
        <sz val="18"/>
        <color theme="1"/>
        <rFont val="Calibri"/>
        <family val="2"/>
        <scheme val="minor"/>
      </rPr>
      <t>CAZ Depressurization Limit Table</t>
    </r>
    <r>
      <rPr>
        <b/>
        <sz val="18"/>
        <color rgb="FFFF0000"/>
        <rFont val="Calibri"/>
        <family val="2"/>
        <scheme val="minor"/>
      </rPr>
      <t xml:space="preserve"> </t>
    </r>
    <r>
      <rPr>
        <b/>
        <sz val="18"/>
        <color rgb="FFC00000"/>
        <rFont val="Calibri"/>
        <family val="2"/>
        <scheme val="minor"/>
      </rPr>
      <t>below, does CAZ pass?</t>
    </r>
  </si>
  <si>
    <r>
      <t xml:space="preserve">If the CAZ is </t>
    </r>
    <r>
      <rPr>
        <b/>
        <u/>
        <sz val="18"/>
        <color rgb="FFC00000"/>
        <rFont val="Calibri"/>
        <family val="2"/>
        <scheme val="minor"/>
      </rPr>
      <t>more negative</t>
    </r>
    <r>
      <rPr>
        <b/>
        <sz val="18"/>
        <color rgb="FFC00000"/>
        <rFont val="Calibri"/>
        <family val="2"/>
        <scheme val="minor"/>
      </rPr>
      <t xml:space="preserve"> than the values listed, it is recommended you take steps to correct it.</t>
    </r>
  </si>
  <si>
    <t>VISUALLY INSPECT VENTING (of each  appliance)</t>
  </si>
  <si>
    <r>
      <t xml:space="preserve">Preparation for </t>
    </r>
    <r>
      <rPr>
        <b/>
        <u/>
        <sz val="18"/>
        <color theme="1"/>
        <rFont val="Calibri"/>
        <family val="2"/>
        <scheme val="minor"/>
      </rPr>
      <t>Test #2 Spillage</t>
    </r>
    <r>
      <rPr>
        <b/>
        <sz val="18"/>
        <color theme="1"/>
        <rFont val="Calibri"/>
        <family val="2"/>
        <scheme val="minor"/>
      </rPr>
      <t xml:space="preserve">, </t>
    </r>
    <r>
      <rPr>
        <b/>
        <u/>
        <sz val="18"/>
        <color theme="1"/>
        <rFont val="Calibri"/>
        <family val="2"/>
        <scheme val="minor"/>
      </rPr>
      <t>Test #3 Draft</t>
    </r>
    <r>
      <rPr>
        <b/>
        <sz val="18"/>
        <color theme="1"/>
        <rFont val="Calibri"/>
        <family val="2"/>
        <scheme val="minor"/>
      </rPr>
      <t xml:space="preserve">, &amp; </t>
    </r>
    <r>
      <rPr>
        <b/>
        <u/>
        <sz val="18"/>
        <color theme="1"/>
        <rFont val="Calibri"/>
        <family val="2"/>
        <scheme val="minor"/>
      </rPr>
      <t>Test #4 CO/Eff</t>
    </r>
    <r>
      <rPr>
        <b/>
        <sz val="18"/>
        <color theme="1"/>
        <rFont val="Calibri"/>
        <family val="2"/>
        <scheme val="minor"/>
      </rPr>
      <t>.</t>
    </r>
  </si>
  <si>
    <r>
      <t xml:space="preserve">Below 10°F             </t>
    </r>
    <r>
      <rPr>
        <sz val="18"/>
        <color rgb="FF0000FF"/>
        <rFont val="Wingdings"/>
        <charset val="2"/>
      </rPr>
      <t>ð                 ð</t>
    </r>
  </si>
  <si>
    <r>
      <rPr>
        <sz val="18"/>
        <color rgb="FF0000FF"/>
        <rFont val="Wingdings"/>
        <charset val="2"/>
      </rPr>
      <t>ð</t>
    </r>
    <r>
      <rPr>
        <sz val="18"/>
        <color rgb="FF0000FF"/>
        <rFont val="Calibri"/>
        <family val="2"/>
        <scheme val="minor"/>
      </rPr>
      <t xml:space="preserve">                      </t>
    </r>
    <r>
      <rPr>
        <sz val="18"/>
        <color theme="1"/>
        <rFont val="Calibri"/>
        <family val="2"/>
        <scheme val="minor"/>
      </rPr>
      <t>-2.5 PA</t>
    </r>
  </si>
  <si>
    <r>
      <t xml:space="preserve">10°F up to 90°F     </t>
    </r>
    <r>
      <rPr>
        <sz val="18"/>
        <color rgb="FF0000FF"/>
        <rFont val="Wingdings"/>
        <charset val="2"/>
      </rPr>
      <t>ð                 ð</t>
    </r>
  </si>
  <si>
    <r>
      <rPr>
        <sz val="18"/>
        <color rgb="FF0000FF"/>
        <rFont val="Wingdings"/>
        <charset val="2"/>
      </rPr>
      <t>ð</t>
    </r>
    <r>
      <rPr>
        <sz val="18"/>
        <color rgb="FF0000FF"/>
        <rFont val="Calibri"/>
        <family val="2"/>
        <scheme val="minor"/>
      </rPr>
      <t xml:space="preserve"> </t>
    </r>
    <r>
      <rPr>
        <sz val="18"/>
        <color theme="1"/>
        <rFont val="Calibri"/>
        <family val="2"/>
        <scheme val="minor"/>
      </rPr>
      <t>(Outdoor temp. ÷ 40) – 2.75 (see example)</t>
    </r>
  </si>
  <si>
    <r>
      <t xml:space="preserve">Above 90°F    </t>
    </r>
    <r>
      <rPr>
        <sz val="18"/>
        <color theme="1"/>
        <rFont val="Wingdings"/>
        <charset val="2"/>
      </rPr>
      <t xml:space="preserve">  </t>
    </r>
    <r>
      <rPr>
        <sz val="18"/>
        <color rgb="FF0000FF"/>
        <rFont val="Wingdings"/>
        <charset val="2"/>
      </rPr>
      <t>ð                 ð</t>
    </r>
  </si>
  <si>
    <r>
      <rPr>
        <sz val="18"/>
        <color rgb="FF0000FF"/>
        <rFont val="Wingdings"/>
        <charset val="2"/>
      </rPr>
      <t>ð</t>
    </r>
    <r>
      <rPr>
        <sz val="18"/>
        <color rgb="FF0000FF"/>
        <rFont val="Calibri"/>
        <family val="2"/>
        <scheme val="minor"/>
      </rPr>
      <t xml:space="preserve">                      </t>
    </r>
    <r>
      <rPr>
        <sz val="18"/>
        <color theme="1"/>
        <rFont val="Calibri"/>
        <family val="2"/>
        <scheme val="minor"/>
      </rPr>
      <t>-0.5 PA</t>
    </r>
  </si>
  <si>
    <r>
      <t>NOTE: Rounding final number up is acceptable, rounding down is UNACCEPTABLE! -</t>
    </r>
    <r>
      <rPr>
        <b/>
        <sz val="18"/>
        <color rgb="FFFF0000"/>
        <rFont val="Calibri"/>
        <family val="2"/>
        <scheme val="minor"/>
      </rPr>
      <t xml:space="preserve">   </t>
    </r>
    <r>
      <rPr>
        <b/>
        <sz val="18"/>
        <color rgb="FFC00000"/>
        <rFont val="Calibri"/>
        <family val="2"/>
        <scheme val="minor"/>
      </rPr>
      <t>Worst case draft fails if pressure is MORE POSITIVE than the limit!</t>
    </r>
  </si>
  <si>
    <r>
      <t>o   Remember when reviewing illustration to put</t>
    </r>
    <r>
      <rPr>
        <b/>
        <u/>
        <sz val="18"/>
        <color theme="1"/>
        <rFont val="Calibri"/>
        <family val="2"/>
        <scheme val="minor"/>
      </rPr>
      <t xml:space="preserve"> hand over left side of gauge</t>
    </r>
    <r>
      <rPr>
        <b/>
        <sz val="18"/>
        <color theme="1"/>
        <rFont val="Calibri"/>
        <family val="2"/>
        <scheme val="minor"/>
      </rPr>
      <t xml:space="preserve"> (</t>
    </r>
    <r>
      <rPr>
        <b/>
        <i/>
        <sz val="18"/>
        <color theme="1"/>
        <rFont val="Calibri"/>
        <family val="2"/>
        <scheme val="minor"/>
      </rPr>
      <t>do not use side with baseline</t>
    </r>
    <r>
      <rPr>
        <b/>
        <sz val="18"/>
        <color theme="1"/>
        <rFont val="Calibri"/>
        <family val="2"/>
        <scheme val="minor"/>
      </rPr>
      <t>)</t>
    </r>
  </si>
  <si>
    <r>
      <t xml:space="preserve">o   Ensure to utilize pressure static probe &amp; </t>
    </r>
    <r>
      <rPr>
        <b/>
        <u/>
        <sz val="18"/>
        <color theme="1"/>
        <rFont val="Calibri"/>
        <family val="2"/>
        <scheme val="minor"/>
      </rPr>
      <t>probe is facing towards appliance</t>
    </r>
  </si>
  <si>
    <r>
      <t>Step #4</t>
    </r>
    <r>
      <rPr>
        <b/>
        <i/>
        <sz val="18"/>
        <color theme="1"/>
        <rFont val="Calibri"/>
        <family val="2"/>
        <scheme val="minor"/>
      </rPr>
      <t>-</t>
    </r>
    <r>
      <rPr>
        <b/>
        <i/>
        <u/>
        <sz val="18"/>
        <color theme="1"/>
        <rFont val="Calibri"/>
        <family val="2"/>
        <scheme val="minor"/>
      </rPr>
      <t>Calibrate monoxer outside</t>
    </r>
    <r>
      <rPr>
        <b/>
        <i/>
        <sz val="18"/>
        <color theme="1"/>
        <rFont val="Calibri"/>
        <family val="2"/>
        <scheme val="minor"/>
      </rPr>
      <t xml:space="preserve">, </t>
    </r>
    <r>
      <rPr>
        <b/>
        <i/>
        <u/>
        <sz val="18"/>
        <color theme="1"/>
        <rFont val="Calibri"/>
        <family val="2"/>
        <scheme val="minor"/>
      </rPr>
      <t>ensure personal CO detector is operating</t>
    </r>
    <r>
      <rPr>
        <b/>
        <i/>
        <sz val="18"/>
        <color theme="1"/>
        <rFont val="Calibri"/>
        <family val="2"/>
        <scheme val="minor"/>
      </rPr>
      <t xml:space="preserve">, &amp; </t>
    </r>
    <r>
      <rPr>
        <b/>
        <i/>
        <u/>
        <sz val="18"/>
        <color theme="1"/>
        <rFont val="Calibri"/>
        <family val="2"/>
        <scheme val="minor"/>
      </rPr>
      <t>obtain mirror for testing spillage</t>
    </r>
  </si>
  <si>
    <r>
      <t>Step #5</t>
    </r>
    <r>
      <rPr>
        <b/>
        <i/>
        <sz val="18"/>
        <color theme="1"/>
        <rFont val="Calibri"/>
        <family val="2"/>
        <scheme val="minor"/>
      </rPr>
      <t xml:space="preserve">-Ensure house is setup in “WORST CASE CONDITION” (reference test results from Worst Case Depressurization Test) </t>
    </r>
  </si>
  <si>
    <r>
      <t xml:space="preserve">Test #2 </t>
    </r>
    <r>
      <rPr>
        <b/>
        <u/>
        <sz val="18"/>
        <color theme="1"/>
        <rFont val="Calibri"/>
        <family val="2"/>
        <scheme val="minor"/>
      </rPr>
      <t>Spillage Test</t>
    </r>
    <r>
      <rPr>
        <b/>
        <sz val="18"/>
        <color theme="1"/>
        <rFont val="Calibri"/>
        <family val="2"/>
        <scheme val="minor"/>
      </rPr>
      <t>: (visually inspecting if appliance is back-drafting) (perform for each appliance)</t>
    </r>
  </si>
  <si>
    <r>
      <t>Step #1-</t>
    </r>
    <r>
      <rPr>
        <b/>
        <i/>
        <sz val="18"/>
        <color theme="1"/>
        <rFont val="Calibri"/>
        <family val="2"/>
        <scheme val="minor"/>
      </rPr>
      <t xml:space="preserve">Starting with the smallest BTUH appliance, </t>
    </r>
    <r>
      <rPr>
        <b/>
        <i/>
        <u/>
        <sz val="18"/>
        <color theme="1"/>
        <rFont val="Calibri"/>
        <family val="2"/>
        <scheme val="minor"/>
      </rPr>
      <t>fire the appliance</t>
    </r>
    <r>
      <rPr>
        <b/>
        <i/>
        <sz val="18"/>
        <color theme="1"/>
        <rFont val="Calibri"/>
        <family val="2"/>
        <scheme val="minor"/>
      </rPr>
      <t>, start a 60 second timer, and test spillage.</t>
    </r>
  </si>
  <si>
    <r>
      <t>Step #2</t>
    </r>
    <r>
      <rPr>
        <b/>
        <i/>
        <sz val="18"/>
        <color theme="1"/>
        <rFont val="Calibri"/>
        <family val="2"/>
        <scheme val="minor"/>
      </rPr>
      <t>-Record length of time it took for units to start drafting and answer draft column.</t>
    </r>
  </si>
  <si>
    <r>
      <t xml:space="preserve">Note- </t>
    </r>
    <r>
      <rPr>
        <i/>
        <u/>
        <sz val="18"/>
        <color rgb="FFC00000"/>
        <rFont val="Calibri"/>
        <family val="2"/>
        <scheme val="minor"/>
      </rPr>
      <t>If appliance does not draft within 60 seconds proceed to Test #5 and follow instructions</t>
    </r>
  </si>
  <si>
    <r>
      <t xml:space="preserve">Test #3 </t>
    </r>
    <r>
      <rPr>
        <b/>
        <u/>
        <sz val="18"/>
        <color theme="1"/>
        <rFont val="Calibri"/>
        <family val="2"/>
        <scheme val="minor"/>
      </rPr>
      <t>Draft Test</t>
    </r>
    <r>
      <rPr>
        <b/>
        <sz val="18"/>
        <color theme="1"/>
        <rFont val="Calibri"/>
        <family val="2"/>
        <scheme val="minor"/>
      </rPr>
      <t>: (test pressure in flue with static probe pointing down towards appliance and ensure the pressure is more negative than the calculated pressure) (perform for each appliance)</t>
    </r>
  </si>
  <si>
    <r>
      <t xml:space="preserve">·        </t>
    </r>
    <r>
      <rPr>
        <b/>
        <sz val="18"/>
        <color theme="1"/>
        <rFont val="Calibri"/>
        <family val="2"/>
        <scheme val="minor"/>
      </rPr>
      <t xml:space="preserve">(if reading is acceptable/passes &amp; is more negative proceed to Test #4) </t>
    </r>
  </si>
  <si>
    <r>
      <t xml:space="preserve">·        </t>
    </r>
    <r>
      <rPr>
        <b/>
        <sz val="18"/>
        <color theme="1"/>
        <rFont val="Calibri"/>
        <family val="2"/>
        <scheme val="minor"/>
      </rPr>
      <t>(if reading fails &amp; is more positive proceed to Test #5)</t>
    </r>
  </si>
  <si>
    <r>
      <t xml:space="preserve">Test #4 </t>
    </r>
    <r>
      <rPr>
        <b/>
        <u/>
        <sz val="18"/>
        <color theme="1"/>
        <rFont val="Calibri"/>
        <family val="2"/>
        <scheme val="minor"/>
      </rPr>
      <t>CO/Eff/Other required testing</t>
    </r>
    <r>
      <rPr>
        <b/>
        <sz val="18"/>
        <color theme="1"/>
        <rFont val="Calibri"/>
        <family val="2"/>
        <scheme val="minor"/>
      </rPr>
      <t>:(perform all other combustion and required testing)</t>
    </r>
  </si>
  <si>
    <r>
      <t xml:space="preserve">Test #5 </t>
    </r>
    <r>
      <rPr>
        <b/>
        <u/>
        <sz val="18"/>
        <color theme="1"/>
        <rFont val="Calibri"/>
        <family val="2"/>
        <scheme val="minor"/>
      </rPr>
      <t>Spillage &amp; Draft Natural Conditions:</t>
    </r>
    <r>
      <rPr>
        <b/>
        <sz val="18"/>
        <color theme="1"/>
        <rFont val="Calibri"/>
        <family val="2"/>
        <scheme val="minor"/>
      </rPr>
      <t xml:space="preserve">  (Only test units that failed spillage or draft in  WORST CASE steps above)</t>
    </r>
  </si>
  <si>
    <r>
      <t>Step #</t>
    </r>
    <r>
      <rPr>
        <sz val="18"/>
        <color theme="1"/>
        <rFont val="Calibri"/>
        <family val="2"/>
        <scheme val="minor"/>
      </rPr>
      <t>1-Allow venting system time to cool down.</t>
    </r>
  </si>
  <si>
    <r>
      <t>Step #2</t>
    </r>
    <r>
      <rPr>
        <sz val="18"/>
        <color theme="1"/>
        <rFont val="Calibri"/>
        <family val="2"/>
        <scheme val="minor"/>
      </rPr>
      <t>-Turn off all fans and open all interior doors</t>
    </r>
  </si>
  <si>
    <r>
      <t>Step #3-</t>
    </r>
    <r>
      <rPr>
        <sz val="18"/>
        <color theme="1"/>
        <rFont val="Calibri"/>
        <family val="2"/>
        <scheme val="minor"/>
      </rPr>
      <t xml:space="preserve"> Starting with the smallest BTUH appliance, fire the appliance and retest spillage &amp; draft using methods from steps above</t>
    </r>
  </si>
  <si>
    <r>
      <t>Step #4</t>
    </r>
    <r>
      <rPr>
        <sz val="18"/>
        <color theme="1"/>
        <rFont val="Calibri"/>
        <family val="2"/>
        <scheme val="minor"/>
      </rPr>
      <t>-Document &amp; review readings.  (If unit fails either of these test it must be taken out of service until issue is corrected)</t>
    </r>
  </si>
  <si>
    <r>
      <t>Step #5</t>
    </r>
    <r>
      <rPr>
        <sz val="18"/>
        <color theme="1"/>
        <rFont val="Calibri"/>
        <family val="2"/>
        <scheme val="minor"/>
      </rPr>
      <t>-If unit passes under natural conditions perform the following:</t>
    </r>
  </si>
  <si>
    <r>
      <t xml:space="preserve">·        Return to step #4 and complete the remainder of testing </t>
    </r>
    <r>
      <rPr>
        <b/>
        <u/>
        <sz val="18"/>
        <color theme="1"/>
        <rFont val="Calibri"/>
        <family val="2"/>
        <scheme val="minor"/>
      </rPr>
      <t>And</t>
    </r>
  </si>
  <si>
    <t>Select Furnace Location</t>
  </si>
  <si>
    <t>Select Funding Source</t>
  </si>
  <si>
    <t>Select Furnace Type</t>
  </si>
  <si>
    <t>Select Cooling Equipment</t>
  </si>
  <si>
    <t xml:space="preserve">An energy conservation measure "ECM") may include contributory items necessary for the proper installation of that ECM. The installed cost of all contributory items, associated with the proper installation cannot exceed the cost of the individual ECM cost. Both the contributory and ECM costs are to be wrapped for the total ECM cost. </t>
  </si>
  <si>
    <t xml:space="preserve">1.  Perform the Major Measures in order as they appear on the list below. Documentation (including client denial   of major measures) must be provided if a Major Measure is not addressed, or end result is not achieved. </t>
  </si>
  <si>
    <t xml:space="preserve">2.  Once Major Measures have been adequately addressed, any of the Secondary Measures may be addressed in any order according to the professional judgment of the Subrecipient staff.  </t>
  </si>
  <si>
    <t xml:space="preserve">        -   Decisions should be based on what is best for each individual client and unit and what has the best potential energy  savings impact for that household, while maximizing allowable program expenditures </t>
  </si>
  <si>
    <t>Effective for Program Year 2023 LIHEAP Contracts</t>
  </si>
  <si>
    <t xml:space="preserve">d.     To include cook stoves refer to current Texas Health &amp; Safety Plan </t>
  </si>
  <si>
    <t>https://www.tdhca.state.tx.us/community-affairs/wap/docs/22-WAP-Health&amp;Safety.pdf</t>
  </si>
  <si>
    <t xml:space="preserve">c.     Refer to current Health &amp; Safety Plan </t>
  </si>
  <si>
    <t xml:space="preserve">ii.    If not adequately insulated, dense pack applicable wall cavities, including above and below all windows and doors.  </t>
  </si>
  <si>
    <t xml:space="preserve">c.     Replaced units must be de-manufactured properly, materials must be recycled and refrigerant properly disposed of in accordance with EPA regulations. </t>
  </si>
  <si>
    <t>•    Smart Thermostat</t>
  </si>
  <si>
    <t>• Solar Screens/Window Film</t>
  </si>
  <si>
    <t>•Low-Cost Measures</t>
  </si>
  <si>
    <t>• Incidental Repairs</t>
  </si>
  <si>
    <t xml:space="preserve">i.   Essential wiring defined as any wiring going directly to an appliance that is by the WX program. </t>
  </si>
  <si>
    <t>• HVAC/Evaporative Cooler Replacement</t>
  </si>
  <si>
    <t xml:space="preserve">iii.   HVAC units with a SEER or downgraded SEER of 12 or less should be replaced. </t>
  </si>
  <si>
    <t xml:space="preserve">2.      The components have a valid AHRI rating. </t>
  </si>
  <si>
    <t xml:space="preserve">b.    Repair of central system is potentially allowable. Justification for the repair must be documented in the client file. Repair can include, but is not limited to: </t>
  </si>
  <si>
    <t xml:space="preserve">i.    Replacement must be justified by LIHEAP WAP AC Replacement Tool. </t>
  </si>
  <si>
    <r>
      <rPr>
        <b/>
        <sz val="11"/>
        <color theme="1"/>
        <rFont val="Calibri"/>
        <family val="2"/>
        <scheme val="minor"/>
      </rPr>
      <t>Incidental Repair</t>
    </r>
    <r>
      <rPr>
        <sz val="11"/>
        <color theme="1"/>
        <rFont val="Calibri"/>
        <family val="2"/>
        <scheme val="minor"/>
      </rPr>
      <t xml:space="preserve"> is defined as repairs necessary on items for the effective preservation of weatherized materials. </t>
    </r>
  </si>
  <si>
    <r>
      <t xml:space="preserve">b.     </t>
    </r>
    <r>
      <rPr>
        <sz val="11"/>
        <rFont val="Calibri"/>
        <family val="2"/>
        <scheme val="minor"/>
      </rPr>
      <t>Must meet ASHRAE 62.2-2016 Standard.</t>
    </r>
  </si>
  <si>
    <r>
      <t>a.</t>
    </r>
    <r>
      <rPr>
        <sz val="11"/>
        <rFont val="Calibri"/>
        <family val="2"/>
        <scheme val="minor"/>
      </rPr>
      <t>    NO MAXIMUM COST LIMITATION.</t>
    </r>
  </si>
  <si>
    <r>
      <t>b.</t>
    </r>
    <r>
      <rPr>
        <sz val="11"/>
        <rFont val="Calibri"/>
        <family val="2"/>
        <scheme val="minor"/>
      </rPr>
      <t>       All costs (labor and materials) must be detailed on the Building Weatherization Report (BWR).</t>
    </r>
  </si>
  <si>
    <r>
      <t>c.</t>
    </r>
    <r>
      <rPr>
        <sz val="11"/>
        <rFont val="Calibri"/>
        <family val="2"/>
        <scheme val="minor"/>
      </rPr>
      <t>        Complete current Blower Door Data Sheet as instructed.</t>
    </r>
  </si>
  <si>
    <r>
      <t>d.</t>
    </r>
    <r>
      <rPr>
        <sz val="11"/>
        <rFont val="Calibri"/>
        <family val="2"/>
        <scheme val="minor"/>
      </rPr>
      <t xml:space="preserve">       At Subrecipient Final Inspection, MUST MEET or EXCEED the Blower Door Target as defined by TDCHA WAP Air Infiltration and Duct Sealing Target Policy. </t>
    </r>
  </si>
  <si>
    <r>
      <t>3.</t>
    </r>
    <r>
      <rPr>
        <b/>
        <sz val="11"/>
        <rFont val="Calibri"/>
        <family val="2"/>
        <scheme val="minor"/>
      </rPr>
      <t>   Duct Sealing</t>
    </r>
  </si>
  <si>
    <r>
      <t>a.</t>
    </r>
    <r>
      <rPr>
        <sz val="11"/>
        <rFont val="Calibri"/>
        <family val="2"/>
        <scheme val="minor"/>
      </rPr>
      <t>        NO MAXIMUM COST LIMITATION.</t>
    </r>
  </si>
  <si>
    <r>
      <t>b.</t>
    </r>
    <r>
      <rPr>
        <sz val="11"/>
        <rFont val="Calibri"/>
        <family val="2"/>
        <scheme val="minor"/>
      </rPr>
      <t>       All return ducts to be sealed regardless of location.</t>
    </r>
  </si>
  <si>
    <r>
      <t>c.</t>
    </r>
    <r>
      <rPr>
        <sz val="11"/>
        <rFont val="Calibri"/>
        <family val="2"/>
        <scheme val="minor"/>
      </rPr>
      <t>        All supply ducts to be sealed when in unconditioned space.</t>
    </r>
  </si>
  <si>
    <r>
      <t>d.</t>
    </r>
    <r>
      <rPr>
        <sz val="11"/>
        <rFont val="Calibri"/>
        <family val="2"/>
        <scheme val="minor"/>
      </rPr>
      <t xml:space="preserve">       At Subrecipient Final Inspection, MUST MEET or EXCEED Duct Blaster Target (With Reference to Outside) as defined by TDCHA WAP Air infiltration and Duct Sealing Target Policy.  </t>
    </r>
  </si>
  <si>
    <r>
      <t xml:space="preserve">a.        </t>
    </r>
    <r>
      <rPr>
        <sz val="11"/>
        <rFont val="Calibri"/>
        <family val="2"/>
        <scheme val="minor"/>
      </rPr>
      <t xml:space="preserve">If existing insulation is assessed as R27 or below, must insulate to meet current code. </t>
    </r>
  </si>
  <si>
    <r>
      <t>b.</t>
    </r>
    <r>
      <rPr>
        <sz val="11"/>
        <rFont val="Calibri"/>
        <family val="2"/>
        <scheme val="minor"/>
      </rPr>
      <t>       Block all heat sources &amp; attic hatches.</t>
    </r>
  </si>
  <si>
    <r>
      <t xml:space="preserve"> c.</t>
    </r>
    <r>
      <rPr>
        <sz val="11"/>
        <rFont val="Calibri"/>
        <family val="2"/>
        <scheme val="minor"/>
      </rPr>
      <t>       If no insulation is added but ventilation needed, install ventilation under H&amp;S.</t>
    </r>
  </si>
  <si>
    <r>
      <t>5.</t>
    </r>
    <r>
      <rPr>
        <b/>
        <sz val="11"/>
        <rFont val="Calibri"/>
        <family val="2"/>
        <scheme val="minor"/>
      </rPr>
      <t>   Wall Insulation</t>
    </r>
  </si>
  <si>
    <r>
      <t>a.</t>
    </r>
    <r>
      <rPr>
        <sz val="11"/>
        <rFont val="Calibri"/>
        <family val="2"/>
        <scheme val="minor"/>
      </rPr>
      <t>        Check all exterior walls for existing insulation levels.</t>
    </r>
  </si>
  <si>
    <r>
      <t>6.</t>
    </r>
    <r>
      <rPr>
        <b/>
        <sz val="11"/>
        <rFont val="Calibri"/>
        <family val="2"/>
        <scheme val="minor"/>
      </rPr>
      <t>   Floor Insulation</t>
    </r>
  </si>
  <si>
    <r>
      <t>a.</t>
    </r>
    <r>
      <rPr>
        <sz val="11"/>
        <rFont val="Calibri"/>
        <family val="2"/>
        <scheme val="minor"/>
      </rPr>
      <t>        If addressed, must follow current code.</t>
    </r>
  </si>
  <si>
    <r>
      <t>b.</t>
    </r>
    <r>
      <rPr>
        <sz val="11"/>
        <rFont val="Calibri"/>
        <family val="2"/>
        <scheme val="minor"/>
      </rPr>
      <t>       Vapor barrier always required.</t>
    </r>
  </si>
  <si>
    <r>
      <t>c.</t>
    </r>
    <r>
      <rPr>
        <sz val="11"/>
        <rFont val="Calibri"/>
        <family val="2"/>
        <scheme val="minor"/>
      </rPr>
      <t>        Follow OSHA accessibility standards.</t>
    </r>
  </si>
  <si>
    <r>
      <t>a.</t>
    </r>
    <r>
      <rPr>
        <sz val="11"/>
        <rFont val="Calibri"/>
        <family val="2"/>
        <scheme val="minor"/>
      </rPr>
      <t xml:space="preserve">  Replacement must be justified by LIHEAP WAP Refrigerator Replacement Calculator. </t>
    </r>
  </si>
  <si>
    <r>
      <t>b.</t>
    </r>
    <r>
      <rPr>
        <sz val="11"/>
        <rFont val="Calibri"/>
        <family val="2"/>
        <scheme val="minor"/>
      </rPr>
      <t xml:space="preserve">  Units 15 years old or more can be replaced without metering, as long as manufactured manufactured year is documented. </t>
    </r>
  </si>
  <si>
    <r>
      <t>a.</t>
    </r>
    <r>
      <rPr>
        <sz val="11"/>
        <rFont val="Calibri"/>
        <family val="2"/>
        <scheme val="minor"/>
      </rPr>
      <t>       Water Savers - aerators and low flow showerheads.</t>
    </r>
  </si>
  <si>
    <r>
      <t>b.</t>
    </r>
    <r>
      <rPr>
        <sz val="11"/>
        <rFont val="Calibri"/>
        <family val="2"/>
        <scheme val="minor"/>
      </rPr>
      <t>        Water heater tank/pipe insulation.</t>
    </r>
  </si>
  <si>
    <r>
      <t>c.</t>
    </r>
    <r>
      <rPr>
        <sz val="11"/>
        <rFont val="Calibri"/>
        <family val="2"/>
        <scheme val="minor"/>
      </rPr>
      <t xml:space="preserve">        LED lighting replacement of all existing screw-based incandescent, halogen, or CFL used for a minimum of one hour per day. </t>
    </r>
  </si>
  <si>
    <r>
      <t>a.</t>
    </r>
    <r>
      <rPr>
        <sz val="11"/>
        <rFont val="Calibri"/>
        <family val="2"/>
        <scheme val="minor"/>
      </rPr>
      <t>       Install only after consultation/training with client.</t>
    </r>
  </si>
  <si>
    <r>
      <t>a.</t>
    </r>
    <r>
      <rPr>
        <sz val="11"/>
        <rFont val="Calibri"/>
        <family val="2"/>
        <scheme val="minor"/>
      </rPr>
      <t>        Install in the following order:</t>
    </r>
  </si>
  <si>
    <r>
      <rPr>
        <sz val="11"/>
        <rFont val="Calibri"/>
        <family val="2"/>
        <scheme val="minor"/>
      </rPr>
      <t>i.   West, South, East, then North side of house.</t>
    </r>
  </si>
  <si>
    <r>
      <t>b.</t>
    </r>
    <r>
      <rPr>
        <sz val="11"/>
        <rFont val="Calibri"/>
        <family val="2"/>
        <scheme val="minor"/>
      </rPr>
      <t xml:space="preserve">       If the windows are covered by any permanent shading structure, then solar screens/window film cannot be installed on that window. </t>
    </r>
  </si>
  <si>
    <r>
      <t>a.</t>
    </r>
    <r>
      <rPr>
        <sz val="11"/>
        <rFont val="Calibri"/>
        <family val="2"/>
        <scheme val="minor"/>
      </rPr>
      <t xml:space="preserve">        Maximum expenditure allowed is Five Hundred and No/100 Dollars ($500.00) </t>
    </r>
  </si>
  <si>
    <r>
      <t>b.</t>
    </r>
    <r>
      <rPr>
        <sz val="11"/>
        <rFont val="Calibri"/>
        <family val="2"/>
        <scheme val="minor"/>
      </rPr>
      <t>       Must be related to weatherization measure.</t>
    </r>
  </si>
  <si>
    <r>
      <t>c.</t>
    </r>
    <r>
      <rPr>
        <sz val="11"/>
        <rFont val="Calibri"/>
        <family val="2"/>
        <scheme val="minor"/>
      </rPr>
      <t xml:space="preserve">        Materials include: lumber, shingles, flashing, siding, drywall, masonry supplies, Minor window and door repair, gutters, downspouts, paint, stains, and sealants. </t>
    </r>
  </si>
  <si>
    <r>
      <t>d.</t>
    </r>
    <r>
      <rPr>
        <sz val="11"/>
        <rFont val="Calibri"/>
        <family val="2"/>
        <scheme val="minor"/>
      </rPr>
      <t xml:space="preserve">       Regarding mobile homes, could include mobile home skirting and overhangs to protect mobile home doors. </t>
    </r>
  </si>
  <si>
    <r>
      <t>e.</t>
    </r>
    <r>
      <rPr>
        <sz val="11"/>
        <rFont val="Calibri"/>
        <family val="2"/>
        <scheme val="minor"/>
      </rPr>
      <t xml:space="preserve">        Could also include carpentry work to protect water heaters located outside to protect DHW from weather elements. </t>
    </r>
  </si>
  <si>
    <r>
      <t>f.</t>
    </r>
    <r>
      <rPr>
        <sz val="11"/>
        <rFont val="Calibri"/>
        <family val="2"/>
        <scheme val="minor"/>
      </rPr>
      <t>         Could include roof, wall, and floor repair; excluding leveling.</t>
    </r>
  </si>
  <si>
    <r>
      <t>g.</t>
    </r>
    <r>
      <rPr>
        <sz val="11"/>
        <rFont val="Calibri"/>
        <family val="2"/>
        <scheme val="minor"/>
      </rPr>
      <t>        Repair of "essential wiring"</t>
    </r>
  </si>
  <si>
    <r>
      <t>a.</t>
    </r>
    <r>
      <rPr>
        <sz val="11"/>
        <rFont val="Calibri"/>
        <family val="2"/>
        <scheme val="minor"/>
      </rPr>
      <t>       Complete replacement of furnace/AC/HVAC as energy efficiency measure is a possibility.</t>
    </r>
  </si>
  <si>
    <r>
      <rPr>
        <sz val="11"/>
        <rFont val="Calibri"/>
        <family val="2"/>
        <scheme val="minor"/>
      </rPr>
      <t xml:space="preserve">i.     Must meet current Energy Star rating for complete system replacement (see guidance </t>
    </r>
  </si>
  <si>
    <r>
      <rPr>
        <sz val="11"/>
        <rFont val="Calibri"/>
        <family val="2"/>
        <scheme val="minor"/>
      </rPr>
      <t>ii.    Must document accurate Manual J and Manual S in client file;</t>
    </r>
  </si>
  <si>
    <r>
      <rPr>
        <sz val="11"/>
        <rFont val="Calibri"/>
        <family val="2"/>
        <scheme val="minor"/>
      </rPr>
      <t xml:space="preserve">vi.   The replacement of AC only components of the HVAC system in cases where the existing </t>
    </r>
  </si>
  <si>
    <r>
      <t>1.</t>
    </r>
    <r>
      <rPr>
        <sz val="11"/>
        <rFont val="Calibri"/>
        <family val="2"/>
        <scheme val="minor"/>
      </rPr>
      <t>    Must meet new 2023 SEER2 and EER2 Energy Star requirements</t>
    </r>
  </si>
  <si>
    <r>
      <rPr>
        <sz val="11"/>
        <rFont val="Calibri"/>
        <family val="2"/>
        <scheme val="minor"/>
      </rPr>
      <t>i.     Clean and tune.</t>
    </r>
  </si>
  <si>
    <r>
      <rPr>
        <sz val="11"/>
        <rFont val="Calibri"/>
        <family val="2"/>
        <scheme val="minor"/>
      </rPr>
      <t>ii.    Clean Evaporative and Condensing coils.</t>
    </r>
  </si>
  <si>
    <r>
      <rPr>
        <sz val="11"/>
        <rFont val="Calibri"/>
        <family val="2"/>
        <scheme val="minor"/>
      </rPr>
      <t>iii.   Check/adjust gas pressure.</t>
    </r>
  </si>
  <si>
    <r>
      <rPr>
        <sz val="11"/>
        <rFont val="Calibri"/>
        <family val="2"/>
        <scheme val="minor"/>
      </rPr>
      <t>iv    Clean blower wheel (squirrel cage).</t>
    </r>
  </si>
  <si>
    <r>
      <rPr>
        <sz val="11"/>
        <rFont val="Calibri"/>
        <family val="2"/>
        <scheme val="minor"/>
      </rPr>
      <t>v.    Check all controls, set heat anticipator if applicable.</t>
    </r>
  </si>
  <si>
    <r>
      <t>c.    </t>
    </r>
    <r>
      <rPr>
        <sz val="11"/>
        <rFont val="Calibri"/>
        <family val="2"/>
        <scheme val="minor"/>
      </rPr>
      <t>Change &amp; leave up to twelve (12) new air filters.</t>
    </r>
  </si>
  <si>
    <r>
      <t>d.</t>
    </r>
    <r>
      <rPr>
        <sz val="11"/>
        <rFont val="Calibri"/>
        <family val="2"/>
        <scheme val="minor"/>
      </rPr>
      <t>    No replacement of window air-conditioners if a HVAC is replaced or repaired to working order.</t>
    </r>
  </si>
  <si>
    <r>
      <t>e.</t>
    </r>
    <r>
      <rPr>
        <sz val="11"/>
        <rFont val="Calibri"/>
        <family val="2"/>
        <scheme val="minor"/>
      </rPr>
      <t>    Replacement of window air-conditioners:</t>
    </r>
  </si>
  <si>
    <r>
      <t>1.</t>
    </r>
    <r>
      <rPr>
        <sz val="11"/>
        <rFont val="Calibri"/>
        <family val="2"/>
        <scheme val="minor"/>
      </rPr>
      <t>    Billing history information to verify the need.</t>
    </r>
  </si>
  <si>
    <r>
      <t>2.</t>
    </r>
    <r>
      <rPr>
        <sz val="11"/>
        <rFont val="Calibri"/>
        <family val="2"/>
        <scheme val="minor"/>
      </rPr>
      <t xml:space="preserve">    Window unit plate information to include age, rated efficiency, </t>
    </r>
  </si>
  <si>
    <r>
      <t>3.</t>
    </r>
    <r>
      <rPr>
        <sz val="11"/>
        <rFont val="Calibri"/>
        <family val="2"/>
        <scheme val="minor"/>
      </rPr>
      <t>    Brief synopsis of the auditors reasoning for the mini split consideration.</t>
    </r>
  </si>
  <si>
    <r>
      <t>4.</t>
    </r>
    <r>
      <rPr>
        <sz val="11"/>
        <rFont val="Calibri"/>
        <family val="2"/>
        <scheme val="minor"/>
      </rPr>
      <t>    Unit drawing showing the coverage of each window unit.</t>
    </r>
  </si>
  <si>
    <r>
      <t>5.</t>
    </r>
    <r>
      <rPr>
        <sz val="11"/>
        <rFont val="Calibri"/>
        <family val="2"/>
        <scheme val="minor"/>
      </rPr>
      <t>    Type of heating system in the house.</t>
    </r>
  </si>
  <si>
    <r>
      <t>6.</t>
    </r>
    <r>
      <rPr>
        <sz val="11"/>
        <rFont val="Calibri"/>
        <family val="2"/>
        <scheme val="minor"/>
      </rPr>
      <t>    Cost information of the replacement system.</t>
    </r>
  </si>
  <si>
    <r>
      <t>7.</t>
    </r>
    <r>
      <rPr>
        <sz val="11"/>
        <rFont val="Calibri"/>
        <family val="2"/>
        <scheme val="minor"/>
      </rPr>
      <t xml:space="preserve">    Other information deemed necessary by the Department to justify </t>
    </r>
  </si>
  <si>
    <r>
      <t>a.    </t>
    </r>
    <r>
      <rPr>
        <sz val="11"/>
        <rFont val="Calibri"/>
        <family val="2"/>
        <scheme val="minor"/>
      </rPr>
      <t xml:space="preserve">Doors/windows that are structurally unsound or unable to be </t>
    </r>
  </si>
  <si>
    <t xml:space="preserve">iii.   Maximum of three (3) window units can be replaced.  </t>
  </si>
  <si>
    <t xml:space="preserve">iv.    Must be Energy Star Rated and sized according to manufacturer's room sizing </t>
  </si>
  <si>
    <r>
      <t xml:space="preserve">v.    </t>
    </r>
    <r>
      <rPr>
        <sz val="11"/>
        <rFont val="Calibri"/>
        <family val="2"/>
        <scheme val="minor"/>
      </rPr>
      <t xml:space="preserve">Mini split replacement options for units with inefficient or oversized window units </t>
    </r>
  </si>
  <si>
    <t xml:space="preserve">        will be considered on a case by case basis with Department approval. </t>
  </si>
  <si>
    <t xml:space="preserve">     In order to receive Department approval, Subrecipient must provide the following: </t>
  </si>
  <si>
    <t>• Doors and/or Windows</t>
  </si>
  <si>
    <t xml:space="preserve">Subrecipient: </t>
  </si>
  <si>
    <t xml:space="preserve">Single Family Site-Built Priority List Checklist- Region 1 (HOT) </t>
  </si>
  <si>
    <t xml:space="preserve">True </t>
  </si>
  <si>
    <t xml:space="preserve">False </t>
  </si>
  <si>
    <t xml:space="preserve">The home is 3-stories or less above grade. </t>
  </si>
  <si>
    <t xml:space="preserve">Effective January 1, 2023 </t>
  </si>
  <si>
    <t xml:space="preserve">1. - Mandatory -Health &amp; Safety Items </t>
  </si>
  <si>
    <t xml:space="preserve">Install all applicable Health &amp; Safety (H&amp;S) measures per Grantee's DOE- Approved H&amp;S Plan. </t>
  </si>
  <si>
    <t xml:space="preserve">2.- Mandatory- Light Emitting Diode (LED) </t>
  </si>
  <si>
    <t xml:space="preserve">Install lighting replacement of all existing screw-based incadescent, halogen, or compact fluorescent lighting used for a minimum of one hour per day. </t>
  </si>
  <si>
    <t>○ Lighting Replacement SWS</t>
  </si>
  <si>
    <t>3.-Mandatory-Air Sealing</t>
  </si>
  <si>
    <t>Air Sealing target value meets 1 cfm/ft2 or is in compliance with TDCHA's Target Policy</t>
  </si>
  <si>
    <t xml:space="preserve">Yes </t>
  </si>
  <si>
    <t>N/A</t>
  </si>
  <si>
    <t>○ Air sealing SWS</t>
  </si>
  <si>
    <t>4.-Mandatory-Duct Sealing</t>
  </si>
  <si>
    <t xml:space="preserve">Seal all accessbile ducts located outside the thermal boundary. </t>
  </si>
  <si>
    <t xml:space="preserve">Duct Sealing target value is 1 Pascal per register as measured with a Pressure Pan. </t>
  </si>
  <si>
    <t xml:space="preserve">Duct Sealing target value meets/exceeds  Blower Door/Duct Blaster Sheet targets or  is in compliance with TDCHA's Target Policy </t>
  </si>
  <si>
    <t>○ Duct sealing SWS</t>
  </si>
  <si>
    <t>5.-Mandatory-Duct Insulation</t>
  </si>
  <si>
    <t xml:space="preserve">Insulate all accessible uninsulated ducts located outside the thermal boundary to R-8 or R12 if exposed to the exterior. </t>
  </si>
  <si>
    <t>○ General Duct Insulation SWS</t>
  </si>
  <si>
    <t>○</t>
  </si>
  <si>
    <t xml:space="preserve">Unconditioned Attic </t>
  </si>
  <si>
    <t xml:space="preserve">○ Attic Floors- Unconditoned Attic SWS </t>
  </si>
  <si>
    <t xml:space="preserve">Finished Attic / Kneewall Attic / Bonus Room </t>
  </si>
  <si>
    <t xml:space="preserve">7.-Mandatory-Wall Insulation </t>
  </si>
  <si>
    <t xml:space="preserve">a. </t>
  </si>
  <si>
    <t xml:space="preserve">Mandatory:- Insulate any uninsulated exterior wall cavities to capacity with dense pack insulation. </t>
  </si>
  <si>
    <t xml:space="preserve">b. </t>
  </si>
  <si>
    <t>○ Dense Pack Insulation SWS</t>
  </si>
  <si>
    <t xml:space="preserve">8.-Mandatory-Floor Insulation </t>
  </si>
  <si>
    <t xml:space="preserve">Insulate all uninsulated floors over unconditioned foundations to R-30 or to full joist capacity, if less. </t>
  </si>
  <si>
    <t xml:space="preserve">Must include complete ground moisture barrier over any exposed dirt floor. </t>
  </si>
  <si>
    <t>○ Floors SWS</t>
  </si>
  <si>
    <t>○ Ground Vapor Retarders SWS</t>
  </si>
  <si>
    <t xml:space="preserve">Low-Flow Devices SWS </t>
  </si>
  <si>
    <t>Domestic Water Heater (DWH) tank insulation (R-10 minimum)-</t>
  </si>
  <si>
    <t xml:space="preserve">Tank Insulation SWS </t>
  </si>
  <si>
    <t xml:space="preserve">DWH pipe insulation (6' of both and cold-water lines nearest the DWH, and any accessible hot water lines beyond that to R-3) </t>
  </si>
  <si>
    <t>Pipe Insulation SWS</t>
  </si>
  <si>
    <t>10.-Optional:-Refrigerator</t>
  </si>
  <si>
    <t>Was manufactured before 2001</t>
  </si>
  <si>
    <t xml:space="preserve">Uses &gt;1000 kWh/yr based upon energy use metering or industry accepted resource. </t>
  </si>
  <si>
    <t xml:space="preserve">○ Refrigerator Replacement SWS </t>
  </si>
  <si>
    <t>i)</t>
  </si>
  <si>
    <t>ii)</t>
  </si>
  <si>
    <t>iii)</t>
  </si>
  <si>
    <t xml:space="preserve">Replace existing window A/C manufactured before 2014 with a minimum 12 CEER or higher unit of the same or lesser BTU capacity.  </t>
  </si>
  <si>
    <t>iv)</t>
  </si>
  <si>
    <t>○ Heating &amp; Cooling: Equipment Installation SWS</t>
  </si>
  <si>
    <t xml:space="preserve">Manufactured Homes Priority List Checklist- Region 1 (HOT) </t>
  </si>
  <si>
    <t xml:space="preserve">The home is a single-wide or double-wide manufactured home. </t>
  </si>
  <si>
    <t xml:space="preserve">Replace all single-paned metal-framed windows with Low-E double-paned windows having a U-value of 0.33 or less. </t>
  </si>
  <si>
    <t xml:space="preserve">Single pane windows with storm windows are not eligible for replacement using DOE funds. </t>
  </si>
  <si>
    <t>○ Window Replacement SWS</t>
  </si>
  <si>
    <t>8.-Optional:-Refrigerator</t>
  </si>
  <si>
    <t>Low-Rise Multifamily Priority List Checklist- Region 1 (HOT)</t>
  </si>
  <si>
    <t xml:space="preserve">The building is 3-stories or less above grade. </t>
  </si>
  <si>
    <t xml:space="preserve">The building contains 5 or more dwelling units. </t>
  </si>
  <si>
    <t xml:space="preserve">Ceiling insulation- insulate all accessible attics to R-38 or to capacity, if less. </t>
  </si>
  <si>
    <t xml:space="preserve">Wall Insulation- where the total gross area of any uninsulated exterior wall is &gt;10%, insulate the missing areas to capacity with dense pack insulation. </t>
  </si>
  <si>
    <t>9.-Optional:-Refrigerator</t>
  </si>
  <si>
    <t xml:space="preserve">10.- Optional- Light Emitting Diode (LED) </t>
  </si>
  <si>
    <t>LED Lighting replacement of fluorescent tube lighting</t>
  </si>
  <si>
    <t>AFUE/Efficiency - Gas Furnace</t>
  </si>
  <si>
    <t>H12</t>
  </si>
  <si>
    <t>I&amp;J12</t>
  </si>
  <si>
    <t>A13</t>
  </si>
  <si>
    <t>B13</t>
  </si>
  <si>
    <t>C13</t>
  </si>
  <si>
    <t>D13</t>
  </si>
  <si>
    <t>E13</t>
  </si>
  <si>
    <t>F13</t>
  </si>
  <si>
    <t>G13</t>
  </si>
  <si>
    <t>H13</t>
  </si>
  <si>
    <t>J13</t>
  </si>
  <si>
    <t/>
  </si>
  <si>
    <t>FALSE</t>
  </si>
  <si>
    <t>Remaining total ventilation needed for compliance 1/150 Exception</t>
  </si>
  <si>
    <t>Remaining total ventilation needed for compliance 1/300 Exception</t>
  </si>
  <si>
    <t xml:space="preserve">Remaining total ventilation needed for compliance 1/150 </t>
  </si>
  <si>
    <t xml:space="preserve">Remaining/Needed Ventilation Calculator </t>
  </si>
  <si>
    <t xml:space="preserve">Will the estimated ventilation to be added satisfy the 1/150 Sq. Ft. requirements </t>
  </si>
  <si>
    <r>
      <t xml:space="preserve">Will the installed </t>
    </r>
    <r>
      <rPr>
        <b/>
        <i/>
        <sz val="11"/>
        <color theme="1"/>
        <rFont val="Calibri"/>
        <family val="2"/>
        <scheme val="minor"/>
      </rPr>
      <t>Low</t>
    </r>
    <r>
      <rPr>
        <sz val="11"/>
        <color theme="1"/>
        <rFont val="Calibri"/>
        <family val="2"/>
        <scheme val="minor"/>
      </rPr>
      <t xml:space="preserve"> Ventilation meet current 50/50 code requirements (1/300)</t>
    </r>
  </si>
  <si>
    <r>
      <t xml:space="preserve">Will the installed </t>
    </r>
    <r>
      <rPr>
        <b/>
        <i/>
        <sz val="11"/>
        <color theme="1"/>
        <rFont val="Calibri"/>
        <family val="2"/>
        <scheme val="minor"/>
      </rPr>
      <t>High</t>
    </r>
    <r>
      <rPr>
        <sz val="11"/>
        <color theme="1"/>
        <rFont val="Calibri"/>
        <family val="2"/>
        <scheme val="minor"/>
      </rPr>
      <t xml:space="preserve"> Ventilation meet current 50/50 code requirements (1/300)</t>
    </r>
  </si>
  <si>
    <t>Will the installed Total Ventilation meet current code requirements (1/150)</t>
  </si>
  <si>
    <t xml:space="preserve">Low </t>
  </si>
  <si>
    <t>Low</t>
  </si>
  <si>
    <t>High</t>
  </si>
  <si>
    <t>Ventilation to Add</t>
  </si>
  <si>
    <r>
      <t xml:space="preserve">Total </t>
    </r>
    <r>
      <rPr>
        <b/>
        <i/>
        <sz val="11"/>
        <color theme="1"/>
        <rFont val="Calibri"/>
        <family val="2"/>
        <scheme val="minor"/>
      </rPr>
      <t>Low</t>
    </r>
    <r>
      <rPr>
        <sz val="11"/>
        <color theme="1"/>
        <rFont val="Calibri"/>
        <family val="2"/>
        <scheme val="minor"/>
      </rPr>
      <t xml:space="preserve"> Ventilation needed for 50/50 compliance (1/300 Exception)</t>
    </r>
  </si>
  <si>
    <r>
      <t xml:space="preserve">Total </t>
    </r>
    <r>
      <rPr>
        <b/>
        <i/>
        <sz val="11"/>
        <color theme="1"/>
        <rFont val="Calibri"/>
        <family val="2"/>
        <scheme val="minor"/>
      </rPr>
      <t>High</t>
    </r>
    <r>
      <rPr>
        <sz val="11"/>
        <color theme="1"/>
        <rFont val="Calibri"/>
        <family val="2"/>
        <scheme val="minor"/>
      </rPr>
      <t xml:space="preserve"> Ventilation needed for 50/50 compliance (1/300 Exception)</t>
    </r>
  </si>
  <si>
    <t>Total  Ventilation needed for compliance (1/150)</t>
  </si>
  <si>
    <t>Total Square Footage of Venting Required for Attic Space (1/300)</t>
  </si>
  <si>
    <t>At the completion of the project, will the venting be approximately split 50/50 between high and low (lower 40% of attic space) venting?</t>
  </si>
  <si>
    <t xml:space="preserve">Total Existing Vent Area (Low) </t>
  </si>
  <si>
    <t>Total Existing Vent Area (High)</t>
  </si>
  <si>
    <t>Existing Ventilation Per Whole House Assessment Form</t>
  </si>
  <si>
    <t>Domestic Water Heater (DWH) tank insulation (R-10 minimum)</t>
  </si>
  <si>
    <r>
      <rPr>
        <b/>
        <i/>
        <u/>
        <sz val="11"/>
        <color rgb="FFC00000"/>
        <rFont val="Calibri"/>
        <family val="2"/>
        <scheme val="minor"/>
      </rPr>
      <t>Note</t>
    </r>
    <r>
      <rPr>
        <i/>
        <sz val="11"/>
        <color rgb="FFC00000"/>
        <rFont val="Calibri"/>
        <family val="2"/>
        <scheme val="minor"/>
      </rPr>
      <t>:</t>
    </r>
    <r>
      <rPr>
        <sz val="11"/>
        <color rgb="FFC00000"/>
        <rFont val="Calibri"/>
        <family val="2"/>
        <scheme val="minor"/>
      </rPr>
      <t xml:space="preserve"> If the auditor determines that the dwelling unit needs any measure not included on this PL or the home does not meet the basic requirements listed above, then a site-specific energy audit must be run in compliance with the Grantee's most recently DOE-approved energy audit procedures. </t>
    </r>
  </si>
  <si>
    <r>
      <rPr>
        <b/>
        <i/>
        <u/>
        <sz val="11"/>
        <color rgb="FFC00000"/>
        <rFont val="Calibri"/>
        <family val="2"/>
        <scheme val="minor"/>
      </rPr>
      <t>Note</t>
    </r>
    <r>
      <rPr>
        <b/>
        <i/>
        <sz val="11"/>
        <color rgb="FFC00000"/>
        <rFont val="Calibri"/>
        <family val="2"/>
        <scheme val="minor"/>
      </rPr>
      <t>:</t>
    </r>
    <r>
      <rPr>
        <sz val="11"/>
        <color rgb="FFC00000"/>
        <rFont val="Calibri"/>
        <family val="2"/>
        <scheme val="minor"/>
      </rPr>
      <t xml:space="preserve"> If the auditor determines that the dwelling unit needs any measure not included on this PL or the home does not meet the basic requirements listed above, then a site-specific energy audit must be run in compliance with the Grantee's most recently DOE-approved energy audit procedures. </t>
    </r>
  </si>
  <si>
    <t>○WPN 22-7</t>
  </si>
  <si>
    <r>
      <t xml:space="preserve">If you answer </t>
    </r>
    <r>
      <rPr>
        <b/>
        <sz val="11"/>
        <color rgb="FFC00000"/>
        <rFont val="Calibri"/>
        <family val="2"/>
        <scheme val="minor"/>
      </rPr>
      <t>FALSE</t>
    </r>
    <r>
      <rPr>
        <sz val="11"/>
        <color rgb="FFC00000"/>
        <rFont val="Calibri"/>
        <family val="2"/>
        <scheme val="minor"/>
      </rPr>
      <t xml:space="preserve"> to </t>
    </r>
    <r>
      <rPr>
        <u/>
        <sz val="11"/>
        <color rgb="FFC00000"/>
        <rFont val="Calibri"/>
        <family val="2"/>
        <scheme val="minor"/>
      </rPr>
      <t xml:space="preserve">any </t>
    </r>
    <r>
      <rPr>
        <sz val="11"/>
        <color rgb="FFC00000"/>
        <rFont val="Calibri"/>
        <family val="2"/>
        <scheme val="minor"/>
      </rPr>
      <t xml:space="preserve">of these questions, then this property is not eligible for DOE PL measures. </t>
    </r>
  </si>
  <si>
    <t>The home is a single-family or small multi-family (1-4) dwelling unit.</t>
  </si>
  <si>
    <r>
      <t xml:space="preserve">The primary heating system is </t>
    </r>
    <r>
      <rPr>
        <b/>
        <u/>
        <sz val="11"/>
        <color theme="1"/>
        <rFont val="Calibri"/>
        <family val="2"/>
        <scheme val="minor"/>
      </rPr>
      <t>NOT</t>
    </r>
    <r>
      <rPr>
        <sz val="11"/>
        <color theme="1"/>
        <rFont val="Calibri"/>
        <family val="2"/>
        <scheme val="minor"/>
      </rPr>
      <t xml:space="preserve"> a heat pump manufactured after 2006.</t>
    </r>
  </si>
  <si>
    <r>
      <t xml:space="preserve">Mandatory only for units with </t>
    </r>
    <r>
      <rPr>
        <b/>
        <i/>
        <u/>
        <sz val="11"/>
        <color theme="1"/>
        <rFont val="Calibri"/>
        <family val="2"/>
        <scheme val="minor"/>
      </rPr>
      <t>propane</t>
    </r>
    <r>
      <rPr>
        <b/>
        <i/>
        <sz val="11"/>
        <color theme="1"/>
        <rFont val="Calibri"/>
        <family val="2"/>
        <scheme val="minor"/>
      </rPr>
      <t xml:space="preserve"> or </t>
    </r>
    <r>
      <rPr>
        <b/>
        <i/>
        <u/>
        <sz val="11"/>
        <color theme="1"/>
        <rFont val="Calibri"/>
        <family val="2"/>
        <scheme val="minor"/>
      </rPr>
      <t>oil-fired primary heat</t>
    </r>
  </si>
  <si>
    <r>
      <t xml:space="preserve">The home does </t>
    </r>
    <r>
      <rPr>
        <b/>
        <u/>
        <sz val="11"/>
        <color theme="1"/>
        <rFont val="Calibri"/>
        <family val="2"/>
        <scheme val="minor"/>
      </rPr>
      <t>NOT</t>
    </r>
    <r>
      <rPr>
        <sz val="11"/>
        <color theme="1"/>
        <rFont val="Calibri"/>
        <family val="2"/>
        <scheme val="minor"/>
      </rPr>
      <t xml:space="preserve"> have an attached conditioned addition. </t>
    </r>
  </si>
  <si>
    <t xml:space="preserve">No </t>
  </si>
  <si>
    <t xml:space="preserve">Air Sealing- Seal the exterior pressure boundary surfaces at all the following locations: attic top-plates; ceiling, wall, and floor bypasses, penetrations, and holes; sill box to floor intersection if on unconditioned crawlspace or basement, or entire sill box area if conditioned foundation. </t>
  </si>
  <si>
    <t xml:space="preserve">6.-Mandatory-Ceiling Ins. </t>
  </si>
  <si>
    <r>
      <rPr>
        <sz val="11"/>
        <color theme="10"/>
        <rFont val="Calibri"/>
        <family val="2"/>
        <scheme val="minor"/>
      </rPr>
      <t xml:space="preserve">             </t>
    </r>
    <r>
      <rPr>
        <b/>
        <i/>
        <u/>
        <sz val="11"/>
        <color theme="10"/>
        <rFont val="Calibri"/>
        <family val="2"/>
        <scheme val="minor"/>
      </rPr>
      <t xml:space="preserve">○ Inaccessible Ceilings- Dense Pack SWS  </t>
    </r>
  </si>
  <si>
    <r>
      <rPr>
        <b/>
        <i/>
        <sz val="11"/>
        <color theme="10"/>
        <rFont val="Calibri"/>
        <family val="2"/>
        <scheme val="minor"/>
      </rPr>
      <t xml:space="preserve">             </t>
    </r>
    <r>
      <rPr>
        <b/>
        <i/>
        <u/>
        <sz val="11"/>
        <color theme="10"/>
        <rFont val="Calibri"/>
        <family val="2"/>
        <scheme val="minor"/>
      </rPr>
      <t>○ Attic Knee Walls SWS</t>
    </r>
  </si>
  <si>
    <t>9.-Optional:-Low C. Measures</t>
  </si>
  <si>
    <t xml:space="preserve">DWH pipe insulation (6' of both and cold-water lines nearest the DWH, and any accessible hot water lines beyond that to R-3) - </t>
  </si>
  <si>
    <t xml:space="preserve">$250 per home DOE WAP funds cap </t>
  </si>
  <si>
    <t xml:space="preserve">11.-Optional Primary HVAC System Replacements  </t>
  </si>
  <si>
    <t xml:space="preserve">iv) </t>
  </si>
  <si>
    <t xml:space="preserve">If the home has any other existing combination of heating/cooling systems other than as described above, then an energy model may be run that assumes items 1-8 have been completed and determine if an alternative heating/cooling system replacement is cost for this specific home. </t>
  </si>
  <si>
    <r>
      <t xml:space="preserve">The primary heating system is </t>
    </r>
    <r>
      <rPr>
        <b/>
        <u/>
        <sz val="11"/>
        <color theme="1"/>
        <rFont val="Calibri"/>
        <family val="2"/>
        <scheme val="minor"/>
      </rPr>
      <t>NOT</t>
    </r>
    <r>
      <rPr>
        <sz val="11"/>
        <color theme="1"/>
        <rFont val="Calibri"/>
        <family val="2"/>
        <scheme val="minor"/>
      </rPr>
      <t xml:space="preserve"> a natural gas furnace with an original AFUE of </t>
    </r>
    <r>
      <rPr>
        <u/>
        <sz val="11"/>
        <color theme="1"/>
        <rFont val="Calibri"/>
        <family val="2"/>
        <scheme val="minor"/>
      </rPr>
      <t>&gt;</t>
    </r>
    <r>
      <rPr>
        <sz val="11"/>
        <color theme="1"/>
        <rFont val="Calibri"/>
        <family val="2"/>
        <scheme val="minor"/>
      </rPr>
      <t xml:space="preserve"> 90%</t>
    </r>
  </si>
  <si>
    <r>
      <t xml:space="preserve">The primary heating system is </t>
    </r>
    <r>
      <rPr>
        <b/>
        <u/>
        <sz val="11"/>
        <color theme="1"/>
        <rFont val="Calibri"/>
        <family val="2"/>
        <scheme val="minor"/>
      </rPr>
      <t>NOT</t>
    </r>
    <r>
      <rPr>
        <sz val="11"/>
        <color theme="1"/>
        <rFont val="Calibri"/>
        <family val="2"/>
        <scheme val="minor"/>
      </rPr>
      <t xml:space="preserve"> a natural gas furnace with an original AFUE of</t>
    </r>
    <r>
      <rPr>
        <u/>
        <sz val="11"/>
        <color theme="1"/>
        <rFont val="Calibri"/>
        <family val="2"/>
        <scheme val="minor"/>
      </rPr>
      <t xml:space="preserve"> &gt;</t>
    </r>
    <r>
      <rPr>
        <sz val="11"/>
        <color theme="1"/>
        <rFont val="Calibri"/>
        <family val="2"/>
        <scheme val="minor"/>
      </rPr>
      <t xml:space="preserve"> 90%</t>
    </r>
  </si>
  <si>
    <r>
      <t xml:space="preserve">The primary heating system is </t>
    </r>
    <r>
      <rPr>
        <b/>
        <u/>
        <sz val="11"/>
        <color theme="1"/>
        <rFont val="Calibri"/>
        <family val="2"/>
        <scheme val="minor"/>
      </rPr>
      <t>NOT</t>
    </r>
    <r>
      <rPr>
        <sz val="11"/>
        <color theme="1"/>
        <rFont val="Calibri"/>
        <family val="2"/>
        <scheme val="minor"/>
      </rPr>
      <t xml:space="preserve"> a natural gas furnace originally rated for </t>
    </r>
    <r>
      <rPr>
        <u/>
        <sz val="11"/>
        <color theme="1"/>
        <rFont val="Calibri"/>
        <family val="2"/>
        <scheme val="minor"/>
      </rPr>
      <t>&gt;</t>
    </r>
    <r>
      <rPr>
        <sz val="11"/>
        <color theme="1"/>
        <rFont val="Calibri"/>
        <family val="2"/>
        <scheme val="minor"/>
      </rPr>
      <t>80% AFUE.</t>
    </r>
  </si>
  <si>
    <t xml:space="preserve">5.-Mandatory-Ceiling Ins. </t>
  </si>
  <si>
    <t xml:space="preserve">6. Mandatory -Window R. </t>
  </si>
  <si>
    <t xml:space="preserve">6. Optional -Window R. </t>
  </si>
  <si>
    <t>7.-Optional:-Low.C.  Measures</t>
  </si>
  <si>
    <r>
      <rPr>
        <b/>
        <i/>
        <u/>
        <sz val="11"/>
        <color theme="1"/>
        <rFont val="Calibri"/>
        <family val="2"/>
        <scheme val="minor"/>
      </rPr>
      <t>$250</t>
    </r>
    <r>
      <rPr>
        <b/>
        <i/>
        <sz val="11"/>
        <color theme="1"/>
        <rFont val="Calibri"/>
        <family val="2"/>
        <scheme val="minor"/>
      </rPr>
      <t xml:space="preserve"> per home DOE WAP funds cap </t>
    </r>
  </si>
  <si>
    <t xml:space="preserve">9.-Optional Primary HVAC System Replacements  </t>
  </si>
  <si>
    <t xml:space="preserve">iI) </t>
  </si>
  <si>
    <t xml:space="preserve">If the home has any other existing combination of heating/cooling systems other than as described above, then an energy model may be run that assumes items 1-5 have been completed and determine if an alternative heating/cooling system replacement is cost for this specific home. </t>
  </si>
  <si>
    <r>
      <t xml:space="preserve">Optional only for home with </t>
    </r>
    <r>
      <rPr>
        <b/>
        <i/>
        <u/>
        <sz val="11"/>
        <color theme="1"/>
        <rFont val="Calibri"/>
        <family val="2"/>
        <scheme val="minor"/>
      </rPr>
      <t>propane</t>
    </r>
    <r>
      <rPr>
        <b/>
        <i/>
        <sz val="11"/>
        <color theme="1"/>
        <rFont val="Calibri"/>
        <family val="2"/>
        <scheme val="minor"/>
      </rPr>
      <t xml:space="preserve"> or </t>
    </r>
    <r>
      <rPr>
        <b/>
        <i/>
        <u/>
        <sz val="11"/>
        <color theme="1"/>
        <rFont val="Calibri"/>
        <family val="2"/>
        <scheme val="minor"/>
      </rPr>
      <t>oil-fired</t>
    </r>
    <r>
      <rPr>
        <b/>
        <i/>
        <sz val="11"/>
        <color theme="1"/>
        <rFont val="Calibri"/>
        <family val="2"/>
        <scheme val="minor"/>
      </rPr>
      <t xml:space="preserve"> primary heat only. </t>
    </r>
  </si>
  <si>
    <t xml:space="preserve">If the home has any other existing combination of heating/cooling systems other than as described above, then an energy model may be run that assumes items 1-6 have been completed and determine if an alternative heating/cooling system replacement is cost for this specific home. </t>
  </si>
  <si>
    <t xml:space="preserve">Incidental Repair Measure (IRM) costs will not exceed 10% of the projects total ECM package. </t>
  </si>
  <si>
    <t xml:space="preserve">Air Sealing- Seal the primary pressure boundary surfaces at all the following locations: attic top-plates; attic ceiling, exterior wall, and floor penetrations, and holes; sill box to floor intersection if on unconditioned crawlspace or basement, or entire sill box area if conditioned foundation. </t>
  </si>
  <si>
    <t>8.-Optional:-Low C. Measures</t>
  </si>
  <si>
    <r>
      <t xml:space="preserve">Replace up to (1) refrigerator per home, with a label rating of less than 400kWh/yr and maximum installed cost of </t>
    </r>
    <r>
      <rPr>
        <b/>
        <i/>
        <u/>
        <sz val="11"/>
        <color theme="1"/>
        <rFont val="Calibri"/>
        <family val="2"/>
        <scheme val="minor"/>
      </rPr>
      <t xml:space="preserve">$850 </t>
    </r>
    <r>
      <rPr>
        <b/>
        <i/>
        <sz val="11"/>
        <color theme="1"/>
        <rFont val="Calibri"/>
        <family val="2"/>
        <scheme val="minor"/>
      </rPr>
      <t xml:space="preserve">per unit when the existing refrigerator:  </t>
    </r>
  </si>
  <si>
    <t xml:space="preserve">v) </t>
  </si>
  <si>
    <t xml:space="preserve">If the building has any other existing combination of heating/cooling systems other than as described above, then an energy model may be run in compliance with the Grantee's DOE-approved audit process which assumes items 1-8 have been completed and determine if an alternative heating/cooling system replacement is cost effective for this specific building. </t>
  </si>
  <si>
    <t xml:space="preserve">Floor Insulation- insulate all uninsulated floors over unconditioned foundations to R-30 or to full joist capacity if less. Must include complete ground moisture barrier over any exposed dirt. </t>
  </si>
  <si>
    <r>
      <t xml:space="preserve">Faucet aerators ( </t>
    </r>
    <r>
      <rPr>
        <i/>
        <u/>
        <sz val="11"/>
        <color theme="1"/>
        <rFont val="Calibri"/>
        <family val="2"/>
        <scheme val="minor"/>
      </rPr>
      <t xml:space="preserve">&lt; </t>
    </r>
    <r>
      <rPr>
        <i/>
        <sz val="11"/>
        <color theme="1"/>
        <rFont val="Calibri"/>
        <family val="2"/>
        <scheme val="minor"/>
      </rPr>
      <t xml:space="preserve">2.2 GPM) - </t>
    </r>
  </si>
  <si>
    <r>
      <t xml:space="preserve">Showerhead ( </t>
    </r>
    <r>
      <rPr>
        <i/>
        <u/>
        <sz val="11"/>
        <color theme="1"/>
        <rFont val="Calibri"/>
        <family val="2"/>
        <scheme val="minor"/>
      </rPr>
      <t xml:space="preserve">&lt; </t>
    </r>
    <r>
      <rPr>
        <i/>
        <sz val="11"/>
        <color theme="1"/>
        <rFont val="Calibri"/>
        <family val="2"/>
        <scheme val="minor"/>
      </rPr>
      <t xml:space="preserve">2.5 GPM) - </t>
    </r>
  </si>
  <si>
    <r>
      <t xml:space="preserve">i. </t>
    </r>
    <r>
      <rPr>
        <b/>
        <i/>
        <u/>
        <sz val="11"/>
        <color theme="1"/>
        <rFont val="Calibri"/>
        <family val="2"/>
        <scheme val="minor"/>
      </rPr>
      <t>Mandatory</t>
    </r>
    <r>
      <rPr>
        <i/>
        <sz val="11"/>
        <color theme="1"/>
        <rFont val="Calibri"/>
        <family val="2"/>
        <scheme val="minor"/>
      </rPr>
      <t xml:space="preserve">: insulate all accessible attics to R-38 or to capacity if less. </t>
    </r>
  </si>
  <si>
    <r>
      <t xml:space="preserve">i. </t>
    </r>
    <r>
      <rPr>
        <b/>
        <i/>
        <u/>
        <sz val="11"/>
        <color theme="1"/>
        <rFont val="Calibri"/>
        <family val="2"/>
        <scheme val="minor"/>
      </rPr>
      <t>Mandatory</t>
    </r>
    <r>
      <rPr>
        <i/>
        <sz val="11"/>
        <color theme="1"/>
        <rFont val="Calibri"/>
        <family val="2"/>
        <scheme val="minor"/>
      </rPr>
      <t xml:space="preserve">: insulate all attic flats (collar beam &amp; outer ceiling joists) to R-38 or to capacity if less. </t>
    </r>
  </si>
  <si>
    <r>
      <t xml:space="preserve">ii. </t>
    </r>
    <r>
      <rPr>
        <b/>
        <i/>
        <u/>
        <sz val="11"/>
        <color theme="1"/>
        <rFont val="Calibri"/>
        <family val="2"/>
        <scheme val="minor"/>
      </rPr>
      <t>Mandatory</t>
    </r>
    <r>
      <rPr>
        <i/>
        <sz val="11"/>
        <color theme="1"/>
        <rFont val="Calibri"/>
        <family val="2"/>
        <scheme val="minor"/>
      </rPr>
      <t xml:space="preserve">: Insulate all uninsulated attic enclosed roof rafter slopes to maximum capacity possible.  </t>
    </r>
  </si>
  <si>
    <r>
      <t xml:space="preserve">iii. </t>
    </r>
    <r>
      <rPr>
        <b/>
        <i/>
        <u/>
        <sz val="11"/>
        <color theme="1"/>
        <rFont val="Calibri"/>
        <family val="2"/>
        <scheme val="minor"/>
      </rPr>
      <t>Mandatory</t>
    </r>
    <r>
      <rPr>
        <i/>
        <sz val="11"/>
        <color theme="1"/>
        <rFont val="Calibri"/>
        <family val="2"/>
        <scheme val="minor"/>
      </rPr>
      <t xml:space="preserve">: Insulate all uninsulated knee walls to R-15 or to capacity, whichever is greater.   </t>
    </r>
  </si>
  <si>
    <r>
      <rPr>
        <i/>
        <sz val="11"/>
        <rFont val="Calibri"/>
        <family val="2"/>
        <scheme val="minor"/>
      </rPr>
      <t>Optional</t>
    </r>
    <r>
      <rPr>
        <i/>
        <sz val="11"/>
        <color theme="1"/>
        <rFont val="Calibri"/>
        <family val="2"/>
        <scheme val="minor"/>
      </rPr>
      <t xml:space="preserve">:- Insulate any partially insulated exterior wall cavities (e.g., 3.5" cavity with 2" of existing batt) using dense-pack insulation. </t>
    </r>
  </si>
  <si>
    <r>
      <t xml:space="preserve">i. </t>
    </r>
    <r>
      <rPr>
        <b/>
        <i/>
        <u/>
        <sz val="11"/>
        <color theme="1"/>
        <rFont val="Calibri"/>
        <family val="2"/>
        <scheme val="minor"/>
      </rPr>
      <t>Mandatory</t>
    </r>
    <r>
      <rPr>
        <i/>
        <sz val="11"/>
        <color theme="1"/>
        <rFont val="Calibri"/>
        <family val="2"/>
        <scheme val="minor"/>
      </rPr>
      <t xml:space="preserve">: insulate all accessible attics to R-49 or to capacity if less. </t>
    </r>
  </si>
  <si>
    <r>
      <t xml:space="preserve">i. </t>
    </r>
    <r>
      <rPr>
        <b/>
        <i/>
        <u/>
        <sz val="11"/>
        <color theme="1"/>
        <rFont val="Calibri"/>
        <family val="2"/>
        <scheme val="minor"/>
      </rPr>
      <t>Mandatory</t>
    </r>
    <r>
      <rPr>
        <i/>
        <sz val="11"/>
        <color theme="1"/>
        <rFont val="Calibri"/>
        <family val="2"/>
        <scheme val="minor"/>
      </rPr>
      <t xml:space="preserve">: insulate all attic flats (collar beam &amp; outer ceiling joists) to R-49 or to capacity if less. </t>
    </r>
  </si>
  <si>
    <t xml:space="preserve">11.- Optional- Light Emitting Diode (LED) </t>
  </si>
  <si>
    <t xml:space="preserve">12.-Optional Primary HVAC System Replacements  </t>
  </si>
  <si>
    <t xml:space="preserve">Install lighting replacement of all existing screw-based incandescent, halogen, or compact fluorescent lighting used for a minimum of one hour per day. </t>
  </si>
  <si>
    <t xml:space="preserve">Seal all accessible ducts located outside the thermal boundary. </t>
  </si>
  <si>
    <r>
      <rPr>
        <b/>
        <i/>
        <sz val="11"/>
        <color theme="10"/>
        <rFont val="Calibri"/>
        <family val="2"/>
        <scheme val="minor"/>
      </rPr>
      <t xml:space="preserve">            </t>
    </r>
    <r>
      <rPr>
        <b/>
        <i/>
        <u/>
        <sz val="11"/>
        <color theme="10"/>
        <rFont val="Calibri"/>
        <family val="2"/>
        <scheme val="minor"/>
      </rPr>
      <t xml:space="preserve">○ Attic Floors- Unconditioned Attic SWS </t>
    </r>
  </si>
  <si>
    <r>
      <rPr>
        <sz val="11"/>
        <color theme="10"/>
        <rFont val="Calibri"/>
        <family val="2"/>
        <scheme val="minor"/>
      </rPr>
      <t xml:space="preserve">           </t>
    </r>
    <r>
      <rPr>
        <b/>
        <i/>
        <u/>
        <sz val="11"/>
        <color theme="10"/>
        <rFont val="Calibri"/>
        <family val="2"/>
        <scheme val="minor"/>
      </rPr>
      <t xml:space="preserve"> ○ Attic Floors- Unconditioned Attic SWS </t>
    </r>
  </si>
  <si>
    <t xml:space="preserve">Finished Attic / Knee wall Attic / Bonus Room </t>
  </si>
  <si>
    <r>
      <rPr>
        <b/>
        <i/>
        <sz val="11"/>
        <color theme="10"/>
        <rFont val="Calibri"/>
        <family val="2"/>
        <scheme val="minor"/>
      </rPr>
      <t xml:space="preserve">           </t>
    </r>
    <r>
      <rPr>
        <sz val="11"/>
        <color theme="10"/>
        <rFont val="Calibri"/>
        <family val="2"/>
        <scheme val="minor"/>
      </rPr>
      <t xml:space="preserve"> </t>
    </r>
    <r>
      <rPr>
        <b/>
        <i/>
        <u/>
        <sz val="11"/>
        <color theme="10"/>
        <rFont val="Calibri"/>
        <family val="2"/>
        <scheme val="minor"/>
      </rPr>
      <t xml:space="preserve">○ Attic Floors- Unconditioned Attic SWS </t>
    </r>
  </si>
  <si>
    <r>
      <t xml:space="preserve">Replace up to (1) refrigerator per home, with a label rating of less than 400kWh/yr. and maximum installed cost of </t>
    </r>
    <r>
      <rPr>
        <b/>
        <i/>
        <u/>
        <sz val="11"/>
        <color theme="1"/>
        <rFont val="Calibri"/>
        <family val="2"/>
        <scheme val="minor"/>
      </rPr>
      <t>$850</t>
    </r>
    <r>
      <rPr>
        <b/>
        <i/>
        <sz val="11"/>
        <color theme="1"/>
        <rFont val="Calibri"/>
        <family val="2"/>
        <scheme val="minor"/>
      </rPr>
      <t xml:space="preserve"> per unit when the existing refrigerator:  </t>
    </r>
  </si>
  <si>
    <t xml:space="preserve">Uses &gt;1000 kWh/yr. based upon energy use metering or industry accepted resource. </t>
  </si>
  <si>
    <t xml:space="preserve">Air Sealing- seal the exterior pressure boundary surfaces at all the following locations: attic top-plates (if accessible); all penetrations and holes through the ceiling, exterior walls, and floor. </t>
  </si>
  <si>
    <t xml:space="preserve">Seal all accessible ducts. At a minimum, seal all end caps, crossovers, duct boot connections, holes or penetrations, and furnace connections. </t>
  </si>
  <si>
    <t xml:space="preserve">○ Attic Floors- Unconditioned Attic SWS </t>
  </si>
  <si>
    <t xml:space="preserve">ii) </t>
  </si>
  <si>
    <r>
      <rPr>
        <b/>
        <sz val="11"/>
        <color theme="1"/>
        <rFont val="Calibri"/>
        <family val="2"/>
        <scheme val="minor"/>
      </rPr>
      <t>Contributory Item:</t>
    </r>
    <r>
      <rPr>
        <sz val="11"/>
        <color theme="1"/>
        <rFont val="Calibri"/>
        <family val="2"/>
        <scheme val="minor"/>
      </rPr>
      <t xml:space="preserve"> Items required by current WAP Regulations, current adopted versions of NREL Standard Work Specifications ("SWS"), or State of Texas adopted International Residential Code ("IRC") to achieve a final product in a typical installation. Contributory items must be necessary to complete the proper installation and ensure proper performance of the ECM. </t>
    </r>
  </si>
  <si>
    <t xml:space="preserve">ii.   Units eight (8) years old or more can be replaced without metering or further justification, as long as manufactured year is documented.  </t>
  </si>
  <si>
    <t xml:space="preserve">Replace up to (1) refrigerator per home, with a label rating of less than 400kWh/yr. and maximum installed cost of $850 per unit when the existing refrigerator:  </t>
  </si>
  <si>
    <r>
      <t>ii.</t>
    </r>
    <r>
      <rPr>
        <b/>
        <i/>
        <u/>
        <sz val="11"/>
        <color theme="1"/>
        <rFont val="Calibri"/>
        <family val="2"/>
        <scheme val="minor"/>
      </rPr>
      <t xml:space="preserve"> Mandatory</t>
    </r>
    <r>
      <rPr>
        <i/>
        <sz val="11"/>
        <color theme="1"/>
        <rFont val="Calibri"/>
        <family val="2"/>
        <scheme val="minor"/>
      </rPr>
      <t xml:space="preserve">: insulate all uninsulated enclosed attics to capacity (e.g., floored or cathedral). </t>
    </r>
  </si>
  <si>
    <t xml:space="preserve">Replace existing ducted electric resistance forced-air furnace and air conditioning combination with a heat pump of minimum 15.2/SEER2 &amp; 7.8/HSPF2 which must include an EC air handler motor and programmable thermostat (SWS 5.0101.1 ; SWS 5.0101.1).  </t>
  </si>
  <si>
    <t xml:space="preserve">Ceiling insulation (both flat and vaulted ceilings)- fill ceiling to R-38 or to capacity, whichever is less, with blown insulation. </t>
  </si>
  <si>
    <t xml:space="preserve">Replace existing combination of non-ducted fixed electric resistance heat (e.g., electric baseboard, and PTAC units), and non-ducted air conditioning (i.e., window or room A/C, including PTAC) with a minimum of 19/SEER2 &amp; 10/HSPF2 mini-split heat pump system which must include a programmable thermostat (SWS 5.0108.3; SWS 5.0101.1). </t>
  </si>
  <si>
    <t>Replace existing combination of non-ducted fixed electric resistance heat (e.g., electric baseboard, and PTAC units), and non-ducted air conditioning (i.e., window or room A/C, including PTAC) with a minimum of 19/SEER2 &amp; 10/HSPF2 mini-split heat pump system which must include a programmable thermostat (SWS 5.0108.3; SWS 5.0101.1)</t>
  </si>
  <si>
    <t xml:space="preserve">Replace existing ducted electric resistance forced-air furnace and air conditioning combination with a heat pump of minimum 15.2/SEER2 &amp; 7.8/HSPF2 which must include an EC air handler motor and programmable thermostat (SWS 5.0108.3; SWS 5.0101.1).  </t>
  </si>
  <si>
    <t xml:space="preserve">Replace existing ducted electric resistance forced-air furnace and air conditioning combination with a heat pump of minimum 15.2/SEER2 &amp; 8.1/HSPF2 which must include an EC air handler motor and programmable thermostat (SWS 5.0108.1; SWS 5.0101.1) </t>
  </si>
  <si>
    <t xml:space="preserve">Replace existing ducted heat pump system that is manufactured before 2006 with a mininum 15.2/SEER2 &amp; 8.1 HSPF2 heat pump which must include an EC air handler motor and programmable thermostat (SWS 5.0108.1; SWS 5.0101.1). </t>
  </si>
  <si>
    <t>Single Family Site-Built Priority List Checklist- Region 2 (MODERATE)</t>
  </si>
  <si>
    <t xml:space="preserve">Manufactured Homes Priority List Checklist- Region 2 (MODERATE) </t>
  </si>
  <si>
    <t>Low-Rise Multifamily Priority List Checklist- Region 2 (MODERATE)</t>
  </si>
  <si>
    <r>
      <t>b.    </t>
    </r>
    <r>
      <rPr>
        <sz val="11"/>
        <rFont val="Calibri"/>
        <family val="2"/>
        <scheme val="minor"/>
      </rPr>
      <t xml:space="preserve">Prior to replacement, Subrecipient must receive written Dept. approval. If prior </t>
    </r>
  </si>
  <si>
    <t xml:space="preserve">Replace existing ducted heat pump system that is manufactured before 2006 with a mininum 15.2/SEER &amp; 7.8 HSPF2 heat pump which must include an EC air handler motor and programmable thermostat (SWS 5.0108.1; SWS 5.0101.1) </t>
  </si>
  <si>
    <t xml:space="preserve">Replace existing ducted electric resistance forced-air furnace and air conditioning combination with a heat pump of minimum 15.2/SEER2 &amp; 8.1/HSPF2 which must include an EC air handler motor and programmable thermostat (SWS 5.0108.1; SWS 5.0101.1). </t>
  </si>
  <si>
    <r>
      <t>BLOWER DOOR / DUCT BLASTER DATA SHEET</t>
    </r>
    <r>
      <rPr>
        <sz val="10"/>
        <rFont val="Calibri"/>
        <family val="2"/>
        <scheme val="minor"/>
      </rPr>
      <t xml:space="preserve"> (October 2023)</t>
    </r>
  </si>
  <si>
    <t xml:space="preserve">Effective for Program Year 2024 LIHEAP Contracts </t>
  </si>
  <si>
    <t>https://www.tdhca.texas.gov/sites/default/files/community-affairs/wap/docs/23-WAP-Health&amp;Safety.pdf</t>
  </si>
  <si>
    <r>
      <t>b.</t>
    </r>
    <r>
      <rPr>
        <sz val="11"/>
        <rFont val="Calibri"/>
        <family val="2"/>
        <scheme val="minor"/>
      </rPr>
      <t>    All costs (labor and materials) must be detailed on the Building Weatherization Report (BWR).</t>
    </r>
  </si>
  <si>
    <r>
      <t xml:space="preserve">                   c.</t>
    </r>
    <r>
      <rPr>
        <sz val="11"/>
        <rFont val="Calibri"/>
        <family val="2"/>
        <scheme val="minor"/>
      </rPr>
      <t>    Complete current Blower Door Data Sheet as instructed.</t>
    </r>
  </si>
  <si>
    <r>
      <t>d.</t>
    </r>
    <r>
      <rPr>
        <sz val="11"/>
        <rFont val="Calibri"/>
        <family val="2"/>
        <scheme val="minor"/>
      </rPr>
      <t xml:space="preserve">    At Subrecipient Final Inspection, MUST MEET or EXCEED the Blower Door Target as defined by </t>
    </r>
  </si>
  <si>
    <t xml:space="preserve">       TDCHA WAP Air Infiltration and Duct Sealing Target Policy. </t>
  </si>
  <si>
    <r>
      <t>b.</t>
    </r>
    <r>
      <rPr>
        <sz val="11"/>
        <rFont val="Calibri"/>
        <family val="2"/>
        <scheme val="minor"/>
      </rPr>
      <t>    All return ducts to be sealed regardless of location.</t>
    </r>
  </si>
  <si>
    <r>
      <t>c.</t>
    </r>
    <r>
      <rPr>
        <sz val="11"/>
        <rFont val="Calibri"/>
        <family val="2"/>
        <scheme val="minor"/>
      </rPr>
      <t>    All supply ducts to be sealed when in unconditioned space.</t>
    </r>
  </si>
  <si>
    <t xml:space="preserve">       Outside) as defined by TDCHA WAP Air infiltration and Duct Sealing Target Policy</t>
  </si>
  <si>
    <r>
      <t>d.</t>
    </r>
    <r>
      <rPr>
        <sz val="11"/>
        <rFont val="Calibri"/>
        <family val="2"/>
        <scheme val="minor"/>
      </rPr>
      <t xml:space="preserve">    At Subrecipient Final Inspection, MUST MEET or EXCEED Duct Blaster Target (With Reference to </t>
    </r>
  </si>
  <si>
    <r>
      <t>6.</t>
    </r>
    <r>
      <rPr>
        <b/>
        <sz val="10"/>
        <rFont val="Calibri"/>
        <family val="2"/>
        <scheme val="minor"/>
      </rPr>
      <t>   Floor Insulation</t>
    </r>
  </si>
  <si>
    <r>
      <t>5.</t>
    </r>
    <r>
      <rPr>
        <b/>
        <sz val="10"/>
        <rFont val="Calibri"/>
        <family val="2"/>
        <scheme val="minor"/>
      </rPr>
      <t>   Wall Insulation</t>
    </r>
  </si>
  <si>
    <r>
      <t>3.</t>
    </r>
    <r>
      <rPr>
        <b/>
        <sz val="10"/>
        <rFont val="Calibri"/>
        <family val="2"/>
        <scheme val="minor"/>
      </rPr>
      <t>   Duct Sealing</t>
    </r>
  </si>
  <si>
    <r>
      <t>a.    </t>
    </r>
    <r>
      <rPr>
        <sz val="11"/>
        <rFont val="Calibri"/>
        <family val="2"/>
        <scheme val="minor"/>
      </rPr>
      <t>If existing insulation is assessed below local code requirement, must insulate to meet current code</t>
    </r>
  </si>
  <si>
    <t xml:space="preserve">       or to maximum capacity </t>
  </si>
  <si>
    <r>
      <t>b.</t>
    </r>
    <r>
      <rPr>
        <sz val="11"/>
        <rFont val="Calibri"/>
        <family val="2"/>
        <scheme val="minor"/>
      </rPr>
      <t>    Block all heat sources &amp; attic hatches.</t>
    </r>
  </si>
  <si>
    <r>
      <t>c.</t>
    </r>
    <r>
      <rPr>
        <sz val="11"/>
        <rFont val="Calibri"/>
        <family val="2"/>
        <scheme val="minor"/>
      </rPr>
      <t>    If no insulation is added but ventilation needed, install ventilation under H&amp;S.</t>
    </r>
  </si>
  <si>
    <r>
      <t>a.</t>
    </r>
    <r>
      <rPr>
        <sz val="11"/>
        <rFont val="Calibri"/>
        <family val="2"/>
        <scheme val="minor"/>
      </rPr>
      <t>    If addressed, must follow current code.</t>
    </r>
  </si>
  <si>
    <r>
      <t>a.</t>
    </r>
    <r>
      <rPr>
        <sz val="11"/>
        <rFont val="Calibri"/>
        <family val="2"/>
        <scheme val="minor"/>
      </rPr>
      <t>    Check all exterior walls for existing insulation levels.</t>
    </r>
  </si>
  <si>
    <r>
      <t>b.</t>
    </r>
    <r>
      <rPr>
        <sz val="11"/>
        <rFont val="Calibri"/>
        <family val="2"/>
        <scheme val="minor"/>
      </rPr>
      <t>    Vapor barrier always required.</t>
    </r>
  </si>
  <si>
    <t>•  Refrigerator</t>
  </si>
  <si>
    <t xml:space="preserve">      year is documented. </t>
  </si>
  <si>
    <r>
      <t>c.</t>
    </r>
    <r>
      <rPr>
        <sz val="11"/>
        <rFont val="Calibri"/>
        <family val="2"/>
        <scheme val="minor"/>
      </rPr>
      <t>    Follow OSHA accessibility standards.</t>
    </r>
  </si>
  <si>
    <t xml:space="preserve">c.   Replaced units must be de-manufactured properly, materials must be recycled and refrigerant properly  </t>
  </si>
  <si>
    <t xml:space="preserve">      disposed of in accordance with EPA regulations.</t>
  </si>
  <si>
    <t>• Smart Thermostat</t>
  </si>
  <si>
    <t>a.       Install only after consultation/training with client.</t>
  </si>
  <si>
    <r>
      <t>a.</t>
    </r>
    <r>
      <rPr>
        <sz val="11"/>
        <rFont val="Calibri"/>
        <family val="2"/>
        <scheme val="minor"/>
      </rPr>
      <t>    Water Savers - aerators and low flow showerheads.</t>
    </r>
  </si>
  <si>
    <r>
      <t>b.</t>
    </r>
    <r>
      <rPr>
        <sz val="11"/>
        <rFont val="Calibri"/>
        <family val="2"/>
        <scheme val="minor"/>
      </rPr>
      <t>    Water heater tank/pipe insulation.</t>
    </r>
  </si>
  <si>
    <r>
      <t>c.</t>
    </r>
    <r>
      <rPr>
        <sz val="11"/>
        <rFont val="Calibri"/>
        <family val="2"/>
        <scheme val="minor"/>
      </rPr>
      <t xml:space="preserve">     LED lighting replacement of all existing screw-based incandescent, halogen, or CFL used for a minimum </t>
    </r>
  </si>
  <si>
    <t xml:space="preserve">        of one hour per day. </t>
  </si>
  <si>
    <r>
      <t>a.</t>
    </r>
    <r>
      <rPr>
        <sz val="11"/>
        <rFont val="Calibri"/>
        <family val="2"/>
        <scheme val="minor"/>
      </rPr>
      <t>       Install in the following order:</t>
    </r>
  </si>
  <si>
    <r>
      <t>b.</t>
    </r>
    <r>
      <rPr>
        <sz val="11"/>
        <rFont val="Calibri"/>
        <family val="2"/>
        <scheme val="minor"/>
      </rPr>
      <t xml:space="preserve">       If the windows are covered by any permanent shading structure, then solar screens/window film </t>
    </r>
  </si>
  <si>
    <t xml:space="preserve">          cannot be installed on that window. </t>
  </si>
  <si>
    <r>
      <t xml:space="preserve">              </t>
    </r>
    <r>
      <rPr>
        <sz val="11"/>
        <rFont val="Calibri"/>
        <family val="2"/>
        <scheme val="minor"/>
      </rPr>
      <t>i.   West, South, East, then North side of house.</t>
    </r>
  </si>
  <si>
    <r>
      <t>a.</t>
    </r>
    <r>
      <rPr>
        <sz val="11"/>
        <rFont val="Calibri"/>
        <family val="2"/>
        <scheme val="minor"/>
      </rPr>
      <t xml:space="preserve">    Maximum expenditure allowed is Five Hundred and No/100 Dollars ($500.00) </t>
    </r>
  </si>
  <si>
    <r>
      <t>b.</t>
    </r>
    <r>
      <rPr>
        <sz val="11"/>
        <rFont val="Calibri"/>
        <family val="2"/>
        <scheme val="minor"/>
      </rPr>
      <t>    Must be related to weatherization measure.</t>
    </r>
  </si>
  <si>
    <r>
      <t>c.</t>
    </r>
    <r>
      <rPr>
        <sz val="11"/>
        <rFont val="Calibri"/>
        <family val="2"/>
        <scheme val="minor"/>
      </rPr>
      <t>    Materials include: lumber, shingles, flashing, siding, drywall, masonry supplies, Minor window and door</t>
    </r>
  </si>
  <si>
    <t xml:space="preserve">       repair, gutters, downspouts, paint, stains, and sealants. </t>
  </si>
  <si>
    <r>
      <t xml:space="preserve">d.    </t>
    </r>
    <r>
      <rPr>
        <sz val="11"/>
        <rFont val="Calibri"/>
        <family val="2"/>
        <scheme val="minor"/>
      </rPr>
      <t xml:space="preserve">Regarding mobile homes, could include mobile home skirting and overhangs to protect mobile </t>
    </r>
  </si>
  <si>
    <t xml:space="preserve">        home doors. </t>
  </si>
  <si>
    <r>
      <t>e.</t>
    </r>
    <r>
      <rPr>
        <sz val="11"/>
        <rFont val="Calibri"/>
        <family val="2"/>
        <scheme val="minor"/>
      </rPr>
      <t xml:space="preserve">    Could also include carpentry work to protect water heaters located outside to protect DHW from </t>
    </r>
  </si>
  <si>
    <t xml:space="preserve">        weather elements. </t>
  </si>
  <si>
    <r>
      <t>f.</t>
    </r>
    <r>
      <rPr>
        <sz val="11"/>
        <rFont val="Calibri"/>
        <family val="2"/>
        <scheme val="minor"/>
      </rPr>
      <t>     Could include roof, wall, and floor repair; excluding leveling.</t>
    </r>
  </si>
  <si>
    <r>
      <t>g.</t>
    </r>
    <r>
      <rPr>
        <sz val="11"/>
        <rFont val="Calibri"/>
        <family val="2"/>
        <scheme val="minor"/>
      </rPr>
      <t>     Repair of "essential wiring"</t>
    </r>
  </si>
  <si>
    <t xml:space="preserve">i.   Essential wiring defined as any wiring going directly to an appliance that is  </t>
  </si>
  <si>
    <t xml:space="preserve">      by the WX program.</t>
  </si>
  <si>
    <t xml:space="preserve">       of the assessment.</t>
  </si>
  <si>
    <t xml:space="preserve">       downgraded AFUE of (68%) or less should be replaced with Energy Star rated AFUE   </t>
  </si>
  <si>
    <t xml:space="preserve">       equipment.</t>
  </si>
  <si>
    <t>v.    Replace existing ducted electric resistance forced-air furnace and air conditioning</t>
  </si>
  <si>
    <t xml:space="preserve">       combination with a heat pump.</t>
  </si>
  <si>
    <t xml:space="preserve">2.    The components must have a valid AHRI rating. </t>
  </si>
  <si>
    <r>
      <t>1.</t>
    </r>
    <r>
      <rPr>
        <sz val="11"/>
        <rFont val="Calibri"/>
        <family val="2"/>
        <scheme val="minor"/>
      </rPr>
      <t xml:space="preserve">    If Energy Star equipment is unavailable, must meet 2023 minimum </t>
    </r>
  </si>
  <si>
    <t xml:space="preserve">       efficiency-standard requirements. </t>
  </si>
  <si>
    <r>
      <t>d.</t>
    </r>
    <r>
      <rPr>
        <sz val="11"/>
        <rFont val="Calibri"/>
        <family val="2"/>
        <scheme val="minor"/>
      </rPr>
      <t>    Replacement of window air conditioners.</t>
    </r>
  </si>
  <si>
    <t xml:space="preserve">i.     No replacement of window air-conditioners if a central system is replaced or repaired to </t>
  </si>
  <si>
    <t xml:space="preserve">       working order. </t>
  </si>
  <si>
    <t xml:space="preserve">ii.    Replacement must be justified by LIHEAP WAP AC Replacement Tool or units eight (8) years </t>
  </si>
  <si>
    <t xml:space="preserve">       old or more can be replaced without metering or further justification, as long as manufactured  </t>
  </si>
  <si>
    <t xml:space="preserve">       year is documented.</t>
  </si>
  <si>
    <r>
      <t>e.</t>
    </r>
    <r>
      <rPr>
        <sz val="11"/>
        <rFont val="Calibri"/>
        <family val="2"/>
        <scheme val="minor"/>
      </rPr>
      <t xml:space="preserve">    Mini split replacement option. </t>
    </r>
  </si>
  <si>
    <t>i.    Replace existing combination of non-ducted electric resistance heat (e.g., electric baseboard/</t>
  </si>
  <si>
    <t xml:space="preserve">      space heater, and PTAC units), and non-ducted air conditioning (i.e., window or room A/C, </t>
  </si>
  <si>
    <t xml:space="preserve">ii.   Installation of an Energy Star, or equivalent, rated mini-split to replace of multiple room air </t>
  </si>
  <si>
    <t xml:space="preserve">      conditioners, that are justified for replacement according to criteria above, is an allowable </t>
  </si>
  <si>
    <t xml:space="preserve">      option, if, and only if, the mini-split installation is more cost effective </t>
  </si>
  <si>
    <t xml:space="preserve">      (EX: lower total cost for mini-split install vs cumulative RAC install costs). </t>
  </si>
  <si>
    <r>
      <t>a.    </t>
    </r>
    <r>
      <rPr>
        <sz val="11"/>
        <rFont val="Calibri"/>
        <family val="2"/>
        <scheme val="minor"/>
      </rPr>
      <t xml:space="preserve">Doors/windows that are structurally unsound or unable to be may be replaced. </t>
    </r>
  </si>
  <si>
    <r>
      <t>b.    </t>
    </r>
    <r>
      <rPr>
        <sz val="11"/>
        <rFont val="Calibri"/>
        <family val="2"/>
        <scheme val="minor"/>
      </rPr>
      <t>Prior to replacement, Subrecipient must receive written Department approval.</t>
    </r>
  </si>
  <si>
    <t xml:space="preserve">        If prior approval is not received, costs are disallowed. </t>
  </si>
  <si>
    <t xml:space="preserve">    </t>
  </si>
  <si>
    <t xml:space="preserve">   to support request, documentation to show all major measures are sufficiently addressed. </t>
  </si>
  <si>
    <t>Effective for Program Year 2024 LIHEAP Contracts</t>
  </si>
  <si>
    <r>
      <t>b.</t>
    </r>
    <r>
      <rPr>
        <sz val="11"/>
        <rFont val="Calibri"/>
        <family val="2"/>
        <scheme val="minor"/>
      </rPr>
      <t xml:space="preserve">  Units 15 years old or more can be replaced without metering, as long as manufactured  </t>
    </r>
  </si>
  <si>
    <t xml:space="preserve">      including PTAC) with a minimum Energy Star, or equivalent, rated mini-split heat pump system. </t>
  </si>
  <si>
    <t xml:space="preserve">i. Request for approval must include unit address, sufficient written and photo documentation </t>
  </si>
  <si>
    <t>WPN-23-6</t>
  </si>
  <si>
    <t>Rev.4/3/2024</t>
  </si>
  <si>
    <t>ev</t>
  </si>
  <si>
    <t>vv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</si>
</sst>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7" formatCode="&quot;$&quot;#,##0.00_);\(&quot;$&quot;#,##0.00\)"/>
    <numFmt numFmtId="44" formatCode="_(&quot;$&quot;* #,##0.00_);_(&quot;$&quot;* \(#,##0.00\);_(&quot;$&quot;* &quot;-&quot;??_);_(@_)"/>
    <numFmt numFmtId="43" formatCode="_(* #,##0.00_);_(* \(#,##0.00\);_(* &quot;-&quot;??_);_(@_)"/>
    <numFmt numFmtId="164" formatCode="&quot;$&quot;#,##0.00"/>
    <numFmt numFmtId="165" formatCode="0.000"/>
    <numFmt numFmtId="166" formatCode="0_);\(0\)"/>
    <numFmt numFmtId="167" formatCode="0.0"/>
    <numFmt numFmtId="168" formatCode="0.0%"/>
    <numFmt numFmtId="169" formatCode="mm/dd/yy;@"/>
  </numFmts>
  <fonts count="120"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Calibri"/>
      <family val="2"/>
      <scheme val="minor"/>
    </font>
    <font>
      <i/>
      <sz val="12"/>
      <name val="Calibri"/>
      <family val="2"/>
      <scheme val="minor"/>
    </font>
    <font>
      <b/>
      <sz val="10"/>
      <name val="Calibri"/>
      <family val="2"/>
      <scheme val="minor"/>
    </font>
    <font>
      <b/>
      <sz val="12"/>
      <name val="Calibri"/>
      <family val="2"/>
      <scheme val="minor"/>
    </font>
    <font>
      <u/>
      <sz val="10"/>
      <color theme="10"/>
      <name val="Arial"/>
      <family val="2"/>
    </font>
    <font>
      <sz val="10"/>
      <color theme="0"/>
      <name val="Calibri"/>
      <family val="2"/>
      <scheme val="minor"/>
    </font>
    <font>
      <b/>
      <sz val="12"/>
      <color indexed="8"/>
      <name val="Calibri"/>
      <family val="2"/>
      <scheme val="minor"/>
    </font>
    <font>
      <sz val="10"/>
      <color indexed="10"/>
      <name val="Calibri"/>
      <family val="2"/>
      <scheme val="minor"/>
    </font>
    <font>
      <b/>
      <sz val="10"/>
      <color indexed="8"/>
      <name val="Calibri"/>
      <family val="2"/>
      <scheme val="minor"/>
    </font>
    <font>
      <b/>
      <sz val="9"/>
      <name val="Calibri"/>
      <family val="2"/>
      <scheme val="minor"/>
    </font>
    <font>
      <sz val="1"/>
      <color theme="0"/>
      <name val="Calibri"/>
      <family val="2"/>
      <scheme val="minor"/>
    </font>
    <font>
      <sz val="12"/>
      <color theme="1"/>
      <name val="Calibri"/>
      <family val="2"/>
      <scheme val="minor"/>
    </font>
    <font>
      <sz val="11"/>
      <name val="Calibri"/>
      <family val="2"/>
      <scheme val="minor"/>
    </font>
    <font>
      <b/>
      <sz val="12"/>
      <color indexed="10"/>
      <name val="Calibri"/>
      <family val="2"/>
      <scheme val="minor"/>
    </font>
    <font>
      <sz val="12"/>
      <name val="Calibri"/>
      <family val="2"/>
      <scheme val="minor"/>
    </font>
    <font>
      <sz val="10"/>
      <color rgb="FFFF0000"/>
      <name val="Calibri"/>
      <family val="2"/>
      <scheme val="minor"/>
    </font>
    <font>
      <b/>
      <i/>
      <sz val="12"/>
      <color rgb="FFFF0000"/>
      <name val="Calibri"/>
      <family val="2"/>
      <scheme val="minor"/>
    </font>
    <font>
      <u/>
      <sz val="11.5"/>
      <color theme="10"/>
      <name val="Calibri"/>
      <family val="2"/>
      <scheme val="minor"/>
    </font>
    <font>
      <sz val="11.5"/>
      <name val="Calibri"/>
      <family val="2"/>
      <scheme val="minor"/>
    </font>
    <font>
      <i/>
      <sz val="10"/>
      <name val="Calibri"/>
      <family val="2"/>
      <scheme val="minor"/>
    </font>
    <font>
      <i/>
      <u/>
      <sz val="10"/>
      <color rgb="FF0000FF"/>
      <name val="Calibri"/>
      <family val="2"/>
      <scheme val="minor"/>
    </font>
    <font>
      <sz val="10"/>
      <color theme="5"/>
      <name val="Calibri"/>
      <family val="2"/>
      <scheme val="minor"/>
    </font>
    <font>
      <b/>
      <i/>
      <sz val="10"/>
      <color rgb="FFFF0000"/>
      <name val="Calibri"/>
      <family val="2"/>
      <scheme val="minor"/>
    </font>
    <font>
      <sz val="10"/>
      <name val="Calibri"/>
      <family val="2"/>
    </font>
    <font>
      <b/>
      <sz val="14"/>
      <name val="Calibri"/>
      <family val="2"/>
      <scheme val="minor"/>
    </font>
    <font>
      <sz val="10"/>
      <color theme="1"/>
      <name val="Calibri"/>
      <family val="2"/>
      <scheme val="minor"/>
    </font>
    <font>
      <i/>
      <sz val="11"/>
      <color theme="1"/>
      <name val="Calibri"/>
      <family val="2"/>
      <scheme val="minor"/>
    </font>
    <font>
      <b/>
      <sz val="11"/>
      <name val="Calibri"/>
      <family val="2"/>
      <scheme val="minor"/>
    </font>
    <font>
      <sz val="9"/>
      <name val="Calibri"/>
      <family val="2"/>
      <scheme val="minor"/>
    </font>
    <font>
      <b/>
      <sz val="10"/>
      <name val="Calibri"/>
      <family val="2"/>
    </font>
    <font>
      <sz val="12"/>
      <color indexed="8"/>
      <name val="Calibri"/>
      <family val="2"/>
      <scheme val="minor"/>
    </font>
    <font>
      <sz val="12"/>
      <color indexed="48"/>
      <name val="Calibri"/>
      <family val="2"/>
      <scheme val="minor"/>
    </font>
    <font>
      <b/>
      <sz val="11"/>
      <color theme="9" tint="-0.249977111117893"/>
      <name val="Calibri"/>
      <family val="2"/>
      <scheme val="minor"/>
    </font>
    <font>
      <b/>
      <i/>
      <sz val="11"/>
      <color theme="1"/>
      <name val="Calibri"/>
      <family val="2"/>
      <scheme val="minor"/>
    </font>
    <font>
      <sz val="11"/>
      <color theme="9" tint="-0.249977111117893"/>
      <name val="Times New Roman"/>
      <family val="1"/>
    </font>
    <font>
      <b/>
      <i/>
      <sz val="11"/>
      <name val="Calibri"/>
      <family val="2"/>
      <scheme val="minor"/>
    </font>
    <font>
      <sz val="11"/>
      <color theme="9" tint="-0.249977111117893"/>
      <name val="Calibri"/>
      <family val="2"/>
      <scheme val="minor"/>
    </font>
    <font>
      <b/>
      <sz val="14"/>
      <color rgb="FF3333FF"/>
      <name val="Calibri"/>
      <family val="2"/>
      <scheme val="minor"/>
    </font>
    <font>
      <u/>
      <sz val="11"/>
      <color theme="10"/>
      <name val="Calibri"/>
      <family val="2"/>
      <scheme val="minor"/>
    </font>
    <font>
      <sz val="11"/>
      <color theme="10"/>
      <name val="Calibri"/>
      <family val="2"/>
      <scheme val="minor"/>
    </font>
    <font>
      <b/>
      <u/>
      <sz val="11"/>
      <color theme="1"/>
      <name val="Calibri"/>
      <family val="2"/>
      <scheme val="minor"/>
    </font>
    <font>
      <b/>
      <sz val="14"/>
      <color theme="1"/>
      <name val="Calibri"/>
      <family val="2"/>
      <scheme val="minor"/>
    </font>
    <font>
      <sz val="8"/>
      <color rgb="FFFF0000"/>
      <name val="Calibri"/>
      <family val="2"/>
      <scheme val="minor"/>
    </font>
    <font>
      <b/>
      <sz val="9"/>
      <color rgb="FFFF0000"/>
      <name val="Calibri"/>
      <family val="2"/>
      <scheme val="minor"/>
    </font>
    <font>
      <sz val="8"/>
      <name val="Calibri"/>
      <family val="2"/>
      <scheme val="minor"/>
    </font>
    <font>
      <b/>
      <sz val="10"/>
      <color rgb="FFFF0000"/>
      <name val="Calibri"/>
      <family val="2"/>
      <scheme val="minor"/>
    </font>
    <font>
      <i/>
      <sz val="9"/>
      <name val="Calibri"/>
      <family val="2"/>
      <scheme val="minor"/>
    </font>
    <font>
      <b/>
      <sz val="8"/>
      <name val="Calibri"/>
      <family val="2"/>
      <scheme val="minor"/>
    </font>
    <font>
      <sz val="14"/>
      <color theme="1"/>
      <name val="Calibri"/>
      <family val="2"/>
      <scheme val="minor"/>
    </font>
    <font>
      <sz val="16"/>
      <color theme="1"/>
      <name val="Calibri"/>
      <family val="2"/>
      <scheme val="minor"/>
    </font>
    <font>
      <b/>
      <sz val="16"/>
      <color theme="1"/>
      <name val="Calibri"/>
      <family val="2"/>
      <scheme val="minor"/>
    </font>
    <font>
      <sz val="16"/>
      <color rgb="FFFF0000"/>
      <name val="Calibri"/>
      <family val="2"/>
      <scheme val="minor"/>
    </font>
    <font>
      <b/>
      <sz val="16"/>
      <color rgb="FFC00000"/>
      <name val="Calibri"/>
      <family val="2"/>
      <scheme val="minor"/>
    </font>
    <font>
      <sz val="14"/>
      <name val="Calibri"/>
      <family val="2"/>
      <scheme val="minor"/>
    </font>
    <font>
      <u/>
      <sz val="16"/>
      <color rgb="FFC00000"/>
      <name val="Calibri"/>
      <family val="2"/>
      <scheme val="minor"/>
    </font>
    <font>
      <sz val="16"/>
      <color rgb="FFC00000"/>
      <name val="Calibri"/>
      <family val="2"/>
      <scheme val="minor"/>
    </font>
    <font>
      <b/>
      <sz val="14"/>
      <color rgb="FFC00000"/>
      <name val="Calibri"/>
      <family val="2"/>
      <scheme val="minor"/>
    </font>
    <font>
      <sz val="14"/>
      <color rgb="FFFF0000"/>
      <name val="Calibri"/>
      <family val="2"/>
      <scheme val="minor"/>
    </font>
    <font>
      <b/>
      <sz val="14"/>
      <color rgb="FFFF0000"/>
      <name val="Calibri"/>
      <family val="2"/>
      <scheme val="minor"/>
    </font>
    <font>
      <b/>
      <u/>
      <sz val="14"/>
      <color theme="1"/>
      <name val="Calibri"/>
      <family val="2"/>
      <scheme val="minor"/>
    </font>
    <font>
      <sz val="36"/>
      <color theme="1"/>
      <name val="Calibri"/>
      <family val="2"/>
      <scheme val="minor"/>
    </font>
    <font>
      <sz val="10"/>
      <color rgb="FF000000"/>
      <name val="Times New Roman"/>
      <family val="1"/>
    </font>
    <font>
      <b/>
      <i/>
      <u/>
      <sz val="10"/>
      <name val="Calibri"/>
      <family val="2"/>
      <scheme val="minor"/>
    </font>
    <font>
      <b/>
      <sz val="18"/>
      <color theme="1"/>
      <name val="Calibri"/>
      <family val="2"/>
      <scheme val="minor"/>
    </font>
    <font>
      <b/>
      <sz val="18"/>
      <color rgb="FFC00000"/>
      <name val="Calibri"/>
      <family val="2"/>
      <scheme val="minor"/>
    </font>
    <font>
      <sz val="18"/>
      <color theme="1"/>
      <name val="Calibri"/>
      <family val="2"/>
      <scheme val="minor"/>
    </font>
    <font>
      <b/>
      <u/>
      <sz val="18"/>
      <color theme="1"/>
      <name val="Calibri"/>
      <family val="2"/>
      <scheme val="minor"/>
    </font>
    <font>
      <sz val="18"/>
      <color rgb="FFC00000"/>
      <name val="Calibri"/>
      <family val="2"/>
      <scheme val="minor"/>
    </font>
    <font>
      <b/>
      <u/>
      <sz val="18"/>
      <color rgb="FFC00000"/>
      <name val="Calibri"/>
      <family val="2"/>
      <scheme val="minor"/>
    </font>
    <font>
      <b/>
      <i/>
      <sz val="18"/>
      <color rgb="FFC00000"/>
      <name val="Calibri"/>
      <family val="2"/>
      <scheme val="minor"/>
    </font>
    <font>
      <b/>
      <sz val="18"/>
      <color rgb="FF0000FF"/>
      <name val="Calibri"/>
      <family val="2"/>
      <scheme val="minor"/>
    </font>
    <font>
      <i/>
      <sz val="18"/>
      <color theme="1"/>
      <name val="Calibri"/>
      <family val="2"/>
      <scheme val="minor"/>
    </font>
    <font>
      <b/>
      <sz val="18"/>
      <color rgb="FFFF0000"/>
      <name val="Calibri"/>
      <family val="2"/>
      <scheme val="minor"/>
    </font>
    <font>
      <b/>
      <sz val="18"/>
      <name val="Calibri"/>
      <family val="2"/>
      <scheme val="minor"/>
    </font>
    <font>
      <sz val="18"/>
      <color rgb="FF0000FF"/>
      <name val="Calibri"/>
      <family val="2"/>
      <scheme val="minor"/>
    </font>
    <font>
      <sz val="18"/>
      <color rgb="FF0000FF"/>
      <name val="Wingdings"/>
      <charset val="2"/>
    </font>
    <font>
      <sz val="18"/>
      <color theme="1"/>
      <name val="Wingdings"/>
      <charset val="2"/>
    </font>
    <font>
      <b/>
      <i/>
      <sz val="18"/>
      <color theme="1"/>
      <name val="Calibri"/>
      <family val="2"/>
      <scheme val="minor"/>
    </font>
    <font>
      <b/>
      <i/>
      <u/>
      <sz val="18"/>
      <color theme="1"/>
      <name val="Calibri"/>
      <family val="2"/>
      <scheme val="minor"/>
    </font>
    <font>
      <i/>
      <u/>
      <sz val="18"/>
      <color rgb="FFC00000"/>
      <name val="Calibri"/>
      <family val="2"/>
      <scheme val="minor"/>
    </font>
    <font>
      <b/>
      <i/>
      <sz val="14"/>
      <color rgb="FF3333FF"/>
      <name val="Calibri"/>
      <family val="2"/>
      <scheme val="minor"/>
    </font>
    <font>
      <b/>
      <i/>
      <sz val="11"/>
      <color rgb="FF3333FF"/>
      <name val="Calibri"/>
      <family val="2"/>
      <scheme val="minor"/>
    </font>
    <font>
      <b/>
      <sz val="12"/>
      <color rgb="FF3333FF"/>
      <name val="Calibri"/>
      <family val="2"/>
      <scheme val="minor"/>
    </font>
    <font>
      <b/>
      <sz val="12"/>
      <color theme="4"/>
      <name val="Calibri"/>
      <family val="2"/>
      <scheme val="minor"/>
    </font>
    <font>
      <b/>
      <i/>
      <u/>
      <sz val="11"/>
      <color theme="10"/>
      <name val="Calibri"/>
      <family val="2"/>
      <scheme val="minor"/>
    </font>
    <font>
      <u/>
      <sz val="11"/>
      <color theme="1"/>
      <name val="Calibri"/>
      <family val="2"/>
      <scheme val="minor"/>
    </font>
    <font>
      <sz val="11"/>
      <color rgb="FF9BBB59"/>
      <name val="Calibri"/>
      <family val="2"/>
      <scheme val="minor"/>
    </font>
    <font>
      <sz val="8"/>
      <color theme="1"/>
      <name val="Calibri"/>
      <family val="2"/>
      <scheme val="minor"/>
    </font>
    <font>
      <b/>
      <sz val="11"/>
      <color rgb="FFC00000"/>
      <name val="Calibri"/>
      <family val="2"/>
      <scheme val="minor"/>
    </font>
    <font>
      <sz val="11"/>
      <color rgb="FFC00000"/>
      <name val="Calibri"/>
      <family val="2"/>
      <scheme val="minor"/>
    </font>
    <font>
      <b/>
      <i/>
      <u/>
      <sz val="11"/>
      <color rgb="FFC00000"/>
      <name val="Calibri"/>
      <family val="2"/>
      <scheme val="minor"/>
    </font>
    <font>
      <i/>
      <sz val="11"/>
      <color rgb="FFC00000"/>
      <name val="Calibri"/>
      <family val="2"/>
      <scheme val="minor"/>
    </font>
    <font>
      <b/>
      <i/>
      <sz val="11"/>
      <color rgb="FFC00000"/>
      <name val="Calibri"/>
      <family val="2"/>
      <scheme val="minor"/>
    </font>
    <font>
      <u/>
      <sz val="11"/>
      <color rgb="FFC00000"/>
      <name val="Calibri"/>
      <family val="2"/>
      <scheme val="minor"/>
    </font>
    <font>
      <b/>
      <i/>
      <u/>
      <sz val="11"/>
      <color theme="1"/>
      <name val="Calibri"/>
      <family val="2"/>
      <scheme val="minor"/>
    </font>
    <font>
      <i/>
      <u/>
      <sz val="11"/>
      <color theme="10"/>
      <name val="Calibri"/>
      <family val="2"/>
      <scheme val="minor"/>
    </font>
    <font>
      <b/>
      <i/>
      <sz val="11"/>
      <color theme="10"/>
      <name val="Calibri"/>
      <family val="2"/>
      <scheme val="minor"/>
    </font>
    <font>
      <i/>
      <u/>
      <sz val="11"/>
      <color theme="1"/>
      <name val="Calibri"/>
      <family val="2"/>
      <scheme val="minor"/>
    </font>
    <font>
      <i/>
      <sz val="11"/>
      <name val="Calibri"/>
      <family val="2"/>
      <scheme val="minor"/>
    </font>
    <font>
      <i/>
      <sz val="10"/>
      <color rgb="FFFF0000"/>
      <name val="Calibri"/>
      <family val="2"/>
      <scheme val="minor"/>
    </font>
    <font>
      <b/>
      <sz val="14"/>
      <color theme="4" tint="0.39997558519241921"/>
      <name val="Calibri"/>
      <family val="2"/>
      <scheme val="minor"/>
    </font>
    <font>
      <b/>
      <sz val="11"/>
      <color theme="4" tint="0.39997558519241921"/>
      <name val="Calibri"/>
      <family val="2"/>
      <scheme val="minor"/>
    </font>
    <font>
      <b/>
      <i/>
      <sz val="10"/>
      <name val="Calibri"/>
      <family val="2"/>
      <scheme val="minor"/>
    </font>
    <font>
      <b/>
      <sz val="10"/>
      <color theme="1"/>
      <name val="Calibri"/>
      <family val="2"/>
      <scheme val="minor"/>
    </font>
    <font>
      <b/>
      <i/>
      <sz val="9"/>
      <name val="Calibri"/>
      <family val="2"/>
      <scheme val="minor"/>
    </font>
    <font>
      <sz val="11"/>
      <color theme="4" tint="0.39997558519241921"/>
      <name val="Calibri"/>
      <family val="2"/>
      <scheme val="minor"/>
    </font>
    <font>
      <b/>
      <sz val="16"/>
      <color theme="4" tint="0.39997558519241921"/>
      <name val="Calibri"/>
      <family val="2"/>
      <scheme val="minor"/>
    </font>
    <font>
      <sz val="10"/>
      <color rgb="FF3333FF"/>
      <name val="Calibri"/>
      <family val="2"/>
      <scheme val="minor"/>
    </font>
    <font>
      <sz val="12"/>
      <color rgb="FF3333FF"/>
      <name val="Calibri"/>
      <family val="2"/>
      <scheme val="minor"/>
    </font>
    <font>
      <u/>
      <sz val="10"/>
      <color rgb="FF3333FF"/>
      <name val="Calibri"/>
      <family val="2"/>
      <scheme val="minor"/>
    </font>
    <font>
      <sz val="10"/>
      <color rgb="FF0000FF"/>
      <name val="Calibri"/>
      <family val="2"/>
      <scheme val="minor"/>
    </font>
    <font>
      <sz val="11"/>
      <color rgb="FF0000FF"/>
      <name val="Calibri"/>
      <family val="2"/>
      <scheme val="minor"/>
    </font>
    <font>
      <b/>
      <sz val="12"/>
      <color rgb="FF0000FF"/>
      <name val="Calibri"/>
      <family val="2"/>
      <scheme val="minor"/>
    </font>
    <font>
      <sz val="11.5"/>
      <color rgb="FF3333FF"/>
      <name val="Calibri"/>
      <family val="2"/>
      <scheme val="minor"/>
    </font>
    <font>
      <sz val="11"/>
      <color rgb="FF3333FF"/>
      <name val="Calibri"/>
      <family val="2"/>
      <scheme val="minor"/>
    </font>
    <font>
      <b/>
      <u/>
      <sz val="11"/>
      <color rgb="FF0000FF"/>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1"/>
        <bgColor indexed="64"/>
      </patternFill>
    </fill>
    <fill>
      <patternFill patternType="solid">
        <fgColor theme="0" tint="-0.249977111117893"/>
        <bgColor indexed="64"/>
      </patternFill>
    </fill>
    <fill>
      <patternFill patternType="solid">
        <fgColor theme="1" tint="4.9989318521683403E-2"/>
        <bgColor indexed="64"/>
      </patternFill>
    </fill>
    <fill>
      <patternFill patternType="solid">
        <fgColor rgb="FFFFFF99"/>
        <bgColor indexed="64"/>
      </patternFill>
    </fill>
    <fill>
      <patternFill patternType="solid">
        <fgColor rgb="FFFFFF66"/>
        <bgColor indexed="64"/>
      </patternFill>
    </fill>
    <fill>
      <patternFill patternType="solid">
        <fgColor indexed="22"/>
        <bgColor indexed="64"/>
      </patternFill>
    </fill>
    <fill>
      <patternFill patternType="solid">
        <fgColor theme="9" tint="0.59999389629810485"/>
        <bgColor indexed="64"/>
      </patternFill>
    </fill>
    <fill>
      <patternFill patternType="solid">
        <fgColor rgb="FFFFFFCC"/>
      </patternFill>
    </fill>
    <fill>
      <patternFill patternType="solid">
        <fgColor rgb="FF99CCFF"/>
        <bgColor indexed="64"/>
      </patternFill>
    </fill>
    <fill>
      <patternFill patternType="solid">
        <fgColor rgb="FFFFFFFF"/>
        <bgColor indexed="64"/>
      </patternFill>
    </fill>
    <fill>
      <patternFill patternType="solid">
        <fgColor rgb="FFCCFFCC"/>
        <bgColor indexed="64"/>
      </patternFill>
    </fill>
    <fill>
      <patternFill patternType="solid">
        <fgColor theme="2"/>
        <bgColor indexed="64"/>
      </patternFill>
    </fill>
    <fill>
      <patternFill patternType="solid">
        <fgColor rgb="FFF3F3F3"/>
        <bgColor indexed="64"/>
      </patternFill>
    </fill>
    <fill>
      <patternFill patternType="solid">
        <fgColor rgb="FFFFFFD9"/>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1" tint="0.249977111117893"/>
        <bgColor indexed="64"/>
      </patternFill>
    </fill>
    <fill>
      <patternFill patternType="solid">
        <fgColor rgb="FFFFFFEB"/>
        <bgColor indexed="64"/>
      </patternFill>
    </fill>
    <fill>
      <patternFill patternType="solid">
        <fgColor theme="5" tint="0.59999389629810485"/>
        <bgColor indexed="64"/>
      </patternFill>
    </fill>
    <fill>
      <patternFill patternType="solid">
        <fgColor theme="2" tint="-0.249977111117893"/>
        <bgColor indexed="64"/>
      </patternFill>
    </fill>
  </fills>
  <borders count="87">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dotted">
        <color indexed="64"/>
      </top>
      <bottom style="medium">
        <color indexed="64"/>
      </bottom>
      <diagonal/>
    </border>
    <border>
      <left style="medium">
        <color indexed="64"/>
      </left>
      <right/>
      <top style="dotted">
        <color indexed="64"/>
      </top>
      <bottom style="medium">
        <color indexed="64"/>
      </bottom>
      <diagonal/>
    </border>
    <border>
      <left/>
      <right/>
      <top style="dotted">
        <color indexed="64"/>
      </top>
      <bottom/>
      <diagonal/>
    </border>
    <border>
      <left style="medium">
        <color indexed="64"/>
      </left>
      <right/>
      <top style="dotted">
        <color indexed="64"/>
      </top>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bottom/>
      <diagonal/>
    </border>
    <border>
      <left style="thick">
        <color indexed="64"/>
      </left>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top style="medium">
        <color indexed="64"/>
      </top>
      <bottom/>
      <diagonal/>
    </border>
    <border>
      <left style="thick">
        <color indexed="64"/>
      </left>
      <right style="thick">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bottom/>
      <diagonal/>
    </border>
    <border>
      <left style="thin">
        <color indexed="64"/>
      </left>
      <right/>
      <top/>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bottom style="medium">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style="medium">
        <color indexed="64"/>
      </top>
      <bottom style="medium">
        <color indexed="64"/>
      </bottom>
      <diagonal/>
    </border>
  </borders>
  <cellStyleXfs count="17">
    <xf numFmtId="0" fontId="0" fillId="0" borderId="0"/>
    <xf numFmtId="0" fontId="3" fillId="0" borderId="0"/>
    <xf numFmtId="0" fontId="1" fillId="0" borderId="0"/>
    <xf numFmtId="0" fontId="1" fillId="0" borderId="0"/>
    <xf numFmtId="0" fontId="8" fillId="0" borderId="0" applyNumberFormat="0" applyFill="0" applyBorder="0" applyAlignment="0" applyProtection="0">
      <alignment vertical="top"/>
      <protection locked="0"/>
    </xf>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13" borderId="58" applyNumberFormat="0" applyFont="0" applyAlignment="0" applyProtection="0"/>
    <xf numFmtId="0" fontId="65" fillId="0" borderId="0"/>
    <xf numFmtId="0" fontId="42" fillId="0" borderId="0" applyNumberFormat="0" applyFill="0" applyBorder="0" applyAlignment="0" applyProtection="0"/>
  </cellStyleXfs>
  <cellXfs count="1524">
    <xf numFmtId="0" fontId="0" fillId="0" borderId="0" xfId="0"/>
    <xf numFmtId="0" fontId="4" fillId="0" borderId="0" xfId="1" applyFont="1"/>
    <xf numFmtId="0" fontId="4" fillId="0" borderId="0" xfId="6" applyFont="1"/>
    <xf numFmtId="168" fontId="4" fillId="3" borderId="25" xfId="6" applyNumberFormat="1" applyFont="1" applyFill="1" applyBorder="1"/>
    <xf numFmtId="0" fontId="4" fillId="3" borderId="29" xfId="6" applyFont="1" applyFill="1" applyBorder="1"/>
    <xf numFmtId="0" fontId="4" fillId="3" borderId="26" xfId="6" applyFont="1" applyFill="1" applyBorder="1"/>
    <xf numFmtId="0" fontId="4" fillId="3" borderId="13" xfId="6" applyFont="1" applyFill="1" applyBorder="1"/>
    <xf numFmtId="0" fontId="4" fillId="3" borderId="8" xfId="6" applyFont="1" applyFill="1" applyBorder="1"/>
    <xf numFmtId="43" fontId="32" fillId="3" borderId="5" xfId="7" applyFont="1" applyFill="1" applyBorder="1"/>
    <xf numFmtId="0" fontId="7" fillId="3" borderId="27" xfId="6" applyFont="1" applyFill="1" applyBorder="1"/>
    <xf numFmtId="10" fontId="7" fillId="3" borderId="20" xfId="6" applyNumberFormat="1" applyFont="1" applyFill="1" applyBorder="1" applyAlignment="1">
      <alignment horizontal="center"/>
    </xf>
    <xf numFmtId="43" fontId="4" fillId="3" borderId="0" xfId="6" applyNumberFormat="1" applyFont="1" applyFill="1" applyAlignment="1">
      <alignment horizontal="center"/>
    </xf>
    <xf numFmtId="0" fontId="4" fillId="3" borderId="14" xfId="6" applyFont="1" applyFill="1" applyBorder="1"/>
    <xf numFmtId="168" fontId="7" fillId="3" borderId="20" xfId="6" applyNumberFormat="1" applyFont="1" applyFill="1" applyBorder="1" applyAlignment="1">
      <alignment horizontal="center"/>
    </xf>
    <xf numFmtId="0" fontId="4" fillId="3" borderId="0" xfId="6" applyFont="1" applyFill="1" applyAlignment="1">
      <alignment horizontal="center"/>
    </xf>
    <xf numFmtId="0" fontId="4" fillId="3" borderId="17" xfId="6" applyFont="1" applyFill="1" applyBorder="1" applyAlignment="1">
      <alignment horizontal="center"/>
    </xf>
    <xf numFmtId="0" fontId="4" fillId="3" borderId="18" xfId="6" applyFont="1" applyFill="1" applyBorder="1" applyAlignment="1">
      <alignment horizontal="center"/>
    </xf>
    <xf numFmtId="0" fontId="6" fillId="3" borderId="18" xfId="6" applyFont="1" applyFill="1" applyBorder="1" applyAlignment="1">
      <alignment horizontal="center"/>
    </xf>
    <xf numFmtId="0" fontId="7" fillId="3" borderId="28" xfId="6" applyFont="1" applyFill="1" applyBorder="1"/>
    <xf numFmtId="0" fontId="4" fillId="3" borderId="14" xfId="6" applyFont="1" applyFill="1" applyBorder="1" applyAlignment="1">
      <alignment horizontal="center"/>
    </xf>
    <xf numFmtId="0" fontId="4" fillId="3" borderId="27" xfId="6" applyFont="1" applyFill="1" applyBorder="1"/>
    <xf numFmtId="0" fontId="7" fillId="3" borderId="14" xfId="6" applyFont="1" applyFill="1" applyBorder="1" applyAlignment="1">
      <alignment horizontal="center"/>
    </xf>
    <xf numFmtId="39" fontId="4" fillId="3" borderId="11" xfId="6" applyNumberFormat="1" applyFont="1" applyFill="1" applyBorder="1" applyAlignment="1">
      <alignment horizontal="center"/>
    </xf>
    <xf numFmtId="39" fontId="11" fillId="3" borderId="0" xfId="6" applyNumberFormat="1" applyFont="1" applyFill="1" applyAlignment="1">
      <alignment horizontal="center"/>
    </xf>
    <xf numFmtId="39" fontId="11" fillId="3" borderId="11" xfId="6" applyNumberFormat="1" applyFont="1" applyFill="1" applyBorder="1" applyAlignment="1">
      <alignment horizontal="center"/>
    </xf>
    <xf numFmtId="0" fontId="7" fillId="3" borderId="0" xfId="6" applyFont="1" applyFill="1" applyAlignment="1">
      <alignment horizontal="center"/>
    </xf>
    <xf numFmtId="0" fontId="4" fillId="3" borderId="11" xfId="6" applyFont="1" applyFill="1" applyBorder="1" applyAlignment="1">
      <alignment horizontal="center"/>
    </xf>
    <xf numFmtId="0" fontId="7" fillId="3" borderId="30" xfId="6" applyFont="1" applyFill="1" applyBorder="1" applyAlignment="1">
      <alignment horizontal="center"/>
    </xf>
    <xf numFmtId="0" fontId="4" fillId="3" borderId="49" xfId="6" applyFont="1" applyFill="1" applyBorder="1" applyAlignment="1">
      <alignment horizontal="center"/>
    </xf>
    <xf numFmtId="0" fontId="7" fillId="3" borderId="48" xfId="6" applyFont="1" applyFill="1" applyBorder="1" applyAlignment="1">
      <alignment horizontal="center"/>
    </xf>
    <xf numFmtId="0" fontId="7" fillId="3" borderId="20" xfId="6" applyFont="1" applyFill="1" applyBorder="1" applyAlignment="1">
      <alignment horizontal="center"/>
    </xf>
    <xf numFmtId="0" fontId="7" fillId="3" borderId="22" xfId="6" applyFont="1" applyFill="1" applyBorder="1"/>
    <xf numFmtId="0" fontId="7" fillId="3" borderId="20" xfId="6" applyFont="1" applyFill="1" applyBorder="1"/>
    <xf numFmtId="0" fontId="4" fillId="0" borderId="14" xfId="6" applyFont="1" applyBorder="1"/>
    <xf numFmtId="0" fontId="4" fillId="0" borderId="27" xfId="6" applyFont="1" applyBorder="1"/>
    <xf numFmtId="0" fontId="4" fillId="3" borderId="25" xfId="6" applyFont="1" applyFill="1" applyBorder="1"/>
    <xf numFmtId="0" fontId="4" fillId="3" borderId="1" xfId="6" applyFont="1" applyFill="1" applyBorder="1"/>
    <xf numFmtId="0" fontId="6" fillId="3" borderId="27" xfId="6" applyFont="1" applyFill="1" applyBorder="1"/>
    <xf numFmtId="7" fontId="34" fillId="3" borderId="20" xfId="6" applyNumberFormat="1" applyFont="1" applyFill="1" applyBorder="1" applyAlignment="1">
      <alignment horizontal="center"/>
    </xf>
    <xf numFmtId="0" fontId="4" fillId="3" borderId="0" xfId="6" applyFont="1" applyFill="1"/>
    <xf numFmtId="43" fontId="4" fillId="3" borderId="0" xfId="6" applyNumberFormat="1" applyFont="1" applyFill="1"/>
    <xf numFmtId="7" fontId="34" fillId="3" borderId="24" xfId="6" applyNumberFormat="1" applyFont="1" applyFill="1" applyBorder="1" applyAlignment="1">
      <alignment horizontal="center"/>
    </xf>
    <xf numFmtId="0" fontId="7" fillId="3" borderId="17" xfId="6" applyFont="1" applyFill="1" applyBorder="1"/>
    <xf numFmtId="0" fontId="4" fillId="3" borderId="18" xfId="6" applyFont="1" applyFill="1" applyBorder="1"/>
    <xf numFmtId="0" fontId="6" fillId="3" borderId="18" xfId="6" applyFont="1" applyFill="1" applyBorder="1"/>
    <xf numFmtId="0" fontId="7" fillId="3" borderId="25" xfId="6" applyFont="1" applyFill="1" applyBorder="1"/>
    <xf numFmtId="0" fontId="6" fillId="3" borderId="29" xfId="6" applyFont="1" applyFill="1" applyBorder="1"/>
    <xf numFmtId="0" fontId="7" fillId="3" borderId="26" xfId="6" applyFont="1" applyFill="1" applyBorder="1"/>
    <xf numFmtId="0" fontId="7" fillId="3" borderId="12" xfId="6" applyFont="1" applyFill="1" applyBorder="1" applyAlignment="1">
      <alignment horizontal="center"/>
    </xf>
    <xf numFmtId="0" fontId="7" fillId="3" borderId="13" xfId="6" applyFont="1" applyFill="1" applyBorder="1" applyAlignment="1">
      <alignment horizontal="center"/>
    </xf>
    <xf numFmtId="0" fontId="12" fillId="3" borderId="11" xfId="6" applyFont="1" applyFill="1" applyBorder="1" applyAlignment="1">
      <alignment horizontal="center"/>
    </xf>
    <xf numFmtId="0" fontId="18" fillId="0" borderId="0" xfId="6" applyFont="1"/>
    <xf numFmtId="43" fontId="4" fillId="3" borderId="11" xfId="6" applyNumberFormat="1" applyFont="1" applyFill="1" applyBorder="1" applyAlignment="1">
      <alignment horizontal="center"/>
    </xf>
    <xf numFmtId="0" fontId="7" fillId="3" borderId="17" xfId="6" applyFont="1" applyFill="1" applyBorder="1" applyAlignment="1">
      <alignment horizontal="center"/>
    </xf>
    <xf numFmtId="0" fontId="7" fillId="3" borderId="18" xfId="6" applyFont="1" applyFill="1" applyBorder="1"/>
    <xf numFmtId="0" fontId="7" fillId="3" borderId="22" xfId="6" applyFont="1" applyFill="1" applyBorder="1" applyAlignment="1">
      <alignment horizontal="center"/>
    </xf>
    <xf numFmtId="0" fontId="35" fillId="0" borderId="0" xfId="6" applyFont="1"/>
    <xf numFmtId="0" fontId="7" fillId="2" borderId="14" xfId="6" applyFont="1" applyFill="1" applyBorder="1"/>
    <xf numFmtId="0" fontId="7" fillId="2" borderId="0" xfId="6" applyFont="1" applyFill="1"/>
    <xf numFmtId="0" fontId="7" fillId="2" borderId="27" xfId="6" applyFont="1" applyFill="1" applyBorder="1"/>
    <xf numFmtId="0" fontId="7" fillId="3" borderId="23" xfId="6" applyFont="1" applyFill="1" applyBorder="1"/>
    <xf numFmtId="0" fontId="4" fillId="2" borderId="25" xfId="6" applyFont="1" applyFill="1" applyBorder="1" applyAlignment="1">
      <alignment horizontal="left"/>
    </xf>
    <xf numFmtId="0" fontId="4" fillId="2" borderId="29" xfId="6" applyFont="1" applyFill="1" applyBorder="1" applyAlignment="1">
      <alignment horizontal="left"/>
    </xf>
    <xf numFmtId="0" fontId="4" fillId="2" borderId="26" xfId="6" applyFont="1" applyFill="1" applyBorder="1"/>
    <xf numFmtId="0" fontId="7" fillId="3" borderId="26" xfId="6" applyFont="1" applyFill="1" applyBorder="1" applyAlignment="1">
      <alignment horizontal="right"/>
    </xf>
    <xf numFmtId="0" fontId="7" fillId="3" borderId="27" xfId="6" applyFont="1" applyFill="1" applyBorder="1" applyAlignment="1">
      <alignment horizontal="right"/>
    </xf>
    <xf numFmtId="168" fontId="4" fillId="3" borderId="25" xfId="6" applyNumberFormat="1" applyFont="1" applyFill="1" applyBorder="1" applyProtection="1">
      <protection locked="0"/>
    </xf>
    <xf numFmtId="0" fontId="4" fillId="3" borderId="29" xfId="6" applyFont="1" applyFill="1" applyBorder="1" applyProtection="1">
      <protection locked="0"/>
    </xf>
    <xf numFmtId="0" fontId="4" fillId="3" borderId="26" xfId="6" applyFont="1" applyFill="1" applyBorder="1" applyProtection="1">
      <protection locked="0"/>
    </xf>
    <xf numFmtId="0" fontId="4" fillId="0" borderId="0" xfId="6" applyFont="1" applyProtection="1">
      <protection locked="0"/>
    </xf>
    <xf numFmtId="43" fontId="32" fillId="3" borderId="5" xfId="7" applyFont="1" applyFill="1" applyBorder="1" applyProtection="1"/>
    <xf numFmtId="0" fontId="16" fillId="0" borderId="0" xfId="6" applyFont="1" applyProtection="1">
      <protection locked="0"/>
    </xf>
    <xf numFmtId="0" fontId="31" fillId="0" borderId="0" xfId="6" applyFont="1" applyAlignment="1" applyProtection="1">
      <alignment vertical="center"/>
      <protection locked="0"/>
    </xf>
    <xf numFmtId="0" fontId="4" fillId="3" borderId="17" xfId="6" applyFont="1" applyFill="1" applyBorder="1" applyAlignment="1" applyProtection="1">
      <alignment horizontal="center"/>
      <protection locked="0"/>
    </xf>
    <xf numFmtId="0" fontId="4" fillId="3" borderId="18" xfId="6" applyFont="1" applyFill="1" applyBorder="1" applyAlignment="1" applyProtection="1">
      <alignment horizontal="center"/>
      <protection locked="0"/>
    </xf>
    <xf numFmtId="0" fontId="6" fillId="3" borderId="18" xfId="6" applyFont="1" applyFill="1" applyBorder="1" applyAlignment="1" applyProtection="1">
      <alignment horizontal="center"/>
      <protection locked="0"/>
    </xf>
    <xf numFmtId="0" fontId="7" fillId="3" borderId="28" xfId="6" applyFont="1" applyFill="1" applyBorder="1" applyProtection="1">
      <protection locked="0"/>
    </xf>
    <xf numFmtId="0" fontId="4" fillId="3" borderId="14" xfId="6" applyFont="1" applyFill="1" applyBorder="1" applyAlignment="1" applyProtection="1">
      <alignment horizontal="center"/>
      <protection locked="0"/>
    </xf>
    <xf numFmtId="0" fontId="4" fillId="3" borderId="0" xfId="6" applyFont="1" applyFill="1" applyAlignment="1" applyProtection="1">
      <alignment horizontal="center"/>
      <protection locked="0"/>
    </xf>
    <xf numFmtId="0" fontId="4" fillId="3" borderId="27" xfId="6" applyFont="1" applyFill="1" applyBorder="1" applyProtection="1">
      <protection locked="0"/>
    </xf>
    <xf numFmtId="0" fontId="16" fillId="0" borderId="0" xfId="6" applyFont="1" applyAlignment="1" applyProtection="1">
      <alignment horizontal="left" vertical="top"/>
      <protection locked="0"/>
    </xf>
    <xf numFmtId="0" fontId="7" fillId="3" borderId="14" xfId="6" applyFont="1" applyFill="1" applyBorder="1" applyAlignment="1" applyProtection="1">
      <alignment horizontal="center"/>
      <protection locked="0"/>
    </xf>
    <xf numFmtId="0" fontId="7" fillId="3" borderId="27" xfId="6" applyFont="1" applyFill="1" applyBorder="1" applyProtection="1">
      <protection locked="0"/>
    </xf>
    <xf numFmtId="43" fontId="4" fillId="3" borderId="0" xfId="6" applyNumberFormat="1" applyFont="1" applyFill="1" applyAlignment="1" applyProtection="1">
      <alignment horizontal="center"/>
      <protection locked="0"/>
    </xf>
    <xf numFmtId="39" fontId="11" fillId="3" borderId="0" xfId="6" applyNumberFormat="1" applyFont="1" applyFill="1" applyAlignment="1" applyProtection="1">
      <alignment horizontal="center"/>
      <protection locked="0"/>
    </xf>
    <xf numFmtId="39" fontId="11" fillId="3" borderId="11" xfId="6" applyNumberFormat="1" applyFont="1" applyFill="1" applyBorder="1" applyAlignment="1" applyProtection="1">
      <alignment horizontal="center"/>
      <protection locked="0"/>
    </xf>
    <xf numFmtId="0" fontId="7" fillId="3" borderId="0" xfId="6" applyFont="1" applyFill="1" applyAlignment="1" applyProtection="1">
      <alignment horizontal="center"/>
      <protection locked="0"/>
    </xf>
    <xf numFmtId="0" fontId="4" fillId="3" borderId="11" xfId="6" applyFont="1" applyFill="1" applyBorder="1" applyAlignment="1" applyProtection="1">
      <alignment horizontal="center"/>
      <protection locked="0"/>
    </xf>
    <xf numFmtId="0" fontId="7" fillId="3" borderId="30" xfId="6" applyFont="1" applyFill="1" applyBorder="1" applyAlignment="1" applyProtection="1">
      <alignment horizontal="center"/>
      <protection locked="0"/>
    </xf>
    <xf numFmtId="0" fontId="4" fillId="3" borderId="49" xfId="6" applyFont="1" applyFill="1" applyBorder="1" applyAlignment="1" applyProtection="1">
      <alignment horizontal="center"/>
      <protection locked="0"/>
    </xf>
    <xf numFmtId="0" fontId="7" fillId="3" borderId="48" xfId="6" applyFont="1" applyFill="1" applyBorder="1" applyAlignment="1" applyProtection="1">
      <alignment horizontal="center"/>
      <protection locked="0"/>
    </xf>
    <xf numFmtId="0" fontId="7" fillId="3" borderId="20" xfId="6" applyFont="1" applyFill="1" applyBorder="1" applyAlignment="1" applyProtection="1">
      <alignment horizontal="center"/>
      <protection locked="0"/>
    </xf>
    <xf numFmtId="0" fontId="7" fillId="3" borderId="22" xfId="6" applyFont="1" applyFill="1" applyBorder="1" applyProtection="1">
      <protection locked="0"/>
    </xf>
    <xf numFmtId="0" fontId="7" fillId="3" borderId="20" xfId="6" applyFont="1" applyFill="1" applyBorder="1" applyProtection="1">
      <protection locked="0"/>
    </xf>
    <xf numFmtId="0" fontId="31" fillId="0" borderId="0" xfId="6" applyFont="1" applyAlignment="1" applyProtection="1">
      <alignment horizontal="left" vertical="top"/>
      <protection locked="0"/>
    </xf>
    <xf numFmtId="0" fontId="4" fillId="0" borderId="14" xfId="6" applyFont="1" applyBorder="1" applyProtection="1">
      <protection locked="0"/>
    </xf>
    <xf numFmtId="0" fontId="4" fillId="0" borderId="27" xfId="6" applyFont="1" applyBorder="1" applyProtection="1">
      <protection locked="0"/>
    </xf>
    <xf numFmtId="0" fontId="4" fillId="3" borderId="25" xfId="6" applyFont="1" applyFill="1" applyBorder="1" applyProtection="1">
      <protection locked="0"/>
    </xf>
    <xf numFmtId="0" fontId="4" fillId="3" borderId="1" xfId="6" applyFont="1" applyFill="1" applyBorder="1" applyProtection="1">
      <protection locked="0"/>
    </xf>
    <xf numFmtId="0" fontId="4" fillId="3" borderId="8" xfId="6" applyFont="1" applyFill="1" applyBorder="1" applyProtection="1">
      <protection locked="0"/>
    </xf>
    <xf numFmtId="43" fontId="32" fillId="3" borderId="5" xfId="7" applyFont="1" applyFill="1" applyBorder="1" applyProtection="1">
      <protection locked="0"/>
    </xf>
    <xf numFmtId="0" fontId="6" fillId="3" borderId="27" xfId="6" applyFont="1" applyFill="1" applyBorder="1" applyProtection="1">
      <protection locked="0"/>
    </xf>
    <xf numFmtId="0" fontId="4" fillId="0" borderId="0" xfId="6" applyFont="1" applyAlignment="1" applyProtection="1">
      <alignment horizontal="left"/>
      <protection locked="0"/>
    </xf>
    <xf numFmtId="0" fontId="16" fillId="7" borderId="21" xfId="6" applyFont="1" applyFill="1" applyBorder="1"/>
    <xf numFmtId="0" fontId="16" fillId="7" borderId="20" xfId="6" applyFont="1" applyFill="1" applyBorder="1" applyAlignment="1">
      <alignment horizontal="left" vertical="top"/>
    </xf>
    <xf numFmtId="43" fontId="16" fillId="0" borderId="0" xfId="6" applyNumberFormat="1" applyFont="1" applyProtection="1">
      <protection locked="0"/>
    </xf>
    <xf numFmtId="0" fontId="16" fillId="0" borderId="0" xfId="6" applyFont="1" applyAlignment="1" applyProtection="1">
      <alignment vertical="center"/>
      <protection locked="0"/>
    </xf>
    <xf numFmtId="0" fontId="16" fillId="7" borderId="17" xfId="6" applyFont="1" applyFill="1" applyBorder="1"/>
    <xf numFmtId="0" fontId="16" fillId="7" borderId="28" xfId="6" applyFont="1" applyFill="1" applyBorder="1" applyAlignment="1">
      <alignment horizontal="left" vertical="top"/>
    </xf>
    <xf numFmtId="0" fontId="4" fillId="3" borderId="0" xfId="6" applyFont="1" applyFill="1" applyProtection="1">
      <protection locked="0"/>
    </xf>
    <xf numFmtId="43" fontId="4" fillId="3" borderId="0" xfId="6" applyNumberFormat="1" applyFont="1" applyFill="1" applyProtection="1">
      <protection locked="0"/>
    </xf>
    <xf numFmtId="3" fontId="16" fillId="0" borderId="52" xfId="6" applyNumberFormat="1" applyFont="1" applyBorder="1" applyAlignment="1">
      <alignment horizontal="center" vertical="top" wrapText="1"/>
    </xf>
    <xf numFmtId="0" fontId="16" fillId="0" borderId="27" xfId="6" applyFont="1" applyBorder="1" applyAlignment="1">
      <alignment horizontal="center" vertical="top" wrapText="1"/>
    </xf>
    <xf numFmtId="0" fontId="7" fillId="3" borderId="17" xfId="6" applyFont="1" applyFill="1" applyBorder="1" applyProtection="1">
      <protection locked="0"/>
    </xf>
    <xf numFmtId="0" fontId="4" fillId="3" borderId="18" xfId="6" applyFont="1" applyFill="1" applyBorder="1" applyProtection="1">
      <protection locked="0"/>
    </xf>
    <xf numFmtId="0" fontId="6" fillId="3" borderId="18" xfId="6" applyFont="1" applyFill="1" applyBorder="1" applyProtection="1">
      <protection locked="0"/>
    </xf>
    <xf numFmtId="0" fontId="7" fillId="3" borderId="25" xfId="6" applyFont="1" applyFill="1" applyBorder="1" applyProtection="1">
      <protection locked="0"/>
    </xf>
    <xf numFmtId="0" fontId="6" fillId="3" borderId="29" xfId="6" applyFont="1" applyFill="1" applyBorder="1" applyProtection="1">
      <protection locked="0"/>
    </xf>
    <xf numFmtId="0" fontId="7" fillId="3" borderId="26" xfId="6" applyFont="1" applyFill="1" applyBorder="1" applyProtection="1">
      <protection locked="0"/>
    </xf>
    <xf numFmtId="0" fontId="7" fillId="3" borderId="12" xfId="6" applyFont="1" applyFill="1" applyBorder="1" applyAlignment="1" applyProtection="1">
      <alignment horizontal="center"/>
      <protection locked="0"/>
    </xf>
    <xf numFmtId="0" fontId="16" fillId="0" borderId="0" xfId="6" applyFont="1" applyAlignment="1" applyProtection="1">
      <alignment vertical="top"/>
      <protection locked="0"/>
    </xf>
    <xf numFmtId="0" fontId="16" fillId="11" borderId="53" xfId="6" applyFont="1" applyFill="1" applyBorder="1" applyAlignment="1">
      <alignment horizontal="center" vertical="top" wrapText="1"/>
    </xf>
    <xf numFmtId="0" fontId="16" fillId="11" borderId="54" xfId="6" applyFont="1" applyFill="1" applyBorder="1" applyAlignment="1">
      <alignment horizontal="center" vertical="top" wrapText="1"/>
    </xf>
    <xf numFmtId="0" fontId="31" fillId="11" borderId="21" xfId="6" applyFont="1" applyFill="1" applyBorder="1" applyAlignment="1">
      <alignment vertical="top" wrapText="1"/>
    </xf>
    <xf numFmtId="0" fontId="31" fillId="11" borderId="23" xfId="6" applyFont="1" applyFill="1" applyBorder="1" applyAlignment="1">
      <alignment vertical="top" wrapText="1"/>
    </xf>
    <xf numFmtId="0" fontId="7" fillId="3" borderId="13" xfId="6" applyFont="1" applyFill="1" applyBorder="1" applyAlignment="1" applyProtection="1">
      <alignment horizontal="center"/>
      <protection locked="0"/>
    </xf>
    <xf numFmtId="0" fontId="12" fillId="3" borderId="11" xfId="6" applyFont="1" applyFill="1" applyBorder="1" applyAlignment="1" applyProtection="1">
      <alignment horizontal="center"/>
      <protection locked="0"/>
    </xf>
    <xf numFmtId="0" fontId="16" fillId="0" borderId="0" xfId="6" applyFont="1" applyAlignment="1">
      <alignment horizontal="left" vertical="top" wrapText="1"/>
    </xf>
    <xf numFmtId="3" fontId="16" fillId="0" borderId="55" xfId="6" applyNumberFormat="1" applyFont="1" applyBorder="1" applyAlignment="1">
      <alignment horizontal="center" vertical="top" wrapText="1"/>
    </xf>
    <xf numFmtId="0" fontId="16" fillId="0" borderId="56" xfId="6" applyFont="1" applyBorder="1" applyAlignment="1">
      <alignment horizontal="center" vertical="top" wrapText="1"/>
    </xf>
    <xf numFmtId="0" fontId="16" fillId="0" borderId="57" xfId="6" applyFont="1" applyBorder="1" applyAlignment="1">
      <alignment horizontal="center" vertical="top" wrapText="1"/>
    </xf>
    <xf numFmtId="43" fontId="4" fillId="3" borderId="11" xfId="6" applyNumberFormat="1" applyFont="1" applyFill="1" applyBorder="1" applyAlignment="1" applyProtection="1">
      <alignment horizontal="center"/>
      <protection locked="0"/>
    </xf>
    <xf numFmtId="0" fontId="7" fillId="3" borderId="17" xfId="6" applyFont="1" applyFill="1" applyBorder="1" applyAlignment="1" applyProtection="1">
      <alignment horizontal="center"/>
      <protection locked="0"/>
    </xf>
    <xf numFmtId="0" fontId="7" fillId="3" borderId="18" xfId="6" applyFont="1" applyFill="1" applyBorder="1" applyProtection="1">
      <protection locked="0"/>
    </xf>
    <xf numFmtId="0" fontId="7" fillId="3" borderId="22" xfId="6" applyFont="1" applyFill="1" applyBorder="1" applyAlignment="1" applyProtection="1">
      <alignment horizontal="center"/>
      <protection locked="0"/>
    </xf>
    <xf numFmtId="0" fontId="16" fillId="0" borderId="0" xfId="6" applyFont="1" applyAlignment="1" applyProtection="1">
      <alignment horizontal="left"/>
      <protection locked="0"/>
    </xf>
    <xf numFmtId="0" fontId="16" fillId="0" borderId="0" xfId="6" applyFont="1"/>
    <xf numFmtId="0" fontId="7" fillId="0" borderId="0" xfId="6" applyFont="1"/>
    <xf numFmtId="0" fontId="9" fillId="0" borderId="0" xfId="6" applyFont="1"/>
    <xf numFmtId="0" fontId="1" fillId="0" borderId="0" xfId="9"/>
    <xf numFmtId="0" fontId="1" fillId="0" borderId="0" xfId="9" applyAlignment="1">
      <alignment vertical="center"/>
    </xf>
    <xf numFmtId="0" fontId="2" fillId="0" borderId="0" xfId="9" applyFont="1" applyAlignment="1">
      <alignment vertical="center"/>
    </xf>
    <xf numFmtId="0" fontId="38" fillId="0" borderId="0" xfId="9" applyFont="1" applyAlignment="1">
      <alignment vertical="center"/>
    </xf>
    <xf numFmtId="0" fontId="1" fillId="0" borderId="0" xfId="9" applyAlignment="1">
      <alignment horizontal="right"/>
    </xf>
    <xf numFmtId="0" fontId="40" fillId="0" borderId="0" xfId="9" applyFont="1"/>
    <xf numFmtId="0" fontId="4" fillId="0" borderId="0" xfId="1" applyFont="1" applyAlignment="1">
      <alignment wrapText="1"/>
    </xf>
    <xf numFmtId="0" fontId="0" fillId="0" borderId="0" xfId="0" applyProtection="1">
      <protection locked="0"/>
    </xf>
    <xf numFmtId="0" fontId="6" fillId="0" borderId="0" xfId="0" applyFont="1" applyBorder="1" applyAlignment="1">
      <alignment horizontal="center" vertical="center"/>
    </xf>
    <xf numFmtId="0" fontId="4" fillId="0" borderId="0" xfId="0" applyFont="1"/>
    <xf numFmtId="0" fontId="9" fillId="0" borderId="0" xfId="0" applyFont="1" applyProtection="1"/>
    <xf numFmtId="0" fontId="4" fillId="2" borderId="0" xfId="0" applyFont="1" applyFill="1" applyAlignment="1" applyProtection="1"/>
    <xf numFmtId="0" fontId="4" fillId="2" borderId="0" xfId="0" applyFont="1" applyFill="1" applyAlignment="1" applyProtection="1">
      <alignment horizontal="center"/>
    </xf>
    <xf numFmtId="0" fontId="4" fillId="0" borderId="0" xfId="0" applyFont="1" applyFill="1"/>
    <xf numFmtId="0" fontId="4" fillId="2" borderId="0" xfId="0" applyFont="1" applyFill="1" applyProtection="1"/>
    <xf numFmtId="0" fontId="7" fillId="2" borderId="0" xfId="0" applyFont="1" applyFill="1" applyAlignment="1" applyProtection="1"/>
    <xf numFmtId="0" fontId="7" fillId="2" borderId="0" xfId="0" applyFont="1" applyFill="1" applyAlignment="1" applyProtection="1">
      <alignment horizontal="center"/>
    </xf>
    <xf numFmtId="0" fontId="6" fillId="2" borderId="0" xfId="0" applyFont="1" applyFill="1" applyAlignment="1" applyProtection="1"/>
    <xf numFmtId="0" fontId="6" fillId="2" borderId="0" xfId="0" applyFont="1" applyFill="1" applyBorder="1" applyAlignment="1" applyProtection="1">
      <alignment shrinkToFit="1"/>
    </xf>
    <xf numFmtId="0" fontId="6" fillId="2" borderId="0" xfId="0" applyFont="1" applyFill="1" applyBorder="1" applyAlignment="1" applyProtection="1"/>
    <xf numFmtId="0" fontId="4" fillId="2" borderId="0" xfId="0" applyFont="1" applyFill="1" applyBorder="1" applyAlignment="1" applyProtection="1"/>
    <xf numFmtId="1" fontId="4" fillId="9" borderId="2" xfId="0" applyNumberFormat="1" applyFont="1" applyFill="1" applyBorder="1" applyAlignment="1" applyProtection="1">
      <alignment horizontal="center" vertical="center"/>
      <protection locked="0"/>
    </xf>
    <xf numFmtId="2" fontId="4" fillId="9" borderId="2" xfId="0" applyNumberFormat="1" applyFont="1" applyFill="1" applyBorder="1" applyAlignment="1" applyProtection="1">
      <alignment horizontal="center" vertical="center"/>
      <protection locked="0"/>
    </xf>
    <xf numFmtId="0" fontId="6" fillId="0" borderId="0" xfId="0" applyFont="1" applyFill="1" applyProtection="1"/>
    <xf numFmtId="0" fontId="4" fillId="2" borderId="2" xfId="0" applyFont="1" applyFill="1" applyBorder="1" applyAlignment="1" applyProtection="1">
      <alignment horizontal="center"/>
    </xf>
    <xf numFmtId="0" fontId="6" fillId="3" borderId="0" xfId="0" applyFont="1" applyFill="1" applyBorder="1" applyAlignment="1" applyProtection="1"/>
    <xf numFmtId="0" fontId="6" fillId="3" borderId="0" xfId="0" applyFont="1" applyFill="1" applyBorder="1" applyAlignment="1" applyProtection="1">
      <alignment horizontal="center"/>
    </xf>
    <xf numFmtId="0" fontId="46" fillId="2" borderId="0" xfId="0" applyFont="1" applyFill="1" applyBorder="1" applyAlignment="1" applyProtection="1">
      <alignment horizontal="right"/>
    </xf>
    <xf numFmtId="167" fontId="46" fillId="2" borderId="0" xfId="0" applyNumberFormat="1" applyFont="1" applyFill="1" applyBorder="1" applyAlignment="1" applyProtection="1">
      <alignment horizontal="center"/>
    </xf>
    <xf numFmtId="0" fontId="46" fillId="2" borderId="0" xfId="0" applyFont="1" applyFill="1" applyBorder="1" applyProtection="1"/>
    <xf numFmtId="2" fontId="46" fillId="2" borderId="0" xfId="0" applyNumberFormat="1" applyFont="1" applyFill="1" applyBorder="1" applyProtection="1"/>
    <xf numFmtId="0" fontId="47" fillId="2" borderId="11" xfId="0" applyFont="1" applyFill="1" applyBorder="1" applyAlignment="1" applyProtection="1">
      <alignment horizontal="center"/>
    </xf>
    <xf numFmtId="0" fontId="19" fillId="0" borderId="0" xfId="0" applyFont="1" applyFill="1"/>
    <xf numFmtId="1" fontId="6" fillId="9" borderId="2" xfId="0" applyNumberFormat="1" applyFont="1" applyFill="1" applyBorder="1" applyAlignment="1" applyProtection="1">
      <alignment horizontal="center" vertical="center"/>
      <protection locked="0"/>
    </xf>
    <xf numFmtId="0" fontId="6" fillId="2" borderId="2" xfId="0" applyFont="1" applyFill="1" applyBorder="1" applyAlignment="1" applyProtection="1">
      <alignment horizontal="center"/>
    </xf>
    <xf numFmtId="0" fontId="4" fillId="9" borderId="2" xfId="0" applyFont="1" applyFill="1" applyBorder="1" applyAlignment="1" applyProtection="1">
      <alignment horizontal="center" vertical="center"/>
      <protection locked="0"/>
    </xf>
    <xf numFmtId="1" fontId="6" fillId="2" borderId="5" xfId="0" applyNumberFormat="1" applyFont="1" applyFill="1" applyBorder="1" applyAlignment="1" applyProtection="1">
      <alignment horizontal="center"/>
    </xf>
    <xf numFmtId="0" fontId="48" fillId="2" borderId="0" xfId="0" applyFont="1" applyFill="1" applyBorder="1" applyProtection="1"/>
    <xf numFmtId="2" fontId="48" fillId="2" borderId="0" xfId="0" applyNumberFormat="1" applyFont="1" applyFill="1" applyBorder="1" applyProtection="1"/>
    <xf numFmtId="0" fontId="4" fillId="0" borderId="0" xfId="0" applyFont="1" applyFill="1" applyProtection="1"/>
    <xf numFmtId="0" fontId="46" fillId="2" borderId="0" xfId="0" applyFont="1" applyFill="1" applyAlignment="1" applyProtection="1">
      <alignment horizontal="right"/>
    </xf>
    <xf numFmtId="167" fontId="49" fillId="2" borderId="0" xfId="0" applyNumberFormat="1" applyFont="1" applyFill="1" applyAlignment="1" applyProtection="1">
      <alignment horizontal="center"/>
    </xf>
    <xf numFmtId="1" fontId="6" fillId="2" borderId="11" xfId="0" applyNumberFormat="1" applyFont="1" applyFill="1" applyBorder="1" applyAlignment="1" applyProtection="1">
      <alignment horizontal="center"/>
    </xf>
    <xf numFmtId="1" fontId="4" fillId="2" borderId="0" xfId="0" applyNumberFormat="1" applyFont="1" applyFill="1" applyAlignment="1" applyProtection="1">
      <alignment horizontal="center"/>
    </xf>
    <xf numFmtId="167" fontId="6" fillId="2" borderId="0" xfId="0" applyNumberFormat="1" applyFont="1" applyFill="1" applyAlignment="1" applyProtection="1">
      <alignment horizontal="center"/>
    </xf>
    <xf numFmtId="0" fontId="13" fillId="2" borderId="0" xfId="0" applyFont="1" applyFill="1" applyAlignment="1" applyProtection="1"/>
    <xf numFmtId="0" fontId="32" fillId="2" borderId="0" xfId="0" applyFont="1" applyFill="1" applyAlignment="1" applyProtection="1"/>
    <xf numFmtId="167" fontId="4" fillId="9" borderId="2" xfId="0" applyNumberFormat="1" applyFont="1" applyFill="1" applyBorder="1" applyAlignment="1" applyProtection="1">
      <alignment horizontal="center" vertical="center"/>
      <protection locked="0"/>
    </xf>
    <xf numFmtId="167" fontId="6" fillId="2" borderId="0" xfId="0" applyNumberFormat="1" applyFont="1" applyFill="1" applyBorder="1" applyAlignment="1" applyProtection="1"/>
    <xf numFmtId="0" fontId="50" fillId="2" borderId="27" xfId="0" applyFont="1" applyFill="1" applyBorder="1" applyAlignment="1" applyProtection="1"/>
    <xf numFmtId="0" fontId="23" fillId="2" borderId="0" xfId="0" applyFont="1" applyFill="1" applyBorder="1" applyAlignment="1" applyProtection="1"/>
    <xf numFmtId="0" fontId="23" fillId="2" borderId="0" xfId="0" applyFont="1" applyFill="1" applyBorder="1" applyAlignment="1" applyProtection="1">
      <alignment horizontal="center"/>
    </xf>
    <xf numFmtId="0" fontId="51" fillId="2" borderId="0" xfId="0" applyFont="1" applyFill="1" applyBorder="1" applyAlignment="1" applyProtection="1"/>
    <xf numFmtId="0" fontId="6" fillId="2" borderId="0" xfId="0" applyFont="1" applyFill="1" applyBorder="1" applyAlignment="1" applyProtection="1">
      <alignment horizontal="center"/>
    </xf>
    <xf numFmtId="0" fontId="4" fillId="2" borderId="11" xfId="0" applyFont="1" applyFill="1" applyBorder="1" applyAlignment="1" applyProtection="1">
      <alignment horizontal="center" vertical="center"/>
    </xf>
    <xf numFmtId="0" fontId="4" fillId="2" borderId="11" xfId="0" applyFont="1" applyFill="1" applyBorder="1" applyAlignment="1" applyProtection="1">
      <alignment horizontal="center" vertical="center"/>
      <protection locked="0"/>
    </xf>
    <xf numFmtId="0" fontId="4" fillId="8" borderId="11" xfId="0" applyFont="1" applyFill="1" applyBorder="1" applyAlignment="1" applyProtection="1">
      <alignment horizontal="center"/>
    </xf>
    <xf numFmtId="0" fontId="32" fillId="2" borderId="11" xfId="0" applyFont="1" applyFill="1" applyBorder="1" applyAlignment="1" applyProtection="1">
      <alignment horizontal="center" vertical="center" wrapText="1"/>
    </xf>
    <xf numFmtId="167" fontId="4" fillId="9" borderId="11" xfId="0" applyNumberFormat="1" applyFont="1" applyFill="1" applyBorder="1" applyAlignment="1" applyProtection="1">
      <alignment horizontal="center" vertical="center"/>
      <protection locked="0"/>
    </xf>
    <xf numFmtId="0" fontId="32" fillId="2" borderId="11" xfId="0" applyFont="1" applyFill="1" applyBorder="1" applyAlignment="1" applyProtection="1">
      <alignment horizontal="center"/>
      <protection locked="0"/>
    </xf>
    <xf numFmtId="1" fontId="4" fillId="9" borderId="11" xfId="0" applyNumberFormat="1" applyFont="1" applyFill="1" applyBorder="1" applyAlignment="1" applyProtection="1">
      <alignment horizontal="center" vertical="center"/>
      <protection locked="0"/>
    </xf>
    <xf numFmtId="0" fontId="4" fillId="9" borderId="11" xfId="0" applyFont="1" applyFill="1" applyBorder="1" applyAlignment="1" applyProtection="1">
      <alignment horizontal="center" vertical="center"/>
      <protection locked="0"/>
    </xf>
    <xf numFmtId="0" fontId="4" fillId="2" borderId="11" xfId="0" applyFont="1" applyFill="1" applyBorder="1" applyAlignment="1" applyProtection="1">
      <alignment horizontal="center"/>
      <protection locked="0"/>
    </xf>
    <xf numFmtId="0" fontId="4" fillId="0" borderId="11" xfId="0" applyFont="1" applyFill="1" applyBorder="1" applyProtection="1">
      <protection locked="0"/>
    </xf>
    <xf numFmtId="167" fontId="32" fillId="2" borderId="11" xfId="0" applyNumberFormat="1" applyFont="1" applyFill="1" applyBorder="1" applyAlignment="1" applyProtection="1">
      <alignment horizontal="center"/>
      <protection locked="0"/>
    </xf>
    <xf numFmtId="0" fontId="6" fillId="2" borderId="11" xfId="0" applyFont="1" applyFill="1" applyBorder="1" applyAlignment="1" applyProtection="1">
      <alignment horizontal="center"/>
    </xf>
    <xf numFmtId="167" fontId="6" fillId="2" borderId="11" xfId="0" applyNumberFormat="1" applyFont="1" applyFill="1" applyBorder="1" applyAlignment="1" applyProtection="1">
      <alignment horizontal="center" vertical="center"/>
    </xf>
    <xf numFmtId="167" fontId="32" fillId="2" borderId="5" xfId="0" applyNumberFormat="1" applyFont="1" applyFill="1" applyBorder="1" applyAlignment="1" applyProtection="1">
      <alignment horizontal="left"/>
    </xf>
    <xf numFmtId="1" fontId="32" fillId="2" borderId="4" xfId="0" applyNumberFormat="1" applyFont="1" applyFill="1" applyBorder="1" applyAlignment="1" applyProtection="1">
      <alignment horizontal="center"/>
    </xf>
    <xf numFmtId="1" fontId="32" fillId="9" borderId="11" xfId="0" applyNumberFormat="1" applyFont="1" applyFill="1" applyBorder="1" applyAlignment="1" applyProtection="1">
      <alignment horizontal="center" vertical="center"/>
      <protection locked="0"/>
    </xf>
    <xf numFmtId="0" fontId="4" fillId="8" borderId="9" xfId="0" applyFont="1" applyFill="1" applyBorder="1" applyAlignment="1" applyProtection="1">
      <alignment horizontal="center"/>
    </xf>
    <xf numFmtId="0" fontId="4" fillId="2" borderId="0" xfId="0" applyFont="1" applyFill="1" applyBorder="1" applyProtection="1"/>
    <xf numFmtId="167" fontId="32" fillId="2" borderId="3" xfId="0" applyNumberFormat="1" applyFont="1" applyFill="1" applyBorder="1" applyAlignment="1" applyProtection="1">
      <alignment horizontal="left"/>
    </xf>
    <xf numFmtId="1" fontId="4" fillId="2" borderId="1" xfId="0" applyNumberFormat="1" applyFont="1" applyFill="1" applyBorder="1" applyAlignment="1" applyProtection="1">
      <alignment horizontal="center"/>
    </xf>
    <xf numFmtId="0" fontId="4" fillId="8" borderId="1" xfId="0" applyFont="1" applyFill="1" applyBorder="1" applyAlignment="1" applyProtection="1">
      <alignment horizontal="center"/>
    </xf>
    <xf numFmtId="0" fontId="4" fillId="8" borderId="0" xfId="0" applyFont="1" applyFill="1" applyBorder="1" applyAlignment="1" applyProtection="1">
      <alignment horizontal="center"/>
    </xf>
    <xf numFmtId="0" fontId="51" fillId="2" borderId="11" xfId="0" applyFont="1" applyFill="1" applyBorder="1" applyAlignment="1" applyProtection="1">
      <alignment horizontal="center" wrapText="1"/>
    </xf>
    <xf numFmtId="168" fontId="6" fillId="2" borderId="11" xfId="0" applyNumberFormat="1" applyFont="1" applyFill="1" applyBorder="1" applyAlignment="1" applyProtection="1">
      <alignment horizontal="center" vertical="center"/>
    </xf>
    <xf numFmtId="168" fontId="6" fillId="2" borderId="0" xfId="0" applyNumberFormat="1" applyFont="1" applyFill="1" applyBorder="1" applyAlignment="1" applyProtection="1">
      <alignment horizontal="center"/>
    </xf>
    <xf numFmtId="0" fontId="4" fillId="2" borderId="11" xfId="0" applyFont="1" applyFill="1" applyBorder="1" applyAlignment="1" applyProtection="1">
      <alignment horizontal="center" wrapText="1"/>
    </xf>
    <xf numFmtId="0" fontId="48" fillId="2" borderId="11" xfId="0" applyFont="1" applyFill="1" applyBorder="1" applyAlignment="1" applyProtection="1">
      <alignment horizontal="center" wrapText="1"/>
    </xf>
    <xf numFmtId="167" fontId="4" fillId="2" borderId="11" xfId="0" applyNumberFormat="1" applyFont="1" applyFill="1" applyBorder="1" applyAlignment="1" applyProtection="1">
      <alignment horizontal="center"/>
      <protection locked="0"/>
    </xf>
    <xf numFmtId="167" fontId="6" fillId="2" borderId="11" xfId="0" applyNumberFormat="1" applyFont="1" applyFill="1" applyBorder="1" applyAlignment="1" applyProtection="1">
      <alignment horizontal="center"/>
    </xf>
    <xf numFmtId="168" fontId="6" fillId="12" borderId="6" xfId="0" applyNumberFormat="1" applyFont="1" applyFill="1" applyBorder="1" applyProtection="1"/>
    <xf numFmtId="167" fontId="4" fillId="2" borderId="0" xfId="0" applyNumberFormat="1" applyFont="1" applyFill="1" applyBorder="1" applyAlignment="1" applyProtection="1"/>
    <xf numFmtId="0" fontId="4" fillId="2" borderId="0" xfId="0" applyFont="1" applyFill="1" applyBorder="1" applyAlignment="1" applyProtection="1">
      <alignment horizontal="right"/>
    </xf>
    <xf numFmtId="168" fontId="6" fillId="2" borderId="0" xfId="0" applyNumberFormat="1" applyFont="1" applyFill="1" applyBorder="1" applyProtection="1"/>
    <xf numFmtId="0" fontId="50" fillId="2" borderId="0" xfId="0" applyFont="1" applyFill="1" applyAlignment="1" applyProtection="1"/>
    <xf numFmtId="0" fontId="23" fillId="2" borderId="0" xfId="0" applyFont="1" applyFill="1" applyAlignment="1" applyProtection="1"/>
    <xf numFmtId="0" fontId="4" fillId="2" borderId="0" xfId="0" applyFont="1" applyFill="1" applyAlignment="1" applyProtection="1">
      <alignment horizontal="left"/>
    </xf>
    <xf numFmtId="0" fontId="4" fillId="2" borderId="0" xfId="0" applyFont="1" applyFill="1" applyAlignment="1" applyProtection="1">
      <alignment wrapText="1"/>
    </xf>
    <xf numFmtId="0" fontId="4" fillId="9" borderId="2" xfId="0" applyFont="1" applyFill="1" applyBorder="1" applyAlignment="1" applyProtection="1">
      <protection locked="0"/>
    </xf>
    <xf numFmtId="0" fontId="4" fillId="2" borderId="2" xfId="0" applyFont="1" applyFill="1" applyBorder="1" applyAlignment="1" applyProtection="1"/>
    <xf numFmtId="0" fontId="4" fillId="2" borderId="12" xfId="0" applyFont="1" applyFill="1" applyBorder="1" applyAlignment="1" applyProtection="1"/>
    <xf numFmtId="0" fontId="0" fillId="0" borderId="0" xfId="0" applyBorder="1"/>
    <xf numFmtId="44" fontId="36" fillId="2" borderId="0" xfId="13" applyFont="1" applyFill="1" applyBorder="1" applyAlignment="1">
      <alignment vertical="center"/>
    </xf>
    <xf numFmtId="0" fontId="0" fillId="0" borderId="0" xfId="0" applyProtection="1">
      <protection hidden="1"/>
    </xf>
    <xf numFmtId="0" fontId="0" fillId="3" borderId="11" xfId="0" applyFill="1" applyBorder="1" applyAlignment="1" applyProtection="1">
      <alignment horizontal="center"/>
      <protection hidden="1"/>
    </xf>
    <xf numFmtId="0" fontId="0" fillId="10" borderId="0" xfId="0" applyFill="1" applyProtection="1">
      <protection hidden="1"/>
    </xf>
    <xf numFmtId="0" fontId="0" fillId="10" borderId="0" xfId="0" applyFill="1" applyAlignment="1" applyProtection="1">
      <alignment horizontal="center" vertical="center"/>
      <protection hidden="1"/>
    </xf>
    <xf numFmtId="0" fontId="0" fillId="0" borderId="0" xfId="0" applyFill="1" applyProtection="1">
      <protection hidden="1"/>
    </xf>
    <xf numFmtId="2" fontId="0" fillId="0" borderId="4" xfId="0" applyNumberFormat="1" applyFill="1" applyBorder="1" applyAlignment="1" applyProtection="1">
      <alignment horizontal="center"/>
      <protection hidden="1"/>
    </xf>
    <xf numFmtId="2" fontId="0" fillId="0" borderId="11" xfId="0" applyNumberFormat="1" applyFill="1" applyBorder="1" applyAlignment="1" applyProtection="1">
      <alignment horizontal="center"/>
      <protection hidden="1"/>
    </xf>
    <xf numFmtId="0" fontId="0" fillId="0" borderId="11" xfId="0" applyFill="1" applyBorder="1" applyAlignment="1" applyProtection="1">
      <alignment horizontal="center"/>
      <protection hidden="1"/>
    </xf>
    <xf numFmtId="0" fontId="0" fillId="0" borderId="0" xfId="0" applyAlignment="1" applyProtection="1">
      <alignment horizontal="right" vertical="center"/>
      <protection hidden="1"/>
    </xf>
    <xf numFmtId="0" fontId="0" fillId="0" borderId="0" xfId="0" applyAlignment="1" applyProtection="1">
      <alignment horizontal="center" vertical="center"/>
      <protection hidden="1"/>
    </xf>
    <xf numFmtId="0" fontId="0" fillId="0" borderId="0" xfId="0" applyAlignment="1" applyProtection="1">
      <alignment horizontal="right"/>
      <protection hidden="1"/>
    </xf>
    <xf numFmtId="2" fontId="0" fillId="0" borderId="4" xfId="0" applyNumberFormat="1" applyBorder="1" applyAlignment="1" applyProtection="1">
      <alignment horizontal="center"/>
      <protection hidden="1"/>
    </xf>
    <xf numFmtId="2" fontId="0" fillId="0" borderId="11" xfId="0" applyNumberFormat="1" applyBorder="1" applyAlignment="1" applyProtection="1">
      <alignment horizontal="center"/>
      <protection hidden="1"/>
    </xf>
    <xf numFmtId="0" fontId="0" fillId="0" borderId="11" xfId="0" applyBorder="1" applyAlignment="1" applyProtection="1">
      <alignment horizontal="center"/>
      <protection hidden="1"/>
    </xf>
    <xf numFmtId="0" fontId="0" fillId="12" borderId="0" xfId="0" applyFill="1" applyProtection="1">
      <protection hidden="1"/>
    </xf>
    <xf numFmtId="0" fontId="0" fillId="3" borderId="7" xfId="0" applyFill="1" applyBorder="1" applyAlignment="1" applyProtection="1">
      <alignment horizontal="center"/>
      <protection hidden="1"/>
    </xf>
    <xf numFmtId="2" fontId="0" fillId="0" borderId="9" xfId="0" applyNumberFormat="1" applyBorder="1" applyAlignment="1" applyProtection="1">
      <alignment horizontal="center"/>
      <protection hidden="1"/>
    </xf>
    <xf numFmtId="2" fontId="0" fillId="0" borderId="7" xfId="0" applyNumberFormat="1" applyBorder="1" applyAlignment="1" applyProtection="1">
      <alignment horizontal="center"/>
      <protection hidden="1"/>
    </xf>
    <xf numFmtId="0" fontId="0" fillId="0" borderId="7" xfId="0" applyBorder="1" applyAlignment="1" applyProtection="1">
      <alignment horizontal="center"/>
      <protection hidden="1"/>
    </xf>
    <xf numFmtId="0" fontId="0" fillId="3" borderId="11" xfId="0" applyFill="1" applyBorder="1" applyAlignment="1" applyProtection="1">
      <alignment textRotation="90"/>
      <protection hidden="1"/>
    </xf>
    <xf numFmtId="0" fontId="0" fillId="3" borderId="11" xfId="0" applyFill="1" applyBorder="1" applyProtection="1">
      <protection hidden="1"/>
    </xf>
    <xf numFmtId="2" fontId="0" fillId="3" borderId="11" xfId="0" applyNumberFormat="1" applyFill="1" applyBorder="1" applyProtection="1">
      <protection hidden="1"/>
    </xf>
    <xf numFmtId="0" fontId="0" fillId="3" borderId="11" xfId="0" applyFill="1" applyBorder="1" applyAlignment="1" applyProtection="1">
      <protection hidden="1"/>
    </xf>
    <xf numFmtId="0" fontId="0" fillId="0" borderId="11" xfId="0" applyBorder="1" applyProtection="1">
      <protection hidden="1"/>
    </xf>
    <xf numFmtId="0" fontId="0" fillId="0" borderId="0" xfId="0" applyFill="1" applyBorder="1" applyAlignment="1" applyProtection="1">
      <alignment textRotation="90"/>
      <protection hidden="1"/>
    </xf>
    <xf numFmtId="0" fontId="52" fillId="0" borderId="0" xfId="0" applyFont="1" applyAlignment="1"/>
    <xf numFmtId="0" fontId="52" fillId="0" borderId="0" xfId="0" applyFont="1" applyFill="1" applyAlignment="1"/>
    <xf numFmtId="0" fontId="52" fillId="0" borderId="20" xfId="0" applyFont="1" applyBorder="1" applyAlignment="1">
      <alignment horizontal="right" vertical="center"/>
    </xf>
    <xf numFmtId="0" fontId="54" fillId="0" borderId="23" xfId="0" applyFont="1" applyBorder="1" applyAlignment="1">
      <alignment vertical="center"/>
    </xf>
    <xf numFmtId="0" fontId="53" fillId="0" borderId="20" xfId="0" applyFont="1" applyBorder="1" applyAlignment="1">
      <alignment horizontal="center" vertical="center"/>
    </xf>
    <xf numFmtId="0" fontId="53" fillId="0" borderId="21" xfId="0" applyFont="1" applyBorder="1" applyAlignment="1">
      <alignment vertical="center"/>
    </xf>
    <xf numFmtId="0" fontId="53" fillId="0" borderId="22" xfId="0" applyFont="1" applyBorder="1" applyAlignment="1">
      <alignment vertical="center"/>
    </xf>
    <xf numFmtId="0" fontId="53" fillId="0" borderId="23" xfId="0" applyFont="1" applyBorder="1" applyAlignment="1">
      <alignment vertical="center"/>
    </xf>
    <xf numFmtId="0" fontId="53" fillId="0" borderId="25" xfId="0" applyFont="1" applyBorder="1" applyAlignment="1">
      <alignment horizontal="left" vertical="center"/>
    </xf>
    <xf numFmtId="0" fontId="53" fillId="0" borderId="28" xfId="0" applyFont="1" applyBorder="1" applyAlignment="1">
      <alignment vertical="center"/>
    </xf>
    <xf numFmtId="0" fontId="53" fillId="0" borderId="50" xfId="0" applyFont="1" applyBorder="1" applyAlignment="1">
      <alignment horizontal="left" vertical="center"/>
    </xf>
    <xf numFmtId="0" fontId="53" fillId="0" borderId="21" xfId="0" applyFont="1" applyBorder="1" applyAlignment="1">
      <alignment horizontal="center" vertical="center"/>
    </xf>
    <xf numFmtId="0" fontId="53" fillId="5" borderId="50" xfId="0" applyFont="1" applyFill="1" applyBorder="1" applyAlignment="1">
      <alignment vertical="center"/>
    </xf>
    <xf numFmtId="0" fontId="53" fillId="5" borderId="59" xfId="0" applyFont="1" applyFill="1" applyBorder="1" applyAlignment="1"/>
    <xf numFmtId="0" fontId="53" fillId="5" borderId="21" xfId="0" applyFont="1" applyFill="1" applyBorder="1" applyAlignment="1">
      <alignment vertical="center"/>
    </xf>
    <xf numFmtId="0" fontId="53" fillId="5" borderId="22" xfId="0" applyFont="1" applyFill="1" applyBorder="1" applyAlignment="1">
      <alignment vertical="center"/>
    </xf>
    <xf numFmtId="0" fontId="53" fillId="5" borderId="23" xfId="0" applyFont="1" applyFill="1" applyBorder="1" applyAlignment="1">
      <alignment vertical="center"/>
    </xf>
    <xf numFmtId="0" fontId="52" fillId="0" borderId="0" xfId="0" applyFont="1" applyAlignment="1">
      <alignment vertical="center"/>
    </xf>
    <xf numFmtId="0" fontId="53" fillId="5" borderId="24" xfId="0" applyFont="1" applyFill="1" applyBorder="1" applyAlignment="1"/>
    <xf numFmtId="0" fontId="53" fillId="5" borderId="50" xfId="0" applyFont="1" applyFill="1" applyBorder="1"/>
    <xf numFmtId="0" fontId="53" fillId="5" borderId="29" xfId="0" applyFont="1" applyFill="1" applyBorder="1"/>
    <xf numFmtId="0" fontId="53" fillId="5" borderId="26" xfId="0" applyFont="1" applyFill="1" applyBorder="1"/>
    <xf numFmtId="0" fontId="52" fillId="5" borderId="20" xfId="0" applyFont="1" applyFill="1" applyBorder="1" applyAlignment="1"/>
    <xf numFmtId="0" fontId="53" fillId="5" borderId="59" xfId="0" applyFont="1" applyFill="1" applyBorder="1"/>
    <xf numFmtId="0" fontId="53" fillId="15" borderId="23" xfId="0" applyFont="1" applyFill="1" applyBorder="1" applyAlignment="1">
      <alignment vertical="center"/>
    </xf>
    <xf numFmtId="0" fontId="52" fillId="5" borderId="21" xfId="0" applyFont="1" applyFill="1" applyBorder="1" applyAlignment="1"/>
    <xf numFmtId="0" fontId="52" fillId="5" borderId="22" xfId="0" applyFont="1" applyFill="1" applyBorder="1" applyAlignment="1"/>
    <xf numFmtId="0" fontId="52" fillId="5" borderId="23" xfId="0" applyFont="1" applyFill="1" applyBorder="1" applyAlignment="1"/>
    <xf numFmtId="0" fontId="53" fillId="0" borderId="59" xfId="0" applyFont="1" applyBorder="1" applyAlignment="1">
      <alignment vertical="center"/>
    </xf>
    <xf numFmtId="0" fontId="56" fillId="6" borderId="0" xfId="0" applyFont="1" applyFill="1" applyBorder="1" applyAlignment="1">
      <alignment vertical="center"/>
    </xf>
    <xf numFmtId="0" fontId="56" fillId="0" borderId="21" xfId="0" applyFont="1" applyBorder="1" applyAlignment="1">
      <alignment vertical="center"/>
    </xf>
    <xf numFmtId="0" fontId="56" fillId="0" borderId="29" xfId="0" applyFont="1" applyBorder="1" applyAlignment="1">
      <alignment vertical="center"/>
    </xf>
    <xf numFmtId="0" fontId="56" fillId="0" borderId="22" xfId="0" applyFont="1" applyBorder="1" applyAlignment="1">
      <alignment vertical="center"/>
    </xf>
    <xf numFmtId="0" fontId="54" fillId="0" borderId="21" xfId="0" applyFont="1" applyBorder="1" applyAlignment="1">
      <alignment vertical="center"/>
    </xf>
    <xf numFmtId="0" fontId="54" fillId="0" borderId="25" xfId="0" applyFont="1" applyBorder="1" applyAlignment="1">
      <alignment vertical="center"/>
    </xf>
    <xf numFmtId="0" fontId="45" fillId="0" borderId="0" xfId="0" applyFont="1" applyAlignment="1">
      <alignment vertical="center"/>
    </xf>
    <xf numFmtId="0" fontId="45" fillId="0" borderId="0" xfId="0" applyFont="1" applyAlignment="1">
      <alignment horizontal="right" vertical="center"/>
    </xf>
    <xf numFmtId="0" fontId="60" fillId="0" borderId="0" xfId="0" applyFont="1" applyAlignment="1">
      <alignment vertical="center" wrapText="1"/>
    </xf>
    <xf numFmtId="0" fontId="60" fillId="6" borderId="25" xfId="0" applyFont="1" applyFill="1" applyBorder="1" applyAlignment="1">
      <alignment vertical="center"/>
    </xf>
    <xf numFmtId="0" fontId="60" fillId="6" borderId="29" xfId="0" applyFont="1" applyFill="1" applyBorder="1" applyAlignment="1">
      <alignment vertical="center"/>
    </xf>
    <xf numFmtId="0" fontId="52" fillId="6" borderId="26" xfId="0" applyFont="1" applyFill="1" applyBorder="1" applyAlignment="1"/>
    <xf numFmtId="0" fontId="61" fillId="0" borderId="0" xfId="0" applyFont="1" applyBorder="1" applyAlignment="1">
      <alignment vertical="center"/>
    </xf>
    <xf numFmtId="0" fontId="55" fillId="5" borderId="22" xfId="0" applyFont="1" applyFill="1" applyBorder="1" applyAlignment="1">
      <alignment vertical="center"/>
    </xf>
    <xf numFmtId="0" fontId="53" fillId="5" borderId="28" xfId="0" applyFont="1" applyFill="1" applyBorder="1"/>
    <xf numFmtId="0" fontId="62" fillId="0" borderId="0" xfId="0" applyFont="1" applyAlignment="1">
      <alignment vertical="center"/>
    </xf>
    <xf numFmtId="0" fontId="60" fillId="0" borderId="0" xfId="0" applyFont="1" applyAlignment="1">
      <alignment vertical="center"/>
    </xf>
    <xf numFmtId="0" fontId="53" fillId="5" borderId="29" xfId="0" applyFont="1" applyFill="1" applyBorder="1" applyAlignment="1">
      <alignment vertical="center"/>
    </xf>
    <xf numFmtId="0" fontId="63" fillId="0" borderId="0" xfId="0" applyFont="1" applyAlignment="1"/>
    <xf numFmtId="0" fontId="54" fillId="9" borderId="29" xfId="0" applyFont="1" applyFill="1" applyBorder="1" applyAlignment="1" applyProtection="1">
      <alignment horizontal="right" vertical="center"/>
      <protection locked="0"/>
    </xf>
    <xf numFmtId="0" fontId="54" fillId="9" borderId="20" xfId="0" applyFont="1" applyFill="1" applyBorder="1" applyAlignment="1" applyProtection="1">
      <alignment vertical="center"/>
      <protection locked="0"/>
    </xf>
    <xf numFmtId="0" fontId="53" fillId="9" borderId="25" xfId="0" applyFont="1" applyFill="1" applyBorder="1" applyAlignment="1" applyProtection="1">
      <alignment horizontal="center" vertical="center"/>
      <protection locked="0"/>
    </xf>
    <xf numFmtId="0" fontId="54" fillId="9" borderId="50" xfId="0" applyFont="1" applyFill="1" applyBorder="1" applyAlignment="1" applyProtection="1">
      <alignment vertical="center"/>
      <protection locked="0"/>
    </xf>
    <xf numFmtId="0" fontId="56" fillId="9" borderId="20" xfId="0" applyFont="1" applyFill="1" applyBorder="1" applyAlignment="1" applyProtection="1">
      <alignment horizontal="center" vertical="center"/>
      <protection locked="0"/>
    </xf>
    <xf numFmtId="0" fontId="53" fillId="9" borderId="22" xfId="0" applyFont="1" applyFill="1" applyBorder="1"/>
    <xf numFmtId="0" fontId="53" fillId="9" borderId="0" xfId="0" applyFont="1" applyFill="1" applyBorder="1" applyAlignment="1" applyProtection="1">
      <protection locked="0"/>
    </xf>
    <xf numFmtId="0" fontId="53" fillId="9" borderId="20" xfId="0" applyFont="1" applyFill="1" applyBorder="1" applyProtection="1">
      <protection locked="0"/>
    </xf>
    <xf numFmtId="0" fontId="53" fillId="9" borderId="21" xfId="0" applyFont="1" applyFill="1" applyBorder="1" applyAlignment="1">
      <alignment horizontal="left"/>
    </xf>
    <xf numFmtId="0" fontId="53" fillId="9" borderId="59" xfId="0" applyFont="1" applyFill="1" applyBorder="1" applyProtection="1">
      <protection locked="0"/>
    </xf>
    <xf numFmtId="0" fontId="56" fillId="9" borderId="21" xfId="0" applyFont="1" applyFill="1" applyBorder="1" applyAlignment="1" applyProtection="1">
      <alignment horizontal="center" vertical="center"/>
      <protection locked="0"/>
    </xf>
    <xf numFmtId="0" fontId="53" fillId="0" borderId="22" xfId="0" applyFont="1" applyBorder="1" applyAlignment="1">
      <alignment horizontal="center" vertical="center"/>
    </xf>
    <xf numFmtId="0" fontId="53" fillId="9" borderId="26" xfId="0" applyFont="1" applyFill="1" applyBorder="1" applyProtection="1">
      <protection locked="0"/>
    </xf>
    <xf numFmtId="0" fontId="52" fillId="0" borderId="20" xfId="0" applyFont="1" applyBorder="1" applyAlignment="1">
      <alignment vertical="center"/>
    </xf>
    <xf numFmtId="0" fontId="53" fillId="5" borderId="27" xfId="0" applyFont="1" applyFill="1" applyBorder="1" applyAlignment="1"/>
    <xf numFmtId="0" fontId="53" fillId="5" borderId="27" xfId="0" applyFont="1" applyFill="1" applyBorder="1"/>
    <xf numFmtId="0" fontId="53" fillId="2" borderId="11" xfId="0" applyFont="1" applyFill="1" applyBorder="1" applyAlignment="1"/>
    <xf numFmtId="0" fontId="53" fillId="9" borderId="11" xfId="0" applyFont="1" applyFill="1" applyBorder="1" applyAlignment="1"/>
    <xf numFmtId="0" fontId="52" fillId="15" borderId="28" xfId="0" applyFont="1" applyFill="1" applyBorder="1" applyAlignment="1">
      <alignment vertical="center"/>
    </xf>
    <xf numFmtId="0" fontId="14" fillId="3" borderId="35" xfId="0" applyFont="1" applyFill="1" applyBorder="1"/>
    <xf numFmtId="0" fontId="4" fillId="3" borderId="34" xfId="0" applyFont="1" applyFill="1" applyBorder="1"/>
    <xf numFmtId="0" fontId="4" fillId="3" borderId="33" xfId="0" applyFont="1" applyFill="1" applyBorder="1"/>
    <xf numFmtId="0" fontId="7" fillId="3" borderId="31" xfId="0" applyFont="1" applyFill="1" applyBorder="1" applyAlignment="1">
      <alignment horizontal="right"/>
    </xf>
    <xf numFmtId="43" fontId="4" fillId="2" borderId="5" xfId="0" applyNumberFormat="1" applyFont="1" applyFill="1" applyBorder="1" applyAlignment="1" applyProtection="1">
      <alignment horizontal="center"/>
      <protection locked="0"/>
    </xf>
    <xf numFmtId="43" fontId="4" fillId="2" borderId="8" xfId="0" applyNumberFormat="1" applyFont="1" applyFill="1" applyBorder="1" applyAlignment="1" applyProtection="1">
      <protection locked="0"/>
    </xf>
    <xf numFmtId="43" fontId="4" fillId="2" borderId="16" xfId="0" applyNumberFormat="1" applyFont="1" applyFill="1" applyBorder="1" applyAlignment="1" applyProtection="1">
      <protection locked="0"/>
    </xf>
    <xf numFmtId="0" fontId="7" fillId="3" borderId="32" xfId="0" applyFont="1" applyFill="1" applyBorder="1" applyAlignment="1">
      <alignment horizontal="right"/>
    </xf>
    <xf numFmtId="0" fontId="4" fillId="2" borderId="5" xfId="0" applyFont="1" applyFill="1" applyBorder="1" applyAlignment="1">
      <alignment horizontal="center"/>
    </xf>
    <xf numFmtId="0" fontId="4" fillId="2" borderId="8" xfId="0" applyFont="1" applyFill="1" applyBorder="1" applyAlignment="1">
      <alignment horizontal="center"/>
    </xf>
    <xf numFmtId="0" fontId="4" fillId="2" borderId="16" xfId="0" applyFont="1" applyFill="1" applyBorder="1" applyAlignment="1">
      <alignment horizontal="center"/>
    </xf>
    <xf numFmtId="0" fontId="4" fillId="3" borderId="27" xfId="0" applyFont="1" applyFill="1" applyBorder="1"/>
    <xf numFmtId="0" fontId="4" fillId="3" borderId="0" xfId="0" applyFont="1" applyFill="1" applyBorder="1" applyAlignment="1" applyProtection="1">
      <alignment horizontal="left"/>
      <protection locked="0"/>
    </xf>
    <xf numFmtId="0" fontId="4" fillId="3" borderId="14" xfId="0" applyFont="1" applyFill="1" applyBorder="1" applyAlignment="1" applyProtection="1">
      <alignment horizontal="left"/>
      <protection locked="0"/>
    </xf>
    <xf numFmtId="0" fontId="4" fillId="3" borderId="0" xfId="0" applyFont="1" applyFill="1" applyBorder="1"/>
    <xf numFmtId="0" fontId="4" fillId="3" borderId="14" xfId="0" applyFont="1" applyFill="1" applyBorder="1"/>
    <xf numFmtId="0" fontId="6" fillId="3" borderId="27" xfId="0" applyFont="1" applyFill="1" applyBorder="1" applyAlignment="1">
      <alignment horizontal="right"/>
    </xf>
    <xf numFmtId="0" fontId="4" fillId="2" borderId="11" xfId="0" applyFont="1" applyFill="1" applyBorder="1"/>
    <xf numFmtId="0" fontId="4" fillId="3" borderId="27" xfId="0" applyFont="1" applyFill="1" applyBorder="1" applyAlignment="1">
      <alignment horizontal="right"/>
    </xf>
    <xf numFmtId="0" fontId="4" fillId="2" borderId="7" xfId="0" applyFont="1" applyFill="1" applyBorder="1"/>
    <xf numFmtId="0" fontId="4" fillId="3" borderId="31" xfId="0" applyFont="1" applyFill="1" applyBorder="1" applyAlignment="1">
      <alignment horizontal="left"/>
    </xf>
    <xf numFmtId="0" fontId="4" fillId="2" borderId="12" xfId="0" applyFont="1" applyFill="1" applyBorder="1"/>
    <xf numFmtId="0" fontId="4" fillId="2" borderId="30" xfId="0" applyFont="1" applyFill="1" applyBorder="1"/>
    <xf numFmtId="0" fontId="4" fillId="2" borderId="19" xfId="0" applyFont="1" applyFill="1" applyBorder="1" applyAlignment="1">
      <alignment horizontal="right"/>
    </xf>
    <xf numFmtId="0" fontId="4" fillId="2" borderId="2" xfId="0" applyFont="1" applyFill="1" applyBorder="1"/>
    <xf numFmtId="0" fontId="4" fillId="2" borderId="13" xfId="0" applyFont="1" applyFill="1" applyBorder="1"/>
    <xf numFmtId="0" fontId="13" fillId="3" borderId="27" xfId="0" applyFont="1" applyFill="1" applyBorder="1" applyAlignment="1">
      <alignment horizontal="left"/>
    </xf>
    <xf numFmtId="0" fontId="7" fillId="3" borderId="28" xfId="0" applyFont="1" applyFill="1" applyBorder="1" applyAlignment="1">
      <alignment vertical="center"/>
    </xf>
    <xf numFmtId="0" fontId="7" fillId="3" borderId="18" xfId="0" applyFont="1" applyFill="1" applyBorder="1" applyAlignment="1">
      <alignment vertical="center"/>
    </xf>
    <xf numFmtId="0" fontId="7" fillId="3" borderId="17" xfId="0" applyFont="1" applyFill="1" applyBorder="1" applyAlignment="1">
      <alignment vertical="center"/>
    </xf>
    <xf numFmtId="0" fontId="7" fillId="3" borderId="23" xfId="0" applyFont="1" applyFill="1" applyBorder="1"/>
    <xf numFmtId="0" fontId="7" fillId="3" borderId="20" xfId="0" applyFont="1" applyFill="1" applyBorder="1" applyAlignment="1">
      <alignment horizontal="center"/>
    </xf>
    <xf numFmtId="0" fontId="7" fillId="3" borderId="22" xfId="0" applyFont="1" applyFill="1" applyBorder="1"/>
    <xf numFmtId="0" fontId="4" fillId="3" borderId="21" xfId="0" applyFont="1" applyFill="1" applyBorder="1"/>
    <xf numFmtId="0" fontId="7" fillId="3" borderId="27" xfId="0" applyFont="1" applyFill="1" applyBorder="1"/>
    <xf numFmtId="2" fontId="4" fillId="2" borderId="6" xfId="0" applyNumberFormat="1" applyFont="1" applyFill="1" applyBorder="1" applyAlignment="1" applyProtection="1">
      <alignment horizontal="center"/>
      <protection locked="0"/>
    </xf>
    <xf numFmtId="43" fontId="4" fillId="3" borderId="0" xfId="0" applyNumberFormat="1" applyFont="1" applyFill="1" applyBorder="1"/>
    <xf numFmtId="0" fontId="7" fillId="3" borderId="18" xfId="0" applyFont="1" applyFill="1" applyBorder="1" applyAlignment="1">
      <alignment horizontal="center"/>
    </xf>
    <xf numFmtId="2" fontId="4" fillId="2" borderId="11" xfId="0" applyNumberFormat="1" applyFont="1" applyFill="1" applyBorder="1" applyAlignment="1" applyProtection="1">
      <alignment horizontal="center"/>
      <protection locked="0"/>
    </xf>
    <xf numFmtId="0" fontId="7" fillId="3" borderId="0" xfId="0" applyFont="1" applyFill="1" applyBorder="1" applyAlignment="1">
      <alignment horizontal="center"/>
    </xf>
    <xf numFmtId="4" fontId="12" fillId="3" borderId="11" xfId="0" applyNumberFormat="1" applyFont="1" applyFill="1" applyBorder="1" applyAlignment="1">
      <alignment horizontal="center"/>
    </xf>
    <xf numFmtId="0" fontId="7" fillId="3" borderId="2" xfId="0" applyFont="1" applyFill="1" applyBorder="1" applyAlignment="1">
      <alignment horizontal="center"/>
    </xf>
    <xf numFmtId="4" fontId="11" fillId="3" borderId="11" xfId="0" applyNumberFormat="1" applyFont="1" applyFill="1" applyBorder="1" applyAlignment="1">
      <alignment horizontal="center"/>
    </xf>
    <xf numFmtId="0" fontId="6" fillId="2" borderId="11" xfId="0" applyFont="1" applyFill="1" applyBorder="1" applyAlignment="1" applyProtection="1">
      <alignment horizontal="center"/>
      <protection locked="0"/>
    </xf>
    <xf numFmtId="4" fontId="7" fillId="3" borderId="12" xfId="0" applyNumberFormat="1" applyFont="1" applyFill="1" applyBorder="1" applyAlignment="1">
      <alignment horizontal="center"/>
    </xf>
    <xf numFmtId="164" fontId="7" fillId="2" borderId="11" xfId="0" applyNumberFormat="1" applyFont="1" applyFill="1" applyBorder="1" applyAlignment="1" applyProtection="1">
      <alignment horizontal="center"/>
      <protection locked="0"/>
    </xf>
    <xf numFmtId="0" fontId="7" fillId="3" borderId="26" xfId="0" applyFont="1" applyFill="1" applyBorder="1"/>
    <xf numFmtId="0" fontId="6" fillId="3" borderId="29" xfId="0" applyFont="1" applyFill="1" applyBorder="1" applyAlignment="1">
      <alignment horizontal="center"/>
    </xf>
    <xf numFmtId="0" fontId="4" fillId="3" borderId="29" xfId="0" applyFont="1" applyFill="1" applyBorder="1"/>
    <xf numFmtId="0" fontId="7" fillId="3" borderId="29" xfId="0" applyFont="1" applyFill="1" applyBorder="1" applyAlignment="1">
      <alignment horizontal="center"/>
    </xf>
    <xf numFmtId="0" fontId="4" fillId="3" borderId="25" xfId="0" applyFont="1" applyFill="1" applyBorder="1"/>
    <xf numFmtId="0" fontId="7" fillId="3" borderId="28" xfId="0" applyFont="1" applyFill="1" applyBorder="1"/>
    <xf numFmtId="0" fontId="6" fillId="3" borderId="18" xfId="0" applyFont="1" applyFill="1" applyBorder="1"/>
    <xf numFmtId="0" fontId="4" fillId="3" borderId="18" xfId="0" applyFont="1" applyFill="1" applyBorder="1"/>
    <xf numFmtId="0" fontId="4" fillId="3" borderId="17" xfId="0" applyFont="1" applyFill="1" applyBorder="1"/>
    <xf numFmtId="7" fontId="10" fillId="3" borderId="20" xfId="0" applyNumberFormat="1" applyFont="1" applyFill="1" applyBorder="1" applyAlignment="1">
      <alignment horizontal="center"/>
    </xf>
    <xf numFmtId="39" fontId="10" fillId="3" borderId="24" xfId="0" applyNumberFormat="1" applyFont="1" applyFill="1" applyBorder="1" applyAlignment="1">
      <alignment horizontal="center"/>
    </xf>
    <xf numFmtId="0" fontId="6" fillId="3" borderId="26" xfId="0" applyFont="1" applyFill="1" applyBorder="1"/>
    <xf numFmtId="0" fontId="6" fillId="3" borderId="23" xfId="0" applyFont="1" applyFill="1" applyBorder="1"/>
    <xf numFmtId="0" fontId="4" fillId="3" borderId="22" xfId="0" applyFont="1" applyFill="1" applyBorder="1"/>
    <xf numFmtId="39" fontId="10" fillId="3" borderId="50" xfId="6" applyNumberFormat="1" applyFont="1" applyFill="1" applyBorder="1" applyAlignment="1">
      <alignment horizontal="center"/>
    </xf>
    <xf numFmtId="1" fontId="4" fillId="2" borderId="2" xfId="0" applyNumberFormat="1" applyFont="1" applyFill="1" applyBorder="1" applyAlignment="1" applyProtection="1">
      <alignment horizontal="center"/>
    </xf>
    <xf numFmtId="0" fontId="2" fillId="0" borderId="0" xfId="0" applyFont="1"/>
    <xf numFmtId="2" fontId="2" fillId="3" borderId="4" xfId="0" applyNumberFormat="1" applyFont="1" applyFill="1" applyBorder="1" applyAlignment="1">
      <alignment horizontal="center"/>
    </xf>
    <xf numFmtId="0" fontId="66" fillId="0" borderId="0" xfId="1" applyFont="1"/>
    <xf numFmtId="14" fontId="66" fillId="0" borderId="0" xfId="1" applyNumberFormat="1" applyFont="1"/>
    <xf numFmtId="0" fontId="67" fillId="5" borderId="29" xfId="0" applyFont="1" applyFill="1" applyBorder="1" applyAlignment="1">
      <alignment vertical="center"/>
    </xf>
    <xf numFmtId="0" fontId="67" fillId="5" borderId="22" xfId="0" applyFont="1" applyFill="1" applyBorder="1" applyAlignment="1">
      <alignment vertical="center"/>
    </xf>
    <xf numFmtId="0" fontId="69" fillId="16" borderId="18" xfId="0" applyFont="1" applyFill="1" applyBorder="1" applyAlignment="1">
      <alignment vertical="center"/>
    </xf>
    <xf numFmtId="0" fontId="69" fillId="16" borderId="0" xfId="0" applyFont="1" applyFill="1" applyBorder="1" applyAlignment="1">
      <alignment vertical="center"/>
    </xf>
    <xf numFmtId="0" fontId="67" fillId="16" borderId="29" xfId="0" applyFont="1" applyFill="1" applyBorder="1" applyAlignment="1">
      <alignment vertical="center"/>
    </xf>
    <xf numFmtId="0" fontId="69" fillId="16" borderId="29" xfId="0" applyFont="1" applyFill="1" applyBorder="1" applyAlignment="1">
      <alignment vertical="center"/>
    </xf>
    <xf numFmtId="0" fontId="69" fillId="0" borderId="27" xfId="0" applyFont="1" applyBorder="1" applyAlignment="1"/>
    <xf numFmtId="0" fontId="67" fillId="0" borderId="20" xfId="0" applyFont="1" applyFill="1" applyBorder="1" applyAlignment="1">
      <alignment horizontal="center" vertical="center"/>
    </xf>
    <xf numFmtId="0" fontId="67" fillId="9" borderId="20" xfId="0" applyFont="1" applyFill="1" applyBorder="1" applyAlignment="1" applyProtection="1">
      <alignment horizontal="center" vertical="center"/>
      <protection locked="0"/>
    </xf>
    <xf numFmtId="0" fontId="74" fillId="9" borderId="50" xfId="0" applyFont="1" applyFill="1" applyBorder="1" applyAlignment="1" applyProtection="1">
      <alignment horizontal="center" vertical="center"/>
      <protection locked="0"/>
    </xf>
    <xf numFmtId="0" fontId="74" fillId="9" borderId="25" xfId="0" applyFont="1" applyFill="1" applyBorder="1" applyAlignment="1" applyProtection="1">
      <alignment horizontal="center" vertical="center"/>
      <protection locked="0"/>
    </xf>
    <xf numFmtId="0" fontId="74" fillId="9" borderId="20" xfId="0" applyFont="1" applyFill="1" applyBorder="1" applyAlignment="1" applyProtection="1">
      <alignment horizontal="center" vertical="center"/>
      <protection locked="0"/>
    </xf>
    <xf numFmtId="0" fontId="77" fillId="9" borderId="20" xfId="0" applyFont="1" applyFill="1" applyBorder="1" applyAlignment="1" applyProtection="1">
      <alignment horizontal="center" vertical="center"/>
      <protection locked="0"/>
    </xf>
    <xf numFmtId="0" fontId="67" fillId="5" borderId="23" xfId="0" applyFont="1" applyFill="1" applyBorder="1" applyAlignment="1">
      <alignment vertical="center"/>
    </xf>
    <xf numFmtId="0" fontId="67" fillId="5" borderId="21" xfId="0" applyFont="1" applyFill="1" applyBorder="1" applyAlignment="1">
      <alignment vertical="center"/>
    </xf>
    <xf numFmtId="0" fontId="69" fillId="5" borderId="24" xfId="0" applyFont="1" applyFill="1" applyBorder="1" applyAlignment="1"/>
    <xf numFmtId="0" fontId="69" fillId="5" borderId="59" xfId="0" applyFont="1" applyFill="1" applyBorder="1" applyAlignment="1"/>
    <xf numFmtId="0" fontId="69" fillId="5" borderId="50" xfId="0" applyFont="1" applyFill="1" applyBorder="1" applyAlignment="1"/>
    <xf numFmtId="0" fontId="69" fillId="0" borderId="18" xfId="0" applyFont="1" applyBorder="1" applyAlignment="1">
      <alignment vertical="center"/>
    </xf>
    <xf numFmtId="0" fontId="69" fillId="0" borderId="18" xfId="0" applyFont="1" applyBorder="1" applyAlignment="1"/>
    <xf numFmtId="0" fontId="69" fillId="9" borderId="23" xfId="0" applyFont="1" applyFill="1" applyBorder="1" applyAlignment="1" applyProtection="1">
      <alignment horizontal="right" vertical="center"/>
      <protection locked="0"/>
    </xf>
    <xf numFmtId="0" fontId="69" fillId="9" borderId="22" xfId="0" applyFont="1" applyFill="1" applyBorder="1" applyAlignment="1">
      <alignment vertical="center"/>
    </xf>
    <xf numFmtId="0" fontId="69" fillId="5" borderId="28" xfId="0" applyFont="1" applyFill="1" applyBorder="1" applyAlignment="1">
      <alignment vertical="center"/>
    </xf>
    <xf numFmtId="0" fontId="69" fillId="5" borderId="18" xfId="0" applyFont="1" applyFill="1" applyBorder="1" applyAlignment="1">
      <alignment vertical="center"/>
    </xf>
    <xf numFmtId="0" fontId="69" fillId="5" borderId="17" xfId="0" applyFont="1" applyFill="1" applyBorder="1" applyAlignment="1">
      <alignment vertical="center"/>
    </xf>
    <xf numFmtId="0" fontId="69" fillId="0" borderId="0" xfId="0" applyFont="1" applyBorder="1" applyAlignment="1"/>
    <xf numFmtId="0" fontId="69" fillId="5" borderId="27" xfId="0" applyFont="1" applyFill="1" applyBorder="1" applyAlignment="1">
      <alignment vertical="center"/>
    </xf>
    <xf numFmtId="0" fontId="69" fillId="5" borderId="0" xfId="0" applyFont="1" applyFill="1" applyBorder="1" applyAlignment="1">
      <alignment vertical="center"/>
    </xf>
    <xf numFmtId="0" fontId="69" fillId="5" borderId="14" xfId="0" applyFont="1" applyFill="1" applyBorder="1" applyAlignment="1">
      <alignment vertical="center"/>
    </xf>
    <xf numFmtId="0" fontId="69" fillId="5" borderId="26" xfId="0" applyFont="1" applyFill="1" applyBorder="1" applyAlignment="1">
      <alignment vertical="center"/>
    </xf>
    <xf numFmtId="0" fontId="69" fillId="5" borderId="29" xfId="0" applyFont="1" applyFill="1" applyBorder="1" applyAlignment="1">
      <alignment vertical="center"/>
    </xf>
    <xf numFmtId="0" fontId="69" fillId="5" borderId="25" xfId="0" applyFont="1" applyFill="1" applyBorder="1" applyAlignment="1">
      <alignment vertical="center"/>
    </xf>
    <xf numFmtId="0" fontId="69" fillId="0" borderId="27" xfId="0" applyFont="1" applyBorder="1"/>
    <xf numFmtId="0" fontId="68" fillId="0" borderId="27" xfId="0" applyFont="1" applyBorder="1" applyAlignment="1">
      <alignment vertical="center"/>
    </xf>
    <xf numFmtId="0" fontId="2" fillId="0" borderId="0" xfId="9" applyFont="1" applyAlignment="1">
      <alignment horizontal="left" vertical="center"/>
    </xf>
    <xf numFmtId="0" fontId="39" fillId="0" borderId="22" xfId="9" applyFont="1" applyBorder="1" applyAlignment="1">
      <alignment vertical="center"/>
    </xf>
    <xf numFmtId="0" fontId="39" fillId="0" borderId="21" xfId="9" applyFont="1" applyBorder="1" applyAlignment="1">
      <alignment vertical="center"/>
    </xf>
    <xf numFmtId="0" fontId="1" fillId="0" borderId="0" xfId="9" applyFont="1" applyAlignment="1">
      <alignment vertical="center"/>
    </xf>
    <xf numFmtId="0" fontId="1" fillId="0" borderId="0" xfId="9" applyFont="1" applyAlignment="1">
      <alignment horizontal="left" vertical="center"/>
    </xf>
    <xf numFmtId="0" fontId="1" fillId="0" borderId="0" xfId="9" applyFont="1" applyAlignment="1">
      <alignment horizontal="left" vertical="center" wrapText="1"/>
    </xf>
    <xf numFmtId="0" fontId="1" fillId="0" borderId="0" xfId="9" applyFont="1"/>
    <xf numFmtId="0" fontId="1" fillId="2" borderId="0" xfId="9" applyFont="1" applyFill="1"/>
    <xf numFmtId="0" fontId="1" fillId="2" borderId="0" xfId="9" applyFont="1" applyFill="1" applyBorder="1" applyAlignment="1">
      <alignment vertical="center"/>
    </xf>
    <xf numFmtId="0" fontId="15" fillId="0" borderId="0" xfId="9" applyFont="1"/>
    <xf numFmtId="0" fontId="2" fillId="5" borderId="20" xfId="0" applyFont="1" applyFill="1" applyBorder="1" applyAlignment="1">
      <alignment horizontal="center"/>
    </xf>
    <xf numFmtId="0" fontId="2" fillId="20" borderId="20" xfId="0" applyFont="1" applyFill="1" applyBorder="1" applyAlignment="1">
      <alignment horizontal="center"/>
    </xf>
    <xf numFmtId="0" fontId="37" fillId="0" borderId="0" xfId="0" applyFont="1"/>
    <xf numFmtId="0" fontId="67" fillId="3" borderId="20" xfId="0" applyFont="1" applyFill="1" applyBorder="1" applyAlignment="1">
      <alignment horizontal="right" vertical="center"/>
    </xf>
    <xf numFmtId="0" fontId="67" fillId="3" borderId="21" xfId="0" applyFont="1" applyFill="1" applyBorder="1" applyAlignment="1">
      <alignment horizontal="right" vertical="center"/>
    </xf>
    <xf numFmtId="0" fontId="31" fillId="3" borderId="11" xfId="9" applyFont="1" applyFill="1" applyBorder="1" applyAlignment="1">
      <alignment horizontal="right" vertical="center"/>
    </xf>
    <xf numFmtId="0" fontId="1" fillId="19" borderId="0" xfId="9" applyFill="1"/>
    <xf numFmtId="0" fontId="0" fillId="0" borderId="0" xfId="0" applyFill="1"/>
    <xf numFmtId="0" fontId="0" fillId="0" borderId="0" xfId="0" applyAlignment="1">
      <alignment horizontal="center" vertical="center"/>
    </xf>
    <xf numFmtId="0" fontId="0" fillId="4" borderId="0" xfId="0" applyFill="1" applyAlignment="1">
      <alignment horizontal="center"/>
    </xf>
    <xf numFmtId="0" fontId="0" fillId="0" borderId="0" xfId="0" applyAlignment="1">
      <alignment horizontal="center"/>
    </xf>
    <xf numFmtId="44" fontId="7" fillId="0" borderId="0" xfId="13" applyFont="1" applyFill="1" applyBorder="1" applyAlignment="1">
      <alignment vertical="center"/>
    </xf>
    <xf numFmtId="0" fontId="7" fillId="0" borderId="0" xfId="0" applyFont="1"/>
    <xf numFmtId="0" fontId="6" fillId="0" borderId="0" xfId="0" applyFont="1"/>
    <xf numFmtId="0" fontId="4" fillId="0" borderId="0" xfId="0" applyFont="1" applyAlignment="1">
      <alignment horizontal="center"/>
    </xf>
    <xf numFmtId="0" fontId="4" fillId="0" borderId="0" xfId="0" applyFont="1" applyProtection="1"/>
    <xf numFmtId="43" fontId="4" fillId="0" borderId="0" xfId="0" applyNumberFormat="1" applyFont="1" applyFill="1" applyBorder="1" applyAlignment="1" applyProtection="1">
      <alignment horizontal="center"/>
      <protection locked="0"/>
    </xf>
    <xf numFmtId="0" fontId="4" fillId="0" borderId="11" xfId="0" applyFont="1" applyBorder="1"/>
    <xf numFmtId="0" fontId="4" fillId="0" borderId="11" xfId="0" applyFont="1" applyBorder="1" applyAlignment="1">
      <alignment horizontal="center"/>
    </xf>
    <xf numFmtId="0" fontId="4" fillId="0" borderId="0" xfId="0" applyFont="1" applyBorder="1" applyAlignment="1">
      <alignment horizontal="center"/>
    </xf>
    <xf numFmtId="0" fontId="4" fillId="0" borderId="11" xfId="0" applyFont="1" applyBorder="1" applyAlignment="1">
      <alignment wrapText="1"/>
    </xf>
    <xf numFmtId="0" fontId="4" fillId="0" borderId="11" xfId="0" applyFont="1" applyBorder="1" applyAlignment="1">
      <alignment horizontal="center" wrapText="1"/>
    </xf>
    <xf numFmtId="0" fontId="4" fillId="0" borderId="11" xfId="0" applyFont="1" applyFill="1" applyBorder="1" applyAlignment="1">
      <alignment horizontal="center" wrapText="1"/>
    </xf>
    <xf numFmtId="0" fontId="4" fillId="0" borderId="0" xfId="0" applyFont="1" applyBorder="1" applyAlignment="1">
      <alignment horizontal="center" wrapText="1"/>
    </xf>
    <xf numFmtId="1" fontId="6" fillId="9" borderId="11" xfId="0" applyNumberFormat="1" applyFont="1" applyFill="1" applyBorder="1" applyAlignment="1" applyProtection="1">
      <alignment horizontal="center"/>
      <protection locked="0"/>
    </xf>
    <xf numFmtId="0" fontId="4" fillId="0" borderId="0" xfId="0" applyFont="1" applyFill="1" applyBorder="1" applyAlignment="1">
      <alignment horizontal="center"/>
    </xf>
    <xf numFmtId="0" fontId="16" fillId="0" borderId="0" xfId="0" applyFont="1"/>
    <xf numFmtId="0" fontId="4" fillId="0" borderId="11" xfId="0" applyFont="1" applyBorder="1" applyAlignment="1">
      <alignment horizontal="left"/>
    </xf>
    <xf numFmtId="43" fontId="4" fillId="0" borderId="0" xfId="0" applyNumberFormat="1" applyFont="1" applyFill="1" applyBorder="1" applyAlignment="1" applyProtection="1"/>
    <xf numFmtId="49" fontId="4" fillId="0" borderId="0" xfId="0" applyNumberFormat="1" applyFont="1" applyFill="1" applyBorder="1" applyAlignment="1" applyProtection="1">
      <protection locked="0"/>
    </xf>
    <xf numFmtId="1" fontId="6" fillId="0" borderId="0" xfId="0" applyNumberFormat="1" applyFont="1" applyFill="1" applyBorder="1" applyAlignment="1" applyProtection="1">
      <alignment horizontal="center"/>
      <protection locked="0"/>
    </xf>
    <xf numFmtId="0" fontId="16" fillId="0" borderId="0" xfId="0" applyFont="1" applyFill="1" applyBorder="1" applyAlignment="1"/>
    <xf numFmtId="0" fontId="4" fillId="0" borderId="0" xfId="0" applyFont="1" applyFill="1" applyBorder="1"/>
    <xf numFmtId="0" fontId="4" fillId="0" borderId="0" xfId="0" applyFont="1" applyAlignment="1">
      <alignment horizontal="center" vertical="center"/>
    </xf>
    <xf numFmtId="0" fontId="4" fillId="0" borderId="0" xfId="0" applyFont="1" applyAlignment="1">
      <alignment horizontal="left" vertical="center"/>
    </xf>
    <xf numFmtId="166" fontId="18" fillId="0" borderId="0" xfId="0" applyNumberFormat="1" applyFont="1" applyFill="1" applyBorder="1" applyAlignment="1" applyProtection="1">
      <alignment horizontal="center"/>
      <protection locked="0"/>
    </xf>
    <xf numFmtId="39" fontId="18" fillId="0" borderId="0" xfId="0" applyNumberFormat="1" applyFont="1" applyFill="1" applyBorder="1" applyAlignment="1" applyProtection="1">
      <alignment horizontal="center"/>
      <protection locked="0"/>
    </xf>
    <xf numFmtId="0" fontId="4" fillId="0" borderId="0" xfId="0" applyFont="1" applyFill="1" applyBorder="1" applyAlignment="1">
      <alignment horizontal="center" vertical="center"/>
    </xf>
    <xf numFmtId="0" fontId="4" fillId="0" borderId="11" xfId="0" applyFont="1" applyFill="1" applyBorder="1" applyAlignment="1">
      <alignment horizontal="center"/>
    </xf>
    <xf numFmtId="0" fontId="7" fillId="3" borderId="28" xfId="0" applyFont="1" applyFill="1" applyBorder="1" applyAlignment="1" applyProtection="1"/>
    <xf numFmtId="0" fontId="7" fillId="3" borderId="18" xfId="0" applyFont="1" applyFill="1" applyBorder="1" applyAlignment="1" applyProtection="1"/>
    <xf numFmtId="0" fontId="7" fillId="3" borderId="17" xfId="0" applyFont="1" applyFill="1" applyBorder="1" applyAlignment="1" applyProtection="1"/>
    <xf numFmtId="168" fontId="18" fillId="9" borderId="11" xfId="0" applyNumberFormat="1" applyFont="1" applyFill="1" applyBorder="1" applyAlignment="1" applyProtection="1">
      <alignment horizontal="center"/>
      <protection locked="0"/>
    </xf>
    <xf numFmtId="39" fontId="7" fillId="0" borderId="0" xfId="0" applyNumberFormat="1" applyFont="1" applyFill="1" applyBorder="1" applyAlignment="1">
      <alignment horizontal="center"/>
    </xf>
    <xf numFmtId="0" fontId="4" fillId="0" borderId="0" xfId="0" applyFont="1" applyFill="1" applyBorder="1" applyAlignment="1">
      <alignment horizontal="left" vertical="center"/>
    </xf>
    <xf numFmtId="0" fontId="9" fillId="0" borderId="0" xfId="0" applyFont="1" applyFill="1"/>
    <xf numFmtId="0" fontId="9" fillId="0" borderId="0" xfId="0" applyFont="1"/>
    <xf numFmtId="0" fontId="16" fillId="9" borderId="11" xfId="0" applyFont="1" applyFill="1" applyBorder="1" applyAlignment="1" applyProtection="1">
      <alignment horizontal="center" vertical="center"/>
      <protection locked="0"/>
    </xf>
    <xf numFmtId="167" fontId="18" fillId="3" borderId="5" xfId="0" applyNumberFormat="1" applyFont="1" applyFill="1" applyBorder="1" applyAlignment="1" applyProtection="1"/>
    <xf numFmtId="167" fontId="18" fillId="3" borderId="16" xfId="0" applyNumberFormat="1" applyFont="1" applyFill="1" applyBorder="1" applyAlignment="1" applyProtection="1"/>
    <xf numFmtId="0" fontId="25" fillId="0" borderId="0" xfId="0" applyFont="1" applyFill="1"/>
    <xf numFmtId="0" fontId="25" fillId="0" borderId="0" xfId="0" applyFont="1"/>
    <xf numFmtId="0" fontId="4" fillId="0" borderId="7" xfId="0" applyFont="1" applyBorder="1"/>
    <xf numFmtId="0" fontId="4" fillId="0" borderId="7" xfId="0" applyFont="1" applyBorder="1" applyAlignment="1">
      <alignment horizontal="center"/>
    </xf>
    <xf numFmtId="0" fontId="4" fillId="0" borderId="7" xfId="0" applyFont="1" applyBorder="1" applyAlignment="1">
      <alignment horizontal="left"/>
    </xf>
    <xf numFmtId="0" fontId="4" fillId="0" borderId="7" xfId="0" applyFont="1" applyFill="1" applyBorder="1" applyAlignment="1">
      <alignment horizontal="center"/>
    </xf>
    <xf numFmtId="0" fontId="4" fillId="0" borderId="6" xfId="0" applyFont="1" applyBorder="1"/>
    <xf numFmtId="0" fontId="4" fillId="0" borderId="6" xfId="0" applyFont="1" applyBorder="1" applyAlignment="1">
      <alignment horizontal="center"/>
    </xf>
    <xf numFmtId="0" fontId="4" fillId="0" borderId="6" xfId="0" applyFont="1" applyBorder="1" applyAlignment="1">
      <alignment horizontal="left"/>
    </xf>
    <xf numFmtId="0" fontId="4" fillId="0" borderId="6" xfId="0" applyFont="1" applyFill="1" applyBorder="1" applyAlignment="1">
      <alignment horizontal="center"/>
    </xf>
    <xf numFmtId="0" fontId="9" fillId="0" borderId="0" xfId="0" applyFont="1" applyFill="1" applyBorder="1"/>
    <xf numFmtId="0" fontId="4" fillId="0" borderId="0" xfId="0" applyFont="1" applyAlignment="1"/>
    <xf numFmtId="0" fontId="4" fillId="0" borderId="0" xfId="0" applyFont="1" applyFill="1" applyBorder="1" applyAlignment="1" applyProtection="1">
      <alignment vertical="center"/>
    </xf>
    <xf numFmtId="0" fontId="4" fillId="0" borderId="0" xfId="0" applyFont="1" applyAlignment="1" applyProtection="1">
      <alignment vertical="center"/>
    </xf>
    <xf numFmtId="0" fontId="18" fillId="0" borderId="0" xfId="0" applyFont="1" applyFill="1" applyBorder="1" applyAlignment="1">
      <alignment horizontal="center"/>
    </xf>
    <xf numFmtId="1" fontId="4" fillId="0" borderId="0" xfId="0" applyNumberFormat="1" applyFont="1"/>
    <xf numFmtId="39" fontId="17" fillId="0" borderId="0" xfId="0" applyNumberFormat="1" applyFont="1" applyFill="1" applyBorder="1" applyAlignment="1">
      <alignment horizontal="center"/>
    </xf>
    <xf numFmtId="0" fontId="8" fillId="0" borderId="0" xfId="4" applyFont="1" applyFill="1" applyAlignment="1" applyProtection="1">
      <alignment vertical="center"/>
    </xf>
    <xf numFmtId="0" fontId="16" fillId="0" borderId="0" xfId="0" applyFont="1" applyAlignment="1">
      <alignment horizontal="left" vertical="center"/>
    </xf>
    <xf numFmtId="2" fontId="18" fillId="9" borderId="11" xfId="0" applyNumberFormat="1" applyFont="1" applyFill="1" applyBorder="1" applyAlignment="1" applyProtection="1">
      <alignment horizontal="center"/>
      <protection locked="0"/>
    </xf>
    <xf numFmtId="39" fontId="18" fillId="3" borderId="5" xfId="0" applyNumberFormat="1" applyFont="1" applyFill="1" applyBorder="1" applyAlignment="1" applyProtection="1">
      <alignment horizontal="right" vertical="center"/>
    </xf>
    <xf numFmtId="39" fontId="18" fillId="3" borderId="16" xfId="0" applyNumberFormat="1" applyFont="1" applyFill="1" applyBorder="1" applyAlignment="1" applyProtection="1">
      <alignment horizontal="left" vertical="center"/>
    </xf>
    <xf numFmtId="0" fontId="16" fillId="0" borderId="0" xfId="0" applyFont="1" applyFill="1" applyBorder="1" applyAlignment="1">
      <alignment horizontal="center" vertical="top"/>
    </xf>
    <xf numFmtId="0" fontId="18" fillId="3" borderId="40" xfId="0" applyFont="1" applyFill="1" applyBorder="1" applyProtection="1"/>
    <xf numFmtId="0" fontId="4" fillId="3" borderId="39" xfId="0" applyFont="1" applyFill="1" applyBorder="1" applyProtection="1"/>
    <xf numFmtId="0" fontId="4" fillId="0" borderId="0" xfId="0" applyFont="1" applyAlignment="1">
      <alignment horizontal="right" vertical="center"/>
    </xf>
    <xf numFmtId="0" fontId="90" fillId="0" borderId="0" xfId="0" applyFont="1"/>
    <xf numFmtId="0" fontId="4" fillId="0" borderId="0" xfId="0" applyFont="1" applyAlignment="1">
      <alignment horizontal="right"/>
    </xf>
    <xf numFmtId="0" fontId="4" fillId="0" borderId="0" xfId="0" applyFont="1" applyBorder="1"/>
    <xf numFmtId="39" fontId="7" fillId="9" borderId="6" xfId="6" applyNumberFormat="1" applyFont="1" applyFill="1" applyBorder="1" applyAlignment="1" applyProtection="1">
      <alignment horizontal="center"/>
      <protection locked="0"/>
    </xf>
    <xf numFmtId="0" fontId="7" fillId="9" borderId="11" xfId="6" applyFont="1" applyFill="1" applyBorder="1" applyAlignment="1" applyProtection="1">
      <alignment horizontal="center"/>
      <protection locked="0"/>
    </xf>
    <xf numFmtId="7" fontId="7" fillId="9" borderId="11" xfId="6" applyNumberFormat="1" applyFont="1" applyFill="1" applyBorder="1" applyAlignment="1" applyProtection="1">
      <alignment horizontal="center"/>
      <protection locked="0"/>
    </xf>
    <xf numFmtId="0" fontId="7" fillId="9" borderId="15" xfId="6" applyFont="1" applyFill="1" applyBorder="1" applyAlignment="1" applyProtection="1">
      <alignment horizontal="center"/>
      <protection locked="0"/>
    </xf>
    <xf numFmtId="164" fontId="7" fillId="9" borderId="15" xfId="6" applyNumberFormat="1" applyFont="1" applyFill="1" applyBorder="1" applyAlignment="1" applyProtection="1">
      <alignment horizontal="center"/>
      <protection locked="0"/>
    </xf>
    <xf numFmtId="166" fontId="7" fillId="9" borderId="6" xfId="6" applyNumberFormat="1" applyFont="1" applyFill="1" applyBorder="1" applyAlignment="1" applyProtection="1">
      <alignment horizontal="center"/>
      <protection locked="0"/>
    </xf>
    <xf numFmtId="39" fontId="7" fillId="9" borderId="7" xfId="6" applyNumberFormat="1" applyFont="1" applyFill="1" applyBorder="1" applyAlignment="1" applyProtection="1">
      <alignment horizontal="center"/>
      <protection locked="0"/>
    </xf>
    <xf numFmtId="0" fontId="7" fillId="9" borderId="11" xfId="6" applyFont="1" applyFill="1" applyBorder="1" applyAlignment="1" applyProtection="1">
      <alignment horizontal="left"/>
      <protection locked="0"/>
    </xf>
    <xf numFmtId="39" fontId="10" fillId="9" borderId="15" xfId="6" applyNumberFormat="1" applyFont="1" applyFill="1" applyBorder="1" applyAlignment="1" applyProtection="1">
      <alignment horizontal="center"/>
      <protection locked="0"/>
    </xf>
    <xf numFmtId="37" fontId="7" fillId="9" borderId="11" xfId="6" applyNumberFormat="1" applyFont="1" applyFill="1" applyBorder="1" applyAlignment="1" applyProtection="1">
      <alignment horizontal="center"/>
      <protection locked="0"/>
    </xf>
    <xf numFmtId="39" fontId="7" fillId="9" borderId="11" xfId="6" applyNumberFormat="1" applyFont="1" applyFill="1" applyBorder="1" applyAlignment="1" applyProtection="1">
      <alignment horizontal="center"/>
      <protection locked="0"/>
    </xf>
    <xf numFmtId="37" fontId="6" fillId="9" borderId="11" xfId="6" applyNumberFormat="1" applyFont="1" applyFill="1" applyBorder="1" applyAlignment="1" applyProtection="1">
      <alignment horizontal="center"/>
      <protection locked="0"/>
    </xf>
    <xf numFmtId="0" fontId="7" fillId="9" borderId="11" xfId="6" applyFont="1" applyFill="1" applyBorder="1" applyAlignment="1">
      <alignment horizontal="left"/>
    </xf>
    <xf numFmtId="0" fontId="69" fillId="0" borderId="27" xfId="0" applyFont="1" applyBorder="1" applyAlignment="1">
      <alignment vertical="center"/>
    </xf>
    <xf numFmtId="0" fontId="69" fillId="0" borderId="0" xfId="0" applyFont="1" applyBorder="1" applyAlignment="1">
      <alignment vertical="center"/>
    </xf>
    <xf numFmtId="0" fontId="69" fillId="0" borderId="14" xfId="0" applyFont="1" applyBorder="1" applyAlignment="1">
      <alignment vertical="center"/>
    </xf>
    <xf numFmtId="0" fontId="67" fillId="0" borderId="27" xfId="0" applyFont="1" applyBorder="1" applyAlignment="1">
      <alignment vertical="center"/>
    </xf>
    <xf numFmtId="0" fontId="67" fillId="0" borderId="0" xfId="0" applyFont="1" applyBorder="1" applyAlignment="1">
      <alignment vertical="center"/>
    </xf>
    <xf numFmtId="0" fontId="67" fillId="0" borderId="14" xfId="0" applyFont="1" applyBorder="1" applyAlignment="1">
      <alignment vertical="center"/>
    </xf>
    <xf numFmtId="0" fontId="53" fillId="9" borderId="23" xfId="0" applyFont="1" applyFill="1" applyBorder="1" applyAlignment="1" applyProtection="1">
      <alignment horizontal="right"/>
      <protection locked="0"/>
    </xf>
    <xf numFmtId="0" fontId="53" fillId="0" borderId="21" xfId="0" applyFont="1" applyBorder="1" applyAlignment="1">
      <alignment horizontal="center" vertical="center"/>
    </xf>
    <xf numFmtId="2" fontId="2" fillId="21" borderId="1" xfId="0" applyNumberFormat="1" applyFont="1" applyFill="1" applyBorder="1" applyAlignment="1" applyProtection="1">
      <alignment horizontal="center" vertical="center"/>
    </xf>
    <xf numFmtId="0" fontId="0" fillId="2" borderId="0" xfId="0" applyFill="1" applyBorder="1" applyAlignment="1">
      <alignment horizontal="center" vertical="center"/>
    </xf>
    <xf numFmtId="0" fontId="0" fillId="2" borderId="0" xfId="0" applyFill="1" applyBorder="1" applyAlignment="1">
      <alignment horizontal="right" vertical="center"/>
    </xf>
    <xf numFmtId="2" fontId="2" fillId="21" borderId="66" xfId="0" applyNumberFormat="1" applyFont="1" applyFill="1" applyBorder="1" applyAlignment="1" applyProtection="1">
      <alignment horizontal="center" vertical="center"/>
    </xf>
    <xf numFmtId="2" fontId="2" fillId="21" borderId="4" xfId="0" applyNumberFormat="1" applyFont="1" applyFill="1" applyBorder="1" applyAlignment="1" applyProtection="1">
      <alignment horizontal="center"/>
    </xf>
    <xf numFmtId="0" fontId="0" fillId="2" borderId="0" xfId="0" applyFill="1" applyBorder="1" applyAlignment="1"/>
    <xf numFmtId="2" fontId="2" fillId="21" borderId="11" xfId="0" applyNumberFormat="1" applyFont="1" applyFill="1" applyBorder="1" applyAlignment="1" applyProtection="1">
      <alignment horizontal="center"/>
    </xf>
    <xf numFmtId="0" fontId="0" fillId="2" borderId="12" xfId="0" applyFill="1" applyBorder="1" applyAlignment="1">
      <alignment horizontal="center" vertical="center"/>
    </xf>
    <xf numFmtId="0" fontId="0" fillId="2" borderId="12" xfId="0" applyFill="1" applyBorder="1" applyAlignment="1">
      <alignment horizontal="right" vertical="center"/>
    </xf>
    <xf numFmtId="2" fontId="29" fillId="21" borderId="7" xfId="0" applyNumberFormat="1" applyFont="1" applyFill="1" applyBorder="1" applyAlignment="1" applyProtection="1">
      <alignment horizontal="center" vertical="center"/>
    </xf>
    <xf numFmtId="0" fontId="29" fillId="21" borderId="7" xfId="0" applyFont="1" applyFill="1" applyBorder="1" applyAlignment="1" applyProtection="1">
      <alignment horizontal="center" vertical="center"/>
    </xf>
    <xf numFmtId="0" fontId="29" fillId="24" borderId="7" xfId="14" applyFont="1" applyFill="1" applyBorder="1" applyAlignment="1" applyProtection="1">
      <alignment horizontal="center" vertical="center"/>
      <protection locked="0"/>
    </xf>
    <xf numFmtId="2" fontId="0" fillId="21" borderId="7" xfId="0" applyNumberFormat="1" applyFill="1" applyBorder="1" applyAlignment="1" applyProtection="1">
      <alignment horizontal="center" vertical="center"/>
    </xf>
    <xf numFmtId="0" fontId="0" fillId="24" borderId="7" xfId="14" applyFont="1" applyFill="1" applyBorder="1" applyAlignment="1" applyProtection="1">
      <alignment horizontal="center" vertical="center"/>
      <protection locked="0"/>
    </xf>
    <xf numFmtId="2" fontId="29" fillId="21" borderId="11" xfId="0" applyNumberFormat="1" applyFont="1" applyFill="1" applyBorder="1" applyAlignment="1" applyProtection="1">
      <alignment horizontal="center" vertical="center"/>
    </xf>
    <xf numFmtId="0" fontId="29" fillId="21" borderId="11" xfId="0" applyFont="1" applyFill="1" applyBorder="1" applyAlignment="1" applyProtection="1">
      <alignment horizontal="center" vertical="center"/>
    </xf>
    <xf numFmtId="0" fontId="29" fillId="24" borderId="11" xfId="14" applyFont="1" applyFill="1" applyBorder="1" applyAlignment="1" applyProtection="1">
      <alignment horizontal="center" vertical="center"/>
      <protection locked="0"/>
    </xf>
    <xf numFmtId="2" fontId="0" fillId="21" borderId="11" xfId="0" applyNumberFormat="1" applyFill="1" applyBorder="1" applyAlignment="1" applyProtection="1">
      <alignment horizontal="center" vertical="center"/>
    </xf>
    <xf numFmtId="0" fontId="0" fillId="24" borderId="11" xfId="14" applyFont="1" applyFill="1" applyBorder="1" applyAlignment="1" applyProtection="1">
      <alignment horizontal="center" vertical="center"/>
      <protection locked="0"/>
    </xf>
    <xf numFmtId="0" fontId="0" fillId="5" borderId="11" xfId="0" applyFill="1" applyBorder="1" applyAlignment="1">
      <alignment horizontal="center" vertical="center"/>
    </xf>
    <xf numFmtId="0" fontId="0" fillId="5" borderId="11" xfId="0" applyFill="1" applyBorder="1" applyAlignment="1" applyProtection="1">
      <alignment horizontal="center" vertical="center"/>
      <protection locked="0"/>
    </xf>
    <xf numFmtId="0" fontId="29" fillId="21" borderId="11" xfId="0" applyFont="1" applyFill="1" applyBorder="1" applyAlignment="1" applyProtection="1">
      <alignment horizontal="center" vertical="center" wrapText="1"/>
    </xf>
    <xf numFmtId="0" fontId="0" fillId="21" borderId="11" xfId="0" applyFill="1" applyBorder="1" applyAlignment="1" applyProtection="1">
      <alignment horizontal="center" vertical="center" wrapText="1"/>
    </xf>
    <xf numFmtId="0" fontId="0" fillId="24" borderId="11" xfId="0" applyFill="1" applyBorder="1" applyAlignment="1" applyProtection="1">
      <alignment horizontal="center" vertical="center"/>
      <protection locked="0"/>
    </xf>
    <xf numFmtId="0" fontId="91" fillId="21" borderId="11" xfId="0" applyFont="1" applyFill="1" applyBorder="1" applyAlignment="1" applyProtection="1">
      <alignment horizontal="center" vertical="center" wrapText="1"/>
    </xf>
    <xf numFmtId="0" fontId="0" fillId="21" borderId="0" xfId="0" applyFill="1" applyBorder="1" applyAlignment="1" applyProtection="1">
      <alignment horizontal="right"/>
    </xf>
    <xf numFmtId="0" fontId="0" fillId="21" borderId="67" xfId="0" applyFill="1" applyBorder="1" applyProtection="1"/>
    <xf numFmtId="0" fontId="31" fillId="21" borderId="7" xfId="0" applyFont="1" applyFill="1" applyBorder="1" applyAlignment="1" applyProtection="1">
      <alignment horizontal="right"/>
    </xf>
    <xf numFmtId="0" fontId="0" fillId="21" borderId="8" xfId="0" applyFill="1" applyBorder="1" applyAlignment="1" applyProtection="1">
      <alignment horizontal="right"/>
    </xf>
    <xf numFmtId="0" fontId="0" fillId="21" borderId="5" xfId="0" applyFill="1" applyBorder="1" applyProtection="1"/>
    <xf numFmtId="0" fontId="13" fillId="21" borderId="11" xfId="0" applyFont="1" applyFill="1" applyBorder="1" applyAlignment="1" applyProtection="1">
      <alignment horizontal="right"/>
    </xf>
    <xf numFmtId="0" fontId="6" fillId="3" borderId="11" xfId="0" applyFont="1" applyFill="1" applyBorder="1" applyAlignment="1">
      <alignment horizontal="center" vertical="center" wrapText="1"/>
    </xf>
    <xf numFmtId="0" fontId="6" fillId="3" borderId="11" xfId="0" applyFont="1" applyFill="1" applyBorder="1" applyAlignment="1">
      <alignment horizontal="center" vertical="center"/>
    </xf>
    <xf numFmtId="0" fontId="6" fillId="19" borderId="11" xfId="0" applyFont="1" applyFill="1" applyBorder="1" applyAlignment="1" applyProtection="1">
      <alignment horizontal="center" vertical="center"/>
      <protection locked="0"/>
    </xf>
    <xf numFmtId="169" fontId="6" fillId="19" borderId="11" xfId="0" applyNumberFormat="1" applyFont="1" applyFill="1" applyBorder="1" applyAlignment="1" applyProtection="1">
      <alignment horizontal="center" vertical="center"/>
      <protection locked="0"/>
    </xf>
    <xf numFmtId="1" fontId="6" fillId="19" borderId="11" xfId="0" applyNumberFormat="1" applyFont="1" applyFill="1" applyBorder="1" applyAlignment="1" applyProtection="1">
      <alignment horizontal="center" vertical="center"/>
      <protection locked="0"/>
    </xf>
    <xf numFmtId="0" fontId="53" fillId="0" borderId="18" xfId="0" applyFont="1" applyBorder="1" applyAlignment="1"/>
    <xf numFmtId="0" fontId="53" fillId="0" borderId="18" xfId="0" applyFont="1" applyBorder="1" applyAlignment="1">
      <alignment vertical="center"/>
    </xf>
    <xf numFmtId="0" fontId="53" fillId="6" borderId="27" xfId="0" applyFont="1" applyFill="1" applyBorder="1" applyAlignment="1"/>
    <xf numFmtId="0" fontId="56" fillId="6" borderId="14" xfId="0" applyFont="1" applyFill="1" applyBorder="1" applyAlignment="1">
      <alignment vertical="center"/>
    </xf>
    <xf numFmtId="0" fontId="52" fillId="5" borderId="0" xfId="0" applyFont="1" applyFill="1" applyBorder="1" applyAlignment="1"/>
    <xf numFmtId="0" fontId="67" fillId="3" borderId="76" xfId="0" applyFont="1" applyFill="1" applyBorder="1" applyAlignment="1">
      <alignment horizontal="right" vertical="center"/>
    </xf>
    <xf numFmtId="0" fontId="67" fillId="5" borderId="75" xfId="0" applyFont="1" applyFill="1" applyBorder="1" applyAlignment="1">
      <alignment vertical="center"/>
    </xf>
    <xf numFmtId="0" fontId="69" fillId="5" borderId="77" xfId="0" applyFont="1" applyFill="1" applyBorder="1" applyAlignment="1"/>
    <xf numFmtId="0" fontId="69" fillId="16" borderId="63" xfId="0" applyFont="1" applyFill="1" applyBorder="1" applyAlignment="1">
      <alignment vertical="center"/>
    </xf>
    <xf numFmtId="0" fontId="69" fillId="16" borderId="68" xfId="0" applyFont="1" applyFill="1" applyBorder="1" applyAlignment="1">
      <alignment vertical="center"/>
    </xf>
    <xf numFmtId="0" fontId="69" fillId="16" borderId="74" xfId="0" applyFont="1" applyFill="1" applyBorder="1" applyAlignment="1">
      <alignment vertical="center"/>
    </xf>
    <xf numFmtId="0" fontId="69" fillId="16" borderId="69" xfId="0" applyFont="1" applyFill="1" applyBorder="1" applyAlignment="1">
      <alignment vertical="center"/>
    </xf>
    <xf numFmtId="0" fontId="67" fillId="16" borderId="75" xfId="0" applyFont="1" applyFill="1" applyBorder="1" applyAlignment="1">
      <alignment vertical="center"/>
    </xf>
    <xf numFmtId="0" fontId="69" fillId="0" borderId="74" xfId="0" applyFont="1" applyBorder="1" applyAlignment="1"/>
    <xf numFmtId="0" fontId="71" fillId="0" borderId="74" xfId="0" applyFont="1" applyBorder="1" applyAlignment="1">
      <alignment vertical="center"/>
    </xf>
    <xf numFmtId="0" fontId="67" fillId="0" borderId="62" xfId="0" applyFont="1" applyFill="1" applyBorder="1" applyAlignment="1">
      <alignment horizontal="center" vertical="center"/>
    </xf>
    <xf numFmtId="0" fontId="67" fillId="9" borderId="62" xfId="0" applyFont="1" applyFill="1" applyBorder="1" applyAlignment="1" applyProtection="1">
      <alignment horizontal="center" vertical="center"/>
      <protection locked="0"/>
    </xf>
    <xf numFmtId="0" fontId="74" fillId="9" borderId="70" xfId="0" applyFont="1" applyFill="1" applyBorder="1" applyAlignment="1" applyProtection="1">
      <alignment horizontal="center" vertical="center"/>
      <protection locked="0"/>
    </xf>
    <xf numFmtId="0" fontId="77" fillId="9" borderId="62" xfId="0" applyFont="1" applyFill="1" applyBorder="1" applyAlignment="1" applyProtection="1">
      <alignment horizontal="center" vertical="center"/>
      <protection locked="0"/>
    </xf>
    <xf numFmtId="0" fontId="0" fillId="19" borderId="20" xfId="0" applyFill="1" applyBorder="1" applyAlignment="1"/>
    <xf numFmtId="0" fontId="0" fillId="20" borderId="23" xfId="0" applyFill="1" applyBorder="1" applyAlignment="1">
      <alignment horizontal="right" vertical="center"/>
    </xf>
    <xf numFmtId="0" fontId="88" fillId="20" borderId="22" xfId="16" applyFont="1" applyFill="1" applyBorder="1" applyAlignment="1">
      <alignment vertical="center"/>
    </xf>
    <xf numFmtId="0" fontId="88" fillId="20" borderId="21" xfId="16" applyFont="1" applyFill="1" applyBorder="1" applyAlignment="1">
      <alignment vertical="center"/>
    </xf>
    <xf numFmtId="0" fontId="0" fillId="19" borderId="29" xfId="0" applyFill="1" applyBorder="1" applyAlignment="1"/>
    <xf numFmtId="0" fontId="0" fillId="20" borderId="22" xfId="0" applyFill="1" applyBorder="1" applyAlignment="1">
      <alignment vertical="center"/>
    </xf>
    <xf numFmtId="0" fontId="0" fillId="20" borderId="21" xfId="0" applyFill="1" applyBorder="1" applyAlignment="1">
      <alignment vertical="center"/>
    </xf>
    <xf numFmtId="0" fontId="0" fillId="20" borderId="22" xfId="0" applyFill="1" applyBorder="1"/>
    <xf numFmtId="0" fontId="0" fillId="20" borderId="21" xfId="0" applyFill="1" applyBorder="1"/>
    <xf numFmtId="0" fontId="30" fillId="20" borderId="22" xfId="0" applyFont="1" applyFill="1" applyBorder="1" applyAlignment="1">
      <alignment vertical="center"/>
    </xf>
    <xf numFmtId="0" fontId="2" fillId="5" borderId="20" xfId="0" applyFont="1" applyFill="1" applyBorder="1" applyAlignment="1">
      <alignment horizontal="center" vertical="center"/>
    </xf>
    <xf numFmtId="0" fontId="0" fillId="5" borderId="23" xfId="0" applyFill="1" applyBorder="1" applyAlignment="1"/>
    <xf numFmtId="0" fontId="0" fillId="5" borderId="22" xfId="0" applyFill="1" applyBorder="1" applyAlignment="1"/>
    <xf numFmtId="0" fontId="0" fillId="5" borderId="21" xfId="0" applyFill="1" applyBorder="1" applyAlignment="1"/>
    <xf numFmtId="0" fontId="0" fillId="20" borderId="23" xfId="0" applyFill="1" applyBorder="1" applyAlignment="1"/>
    <xf numFmtId="0" fontId="0" fillId="20" borderId="22" xfId="0" applyFill="1" applyBorder="1" applyAlignment="1"/>
    <xf numFmtId="0" fontId="0" fillId="20" borderId="21" xfId="0" applyFill="1" applyBorder="1" applyAlignment="1"/>
    <xf numFmtId="0" fontId="30" fillId="20" borderId="23" xfId="0" applyFont="1" applyFill="1" applyBorder="1" applyAlignment="1">
      <alignment vertical="center"/>
    </xf>
    <xf numFmtId="0" fontId="2" fillId="5" borderId="20" xfId="0" applyFont="1" applyFill="1" applyBorder="1" applyAlignment="1" applyProtection="1">
      <alignment horizontal="center"/>
    </xf>
    <xf numFmtId="0" fontId="2" fillId="20" borderId="20" xfId="0" applyFont="1" applyFill="1" applyBorder="1" applyAlignment="1" applyProtection="1">
      <alignment horizontal="center"/>
    </xf>
    <xf numFmtId="0" fontId="30" fillId="20" borderId="22" xfId="0" applyFont="1" applyFill="1" applyBorder="1" applyAlignment="1" applyProtection="1">
      <alignment vertical="center"/>
    </xf>
    <xf numFmtId="0" fontId="0" fillId="20" borderId="23" xfId="0" applyFill="1" applyBorder="1" applyAlignment="1" applyProtection="1">
      <alignment horizontal="right" vertical="center"/>
    </xf>
    <xf numFmtId="0" fontId="30" fillId="20" borderId="23" xfId="0" applyFont="1" applyFill="1" applyBorder="1" applyAlignment="1" applyProtection="1">
      <alignment vertical="center"/>
    </xf>
    <xf numFmtId="0" fontId="7" fillId="5" borderId="20" xfId="9" applyFont="1" applyFill="1" applyBorder="1" applyAlignment="1">
      <alignment horizontal="center" vertical="center"/>
    </xf>
    <xf numFmtId="0" fontId="0" fillId="12" borderId="11" xfId="0" applyFill="1" applyBorder="1" applyAlignment="1">
      <alignment horizontal="center" vertical="center"/>
    </xf>
    <xf numFmtId="0" fontId="0" fillId="12" borderId="11" xfId="0" applyFill="1" applyBorder="1" applyAlignment="1" applyProtection="1">
      <alignment horizontal="center" vertical="center"/>
      <protection locked="0"/>
    </xf>
    <xf numFmtId="0" fontId="0" fillId="12" borderId="7" xfId="0" applyFill="1" applyBorder="1" applyAlignment="1" applyProtection="1">
      <alignment horizontal="center" vertical="center"/>
      <protection locked="0"/>
    </xf>
    <xf numFmtId="0" fontId="0" fillId="12" borderId="7" xfId="0" applyFill="1" applyBorder="1" applyAlignment="1">
      <alignment horizontal="center" vertical="center"/>
    </xf>
    <xf numFmtId="0" fontId="1" fillId="0" borderId="0" xfId="9" applyFont="1" applyAlignment="1">
      <alignment horizontal="left" vertical="center"/>
    </xf>
    <xf numFmtId="0" fontId="0" fillId="0" borderId="0" xfId="9" applyFont="1" applyAlignment="1">
      <alignment horizontal="left" vertical="center"/>
    </xf>
    <xf numFmtId="0" fontId="1" fillId="0" borderId="0" xfId="9" applyFont="1" applyAlignment="1">
      <alignment horizontal="left" vertical="center" wrapText="1"/>
    </xf>
    <xf numFmtId="0" fontId="0" fillId="0" borderId="0" xfId="9" applyFont="1" applyAlignment="1">
      <alignment vertical="center"/>
    </xf>
    <xf numFmtId="0" fontId="107" fillId="0" borderId="0" xfId="9" applyFont="1" applyAlignment="1">
      <alignment vertical="center"/>
    </xf>
    <xf numFmtId="0" fontId="107" fillId="0" borderId="0" xfId="9" applyFont="1" applyAlignment="1">
      <alignment horizontal="left" vertical="center"/>
    </xf>
    <xf numFmtId="0" fontId="109" fillId="0" borderId="0" xfId="9" applyFont="1"/>
    <xf numFmtId="0" fontId="0" fillId="0" borderId="0" xfId="9" applyFont="1"/>
    <xf numFmtId="0" fontId="1" fillId="0" borderId="0" xfId="9" applyFont="1" applyBorder="1" applyAlignment="1">
      <alignment horizontal="center"/>
    </xf>
    <xf numFmtId="0" fontId="37" fillId="0" borderId="0" xfId="9" applyFont="1" applyAlignment="1">
      <alignment vertical="center"/>
    </xf>
    <xf numFmtId="0" fontId="31" fillId="3" borderId="38" xfId="9" applyFont="1" applyFill="1" applyBorder="1" applyAlignment="1">
      <alignment horizontal="right" vertical="center"/>
    </xf>
    <xf numFmtId="0" fontId="31" fillId="3" borderId="37" xfId="9" applyFont="1" applyFill="1" applyBorder="1" applyAlignment="1">
      <alignment horizontal="right" vertical="center"/>
    </xf>
    <xf numFmtId="0" fontId="6" fillId="19" borderId="11" xfId="0" applyFont="1" applyFill="1" applyBorder="1" applyAlignment="1">
      <alignment horizontal="center" vertical="center"/>
    </xf>
    <xf numFmtId="0" fontId="6" fillId="3" borderId="11" xfId="0" applyFont="1" applyFill="1" applyBorder="1" applyAlignment="1" applyProtection="1">
      <alignment horizontal="center" vertical="center"/>
      <protection locked="0"/>
    </xf>
    <xf numFmtId="0" fontId="4" fillId="3" borderId="11" xfId="1" applyFont="1" applyFill="1" applyBorder="1" applyAlignment="1">
      <alignment horizontal="center"/>
    </xf>
    <xf numFmtId="0" fontId="6" fillId="19" borderId="11" xfId="14" applyFont="1" applyFill="1" applyBorder="1" applyAlignment="1" applyProtection="1">
      <alignment horizontal="center" vertical="center"/>
      <protection locked="0"/>
    </xf>
    <xf numFmtId="0" fontId="6" fillId="2" borderId="5" xfId="0" applyFont="1" applyFill="1" applyBorder="1" applyAlignment="1" applyProtection="1">
      <alignment horizontal="center"/>
    </xf>
    <xf numFmtId="0" fontId="6" fillId="2" borderId="4" xfId="0" applyFont="1" applyFill="1" applyBorder="1" applyAlignment="1" applyProtection="1">
      <alignment horizontal="center"/>
    </xf>
    <xf numFmtId="0" fontId="4" fillId="9" borderId="5" xfId="0" applyFont="1" applyFill="1" applyBorder="1" applyAlignment="1" applyProtection="1">
      <alignment horizontal="center"/>
      <protection locked="0"/>
    </xf>
    <xf numFmtId="0" fontId="4" fillId="9" borderId="4" xfId="0" applyFont="1" applyFill="1" applyBorder="1" applyAlignment="1" applyProtection="1">
      <alignment horizontal="center"/>
      <protection locked="0"/>
    </xf>
    <xf numFmtId="0" fontId="4" fillId="9" borderId="2" xfId="0" applyFont="1" applyFill="1" applyBorder="1" applyAlignment="1" applyProtection="1">
      <alignment horizontal="center"/>
      <protection locked="0"/>
    </xf>
    <xf numFmtId="0" fontId="6" fillId="9" borderId="2" xfId="0" applyNumberFormat="1" applyFont="1" applyFill="1" applyBorder="1" applyAlignment="1" applyProtection="1">
      <alignment horizontal="left"/>
      <protection locked="0"/>
    </xf>
    <xf numFmtId="0" fontId="6" fillId="9" borderId="2" xfId="0" applyFont="1" applyFill="1" applyBorder="1" applyAlignment="1" applyProtection="1">
      <alignment horizontal="left"/>
      <protection locked="0"/>
    </xf>
    <xf numFmtId="167" fontId="32" fillId="2" borderId="5" xfId="0" applyNumberFormat="1" applyFont="1" applyFill="1" applyBorder="1" applyAlignment="1" applyProtection="1">
      <alignment wrapText="1"/>
    </xf>
    <xf numFmtId="167" fontId="32" fillId="2" borderId="4" xfId="0" applyNumberFormat="1" applyFont="1" applyFill="1" applyBorder="1" applyAlignment="1" applyProtection="1">
      <alignment wrapText="1"/>
    </xf>
    <xf numFmtId="0" fontId="4" fillId="2" borderId="5" xfId="0" applyFont="1" applyFill="1" applyBorder="1" applyAlignment="1" applyProtection="1">
      <alignment horizontal="right"/>
    </xf>
    <xf numFmtId="0" fontId="4" fillId="2" borderId="8" xfId="0" applyFont="1" applyFill="1" applyBorder="1" applyAlignment="1" applyProtection="1">
      <alignment horizontal="right"/>
    </xf>
    <xf numFmtId="0" fontId="4" fillId="2" borderId="4" xfId="0" applyFont="1" applyFill="1" applyBorder="1" applyAlignment="1" applyProtection="1">
      <alignment horizontal="right"/>
    </xf>
    <xf numFmtId="0" fontId="0" fillId="3" borderId="11" xfId="0" applyFill="1" applyBorder="1" applyAlignment="1" applyProtection="1">
      <alignment horizontal="center" textRotation="90"/>
      <protection hidden="1"/>
    </xf>
    <xf numFmtId="0" fontId="0" fillId="0" borderId="0" xfId="0" applyAlignment="1" applyProtection="1">
      <alignment horizontal="center"/>
      <protection hidden="1"/>
    </xf>
    <xf numFmtId="0" fontId="0" fillId="0" borderId="5" xfId="0" applyBorder="1" applyAlignment="1" applyProtection="1">
      <alignment horizontal="center"/>
      <protection hidden="1"/>
    </xf>
    <xf numFmtId="0" fontId="0" fillId="0" borderId="8" xfId="0" applyBorder="1" applyAlignment="1" applyProtection="1">
      <alignment horizontal="center"/>
      <protection hidden="1"/>
    </xf>
    <xf numFmtId="0" fontId="0" fillId="0" borderId="4" xfId="0" applyBorder="1" applyAlignment="1" applyProtection="1">
      <alignment horizontal="center"/>
      <protection hidden="1"/>
    </xf>
    <xf numFmtId="0" fontId="0" fillId="3" borderId="5" xfId="0" applyFill="1" applyBorder="1" applyAlignment="1" applyProtection="1">
      <alignment horizontal="center"/>
      <protection hidden="1"/>
    </xf>
    <xf numFmtId="0" fontId="0" fillId="3" borderId="8" xfId="0" applyFill="1" applyBorder="1" applyAlignment="1" applyProtection="1">
      <alignment horizontal="center"/>
      <protection hidden="1"/>
    </xf>
    <xf numFmtId="0" fontId="0" fillId="3" borderId="4" xfId="0" applyFill="1" applyBorder="1" applyAlignment="1" applyProtection="1">
      <alignment horizontal="center"/>
      <protection hidden="1"/>
    </xf>
    <xf numFmtId="0" fontId="0" fillId="3" borderId="7" xfId="0" applyFill="1" applyBorder="1" applyAlignment="1" applyProtection="1">
      <alignment horizontal="center" textRotation="90"/>
      <protection hidden="1"/>
    </xf>
    <xf numFmtId="0" fontId="0" fillId="3" borderId="49" xfId="0" applyFill="1" applyBorder="1" applyAlignment="1" applyProtection="1">
      <alignment horizontal="center" textRotation="90"/>
      <protection hidden="1"/>
    </xf>
    <xf numFmtId="0" fontId="0" fillId="3" borderId="6" xfId="0" applyFill="1" applyBorder="1" applyAlignment="1" applyProtection="1">
      <alignment horizontal="center" textRotation="90"/>
      <protection hidden="1"/>
    </xf>
    <xf numFmtId="0" fontId="0" fillId="25" borderId="5" xfId="0" applyFill="1" applyBorder="1" applyAlignment="1">
      <alignment horizontal="center"/>
    </xf>
    <xf numFmtId="0" fontId="0" fillId="25" borderId="8" xfId="0" applyFill="1" applyBorder="1" applyAlignment="1">
      <alignment horizontal="center"/>
    </xf>
    <xf numFmtId="0" fontId="0" fillId="25" borderId="4" xfId="0" applyFill="1" applyBorder="1" applyAlignment="1">
      <alignment horizontal="center"/>
    </xf>
    <xf numFmtId="0" fontId="0" fillId="5" borderId="5" xfId="0" applyFill="1" applyBorder="1" applyAlignment="1">
      <alignment horizontal="center"/>
    </xf>
    <xf numFmtId="0" fontId="0" fillId="5" borderId="8" xfId="0" applyFill="1" applyBorder="1" applyAlignment="1">
      <alignment horizontal="center"/>
    </xf>
    <xf numFmtId="0" fontId="0" fillId="5" borderId="4" xfId="0" applyFill="1" applyBorder="1" applyAlignment="1">
      <alignment horizontal="center"/>
    </xf>
    <xf numFmtId="0" fontId="0" fillId="12" borderId="5" xfId="0" applyFill="1" applyBorder="1" applyAlignment="1">
      <alignment horizontal="center"/>
    </xf>
    <xf numFmtId="0" fontId="0" fillId="12" borderId="8" xfId="0" applyFill="1" applyBorder="1" applyAlignment="1">
      <alignment horizontal="center"/>
    </xf>
    <xf numFmtId="0" fontId="0" fillId="12" borderId="4" xfId="0" applyFill="1" applyBorder="1" applyAlignment="1">
      <alignment horizontal="center"/>
    </xf>
    <xf numFmtId="0" fontId="0" fillId="23" borderId="5" xfId="14" applyFont="1" applyFill="1" applyBorder="1" applyAlignment="1">
      <alignment horizontal="center" vertical="center"/>
    </xf>
    <xf numFmtId="0" fontId="0" fillId="23" borderId="8" xfId="14" applyFont="1" applyFill="1" applyBorder="1" applyAlignment="1">
      <alignment horizontal="center" vertical="center"/>
    </xf>
    <xf numFmtId="0" fontId="0" fillId="23" borderId="4" xfId="14" applyFont="1" applyFill="1" applyBorder="1" applyAlignment="1">
      <alignment horizontal="center" vertical="center"/>
    </xf>
    <xf numFmtId="0" fontId="0" fillId="2" borderId="0" xfId="0" applyFill="1" applyAlignment="1">
      <alignment horizontal="center"/>
    </xf>
    <xf numFmtId="43" fontId="16" fillId="24" borderId="11" xfId="14" applyNumberFormat="1" applyFont="1" applyFill="1" applyBorder="1" applyAlignment="1" applyProtection="1">
      <alignment horizontal="center" vertical="center"/>
      <protection locked="0"/>
    </xf>
    <xf numFmtId="0" fontId="16" fillId="24" borderId="11" xfId="14" applyNumberFormat="1" applyFont="1" applyFill="1" applyBorder="1" applyAlignment="1" applyProtection="1">
      <alignment horizontal="center" vertical="center"/>
      <protection locked="0"/>
    </xf>
    <xf numFmtId="0" fontId="0" fillId="23" borderId="5" xfId="0" applyFill="1" applyBorder="1" applyAlignment="1">
      <alignment horizontal="center"/>
    </xf>
    <xf numFmtId="0" fontId="0" fillId="23" borderId="8" xfId="0" applyFill="1" applyBorder="1" applyAlignment="1">
      <alignment horizontal="center"/>
    </xf>
    <xf numFmtId="0" fontId="0" fillId="23" borderId="4" xfId="0" applyFill="1" applyBorder="1" applyAlignment="1">
      <alignment horizontal="center"/>
    </xf>
    <xf numFmtId="2" fontId="2" fillId="21" borderId="5" xfId="0" applyNumberFormat="1" applyFont="1" applyFill="1" applyBorder="1" applyAlignment="1" applyProtection="1">
      <alignment horizontal="center"/>
    </xf>
    <xf numFmtId="2" fontId="2" fillId="21" borderId="4" xfId="0" applyNumberFormat="1" applyFont="1" applyFill="1" applyBorder="1" applyAlignment="1" applyProtection="1">
      <alignment horizontal="center"/>
    </xf>
    <xf numFmtId="0" fontId="2" fillId="21" borderId="5" xfId="0" applyFont="1" applyFill="1" applyBorder="1" applyAlignment="1" applyProtection="1">
      <alignment horizontal="left" vertical="center"/>
    </xf>
    <xf numFmtId="0" fontId="2" fillId="21" borderId="8" xfId="0" applyFont="1" applyFill="1" applyBorder="1" applyAlignment="1" applyProtection="1">
      <alignment horizontal="left" vertical="center"/>
    </xf>
    <xf numFmtId="0" fontId="2" fillId="21" borderId="4" xfId="0" applyFont="1" applyFill="1" applyBorder="1" applyAlignment="1" applyProtection="1">
      <alignment horizontal="left" vertical="center"/>
    </xf>
    <xf numFmtId="0" fontId="37" fillId="6" borderId="10" xfId="0" applyFont="1" applyFill="1" applyBorder="1" applyAlignment="1">
      <alignment horizontal="center" vertical="center" wrapText="1"/>
    </xf>
    <xf numFmtId="0" fontId="37" fillId="6" borderId="12" xfId="0" applyFont="1" applyFill="1" applyBorder="1" applyAlignment="1">
      <alignment horizontal="center" vertical="center" wrapText="1"/>
    </xf>
    <xf numFmtId="0" fontId="37" fillId="6" borderId="9" xfId="0" applyFont="1" applyFill="1" applyBorder="1" applyAlignment="1">
      <alignment horizontal="center" vertical="center" wrapText="1"/>
    </xf>
    <xf numFmtId="0" fontId="37" fillId="6" borderId="3" xfId="0" applyFont="1" applyFill="1" applyBorder="1" applyAlignment="1">
      <alignment horizontal="center" vertical="center" wrapText="1"/>
    </xf>
    <xf numFmtId="0" fontId="37" fillId="6" borderId="2" xfId="0" applyFont="1" applyFill="1" applyBorder="1" applyAlignment="1">
      <alignment horizontal="center" vertical="center" wrapText="1"/>
    </xf>
    <xf numFmtId="0" fontId="37" fillId="6" borderId="1" xfId="0" applyFont="1" applyFill="1" applyBorder="1" applyAlignment="1">
      <alignment horizontal="center" vertical="center" wrapText="1"/>
    </xf>
    <xf numFmtId="0" fontId="0" fillId="21" borderId="10" xfId="0" applyFill="1" applyBorder="1" applyAlignment="1">
      <alignment horizontal="right" vertical="center" wrapText="1"/>
    </xf>
    <xf numFmtId="0" fontId="0" fillId="21" borderId="12" xfId="0" applyFill="1" applyBorder="1" applyAlignment="1">
      <alignment horizontal="right" vertical="center" wrapText="1"/>
    </xf>
    <xf numFmtId="0" fontId="0" fillId="21" borderId="9" xfId="0" applyFill="1" applyBorder="1" applyAlignment="1">
      <alignment horizontal="right" vertical="center" wrapText="1"/>
    </xf>
    <xf numFmtId="0" fontId="0" fillId="21" borderId="3" xfId="0" applyFill="1" applyBorder="1" applyAlignment="1">
      <alignment horizontal="right" vertical="center" wrapText="1"/>
    </xf>
    <xf numFmtId="0" fontId="0" fillId="21" borderId="2" xfId="0" applyFill="1" applyBorder="1" applyAlignment="1">
      <alignment horizontal="right" vertical="center" wrapText="1"/>
    </xf>
    <xf numFmtId="0" fontId="0" fillId="21" borderId="1" xfId="0" applyFill="1" applyBorder="1" applyAlignment="1">
      <alignment horizontal="right" vertical="center" wrapText="1"/>
    </xf>
    <xf numFmtId="0" fontId="0" fillId="24" borderId="58" xfId="14" applyFont="1" applyFill="1" applyAlignment="1" applyProtection="1">
      <alignment horizontal="center" vertical="center"/>
      <protection locked="0"/>
    </xf>
    <xf numFmtId="2" fontId="2" fillId="3" borderId="5" xfId="0" applyNumberFormat="1" applyFont="1" applyFill="1" applyBorder="1" applyAlignment="1">
      <alignment horizontal="center"/>
    </xf>
    <xf numFmtId="2" fontId="2" fillId="3" borderId="4" xfId="0" applyNumberFormat="1" applyFont="1" applyFill="1" applyBorder="1" applyAlignment="1">
      <alignment horizontal="center"/>
    </xf>
    <xf numFmtId="0" fontId="2" fillId="5" borderId="11" xfId="0" applyFont="1" applyFill="1" applyBorder="1" applyAlignment="1">
      <alignment horizontal="right"/>
    </xf>
    <xf numFmtId="0" fontId="2" fillId="22" borderId="11" xfId="0" applyFont="1" applyFill="1" applyBorder="1" applyAlignment="1">
      <alignment horizontal="right"/>
    </xf>
    <xf numFmtId="0" fontId="0" fillId="3" borderId="5" xfId="0" applyFill="1" applyBorder="1" applyAlignment="1">
      <alignment horizontal="center"/>
    </xf>
    <xf numFmtId="0" fontId="0" fillId="3" borderId="8" xfId="0" applyFill="1" applyBorder="1" applyAlignment="1">
      <alignment horizontal="center"/>
    </xf>
    <xf numFmtId="0" fontId="0" fillId="3" borderId="4" xfId="0" applyFill="1" applyBorder="1" applyAlignment="1">
      <alignment horizontal="center"/>
    </xf>
    <xf numFmtId="0" fontId="0" fillId="5" borderId="5" xfId="0" applyFill="1" applyBorder="1" applyAlignment="1">
      <alignment horizontal="center" vertical="center"/>
    </xf>
    <xf numFmtId="0" fontId="0" fillId="5" borderId="8" xfId="0" applyFill="1" applyBorder="1" applyAlignment="1">
      <alignment horizontal="center" vertical="center"/>
    </xf>
    <xf numFmtId="0" fontId="0" fillId="5" borderId="4" xfId="0" applyFill="1" applyBorder="1" applyAlignment="1">
      <alignment horizontal="center" vertical="center"/>
    </xf>
    <xf numFmtId="0" fontId="0" fillId="12" borderId="5" xfId="0" applyFill="1" applyBorder="1" applyAlignment="1">
      <alignment horizontal="center" vertical="center"/>
    </xf>
    <xf numFmtId="0" fontId="0" fillId="12" borderId="8" xfId="0" applyFill="1" applyBorder="1" applyAlignment="1">
      <alignment horizontal="center" vertical="center"/>
    </xf>
    <xf numFmtId="0" fontId="0" fillId="12" borderId="4" xfId="0" applyFill="1" applyBorder="1" applyAlignment="1">
      <alignment horizontal="center" vertical="center"/>
    </xf>
    <xf numFmtId="0" fontId="2" fillId="21" borderId="5" xfId="0" applyFont="1" applyFill="1" applyBorder="1" applyAlignment="1">
      <alignment horizontal="center"/>
    </xf>
    <xf numFmtId="0" fontId="2" fillId="21" borderId="8" xfId="0" applyFont="1" applyFill="1" applyBorder="1" applyAlignment="1">
      <alignment horizontal="center"/>
    </xf>
    <xf numFmtId="0" fontId="2" fillId="21" borderId="4" xfId="0" applyFont="1" applyFill="1" applyBorder="1" applyAlignment="1">
      <alignment horizontal="center"/>
    </xf>
    <xf numFmtId="0" fontId="0" fillId="2" borderId="10" xfId="0" applyFill="1" applyBorder="1" applyAlignment="1">
      <alignment horizontal="center"/>
    </xf>
    <xf numFmtId="0" fontId="0" fillId="2" borderId="67" xfId="0" applyFill="1" applyBorder="1" applyAlignment="1">
      <alignment horizontal="center"/>
    </xf>
    <xf numFmtId="0" fontId="0" fillId="2" borderId="3" xfId="0" applyFill="1" applyBorder="1" applyAlignment="1">
      <alignment horizontal="center"/>
    </xf>
    <xf numFmtId="0" fontId="0" fillId="2" borderId="0" xfId="0" applyFill="1" applyAlignment="1">
      <alignment horizontal="center" vertical="center"/>
    </xf>
    <xf numFmtId="0" fontId="0" fillId="2" borderId="0" xfId="0" applyFill="1" applyBorder="1" applyAlignment="1">
      <alignment horizontal="center"/>
    </xf>
    <xf numFmtId="0" fontId="0" fillId="2" borderId="66" xfId="0" applyFill="1" applyBorder="1" applyAlignment="1">
      <alignment horizontal="center"/>
    </xf>
    <xf numFmtId="0" fontId="0" fillId="2" borderId="1" xfId="0" applyFill="1" applyBorder="1" applyAlignment="1">
      <alignment horizontal="center"/>
    </xf>
    <xf numFmtId="0" fontId="0" fillId="21" borderId="11" xfId="0" applyFill="1" applyBorder="1" applyAlignment="1">
      <alignment horizontal="center"/>
    </xf>
    <xf numFmtId="0" fontId="2" fillId="21" borderId="5" xfId="0" applyFont="1" applyFill="1" applyBorder="1" applyAlignment="1" applyProtection="1">
      <alignment horizontal="left"/>
    </xf>
    <xf numFmtId="0" fontId="2" fillId="21" borderId="8" xfId="0" applyFont="1" applyFill="1" applyBorder="1" applyAlignment="1" applyProtection="1">
      <alignment horizontal="left"/>
    </xf>
    <xf numFmtId="0" fontId="2" fillId="21" borderId="4" xfId="0" applyFont="1" applyFill="1" applyBorder="1" applyAlignment="1" applyProtection="1">
      <alignment horizontal="left"/>
    </xf>
    <xf numFmtId="0" fontId="0" fillId="5" borderId="11" xfId="0" applyFill="1" applyBorder="1" applyAlignment="1">
      <alignment horizontal="center" vertical="center"/>
    </xf>
    <xf numFmtId="0" fontId="0" fillId="12" borderId="11" xfId="0" applyFill="1" applyBorder="1" applyAlignment="1">
      <alignment horizontal="center"/>
    </xf>
    <xf numFmtId="0" fontId="16" fillId="25" borderId="5" xfId="0" applyFont="1" applyFill="1" applyBorder="1" applyAlignment="1">
      <alignment horizontal="center"/>
    </xf>
    <xf numFmtId="0" fontId="16" fillId="25" borderId="8" xfId="0" applyFont="1" applyFill="1" applyBorder="1" applyAlignment="1">
      <alignment horizontal="center"/>
    </xf>
    <xf numFmtId="0" fontId="0" fillId="3" borderId="11" xfId="0" applyFill="1" applyBorder="1" applyAlignment="1">
      <alignment horizontal="right"/>
    </xf>
    <xf numFmtId="0" fontId="0" fillId="2" borderId="9" xfId="0" applyFill="1" applyBorder="1" applyAlignment="1">
      <alignment horizontal="center" vertical="center"/>
    </xf>
    <xf numFmtId="0" fontId="0" fillId="2" borderId="66" xfId="0" applyFill="1" applyBorder="1" applyAlignment="1">
      <alignment horizontal="center" vertical="center"/>
    </xf>
    <xf numFmtId="0" fontId="0" fillId="2" borderId="1" xfId="0" applyFill="1" applyBorder="1" applyAlignment="1">
      <alignment horizontal="center" vertical="center"/>
    </xf>
    <xf numFmtId="0" fontId="37" fillId="21" borderId="11" xfId="0" applyFont="1" applyFill="1" applyBorder="1" applyAlignment="1" applyProtection="1">
      <alignment horizontal="center" vertical="center"/>
    </xf>
    <xf numFmtId="0" fontId="67" fillId="0" borderId="63" xfId="0" applyFont="1" applyBorder="1" applyAlignment="1">
      <alignment vertical="center"/>
    </xf>
    <xf numFmtId="0" fontId="67" fillId="0" borderId="18" xfId="0" applyFont="1" applyBorder="1" applyAlignment="1">
      <alignment vertical="center"/>
    </xf>
    <xf numFmtId="0" fontId="67" fillId="0" borderId="68" xfId="0" applyFont="1" applyBorder="1" applyAlignment="1">
      <alignment vertical="center"/>
    </xf>
    <xf numFmtId="0" fontId="69" fillId="0" borderId="74" xfId="0" applyFont="1" applyBorder="1" applyAlignment="1">
      <alignment vertical="center"/>
    </xf>
    <xf numFmtId="0" fontId="69" fillId="0" borderId="0" xfId="0" applyFont="1" applyBorder="1" applyAlignment="1">
      <alignment vertical="center"/>
    </xf>
    <xf numFmtId="0" fontId="69" fillId="0" borderId="69" xfId="0" applyFont="1" applyBorder="1" applyAlignment="1">
      <alignment vertical="center"/>
    </xf>
    <xf numFmtId="0" fontId="75" fillId="0" borderId="74" xfId="0" applyFont="1" applyBorder="1" applyAlignment="1">
      <alignment vertical="center" wrapText="1"/>
    </xf>
    <xf numFmtId="0" fontId="75" fillId="0" borderId="0" xfId="0" applyFont="1" applyBorder="1" applyAlignment="1">
      <alignment vertical="center" wrapText="1"/>
    </xf>
    <xf numFmtId="0" fontId="75" fillId="0" borderId="14" xfId="0" applyFont="1" applyBorder="1" applyAlignment="1">
      <alignment vertical="center" wrapText="1"/>
    </xf>
    <xf numFmtId="0" fontId="69" fillId="0" borderId="74" xfId="0" applyFont="1" applyBorder="1" applyAlignment="1">
      <alignment vertical="center" wrapText="1"/>
    </xf>
    <xf numFmtId="0" fontId="69" fillId="0" borderId="0" xfId="0" applyFont="1" applyBorder="1" applyAlignment="1">
      <alignment vertical="center" wrapText="1"/>
    </xf>
    <xf numFmtId="0" fontId="69" fillId="0" borderId="14" xfId="0" applyFont="1" applyBorder="1" applyAlignment="1">
      <alignment vertical="center" wrapText="1"/>
    </xf>
    <xf numFmtId="0" fontId="53" fillId="0" borderId="23" xfId="0" applyFont="1" applyBorder="1" applyAlignment="1">
      <alignment horizontal="center"/>
    </xf>
    <xf numFmtId="0" fontId="53" fillId="0" borderId="22" xfId="0" applyFont="1" applyBorder="1" applyAlignment="1">
      <alignment horizontal="center"/>
    </xf>
    <xf numFmtId="0" fontId="53" fillId="0" borderId="21" xfId="0" applyFont="1" applyBorder="1" applyAlignment="1">
      <alignment horizontal="center"/>
    </xf>
    <xf numFmtId="0" fontId="68" fillId="0" borderId="63" xfId="0" applyFont="1" applyBorder="1" applyAlignment="1">
      <alignment vertical="center"/>
    </xf>
    <xf numFmtId="0" fontId="68" fillId="0" borderId="18" xfId="0" applyFont="1" applyBorder="1" applyAlignment="1">
      <alignment vertical="center"/>
    </xf>
    <xf numFmtId="0" fontId="68" fillId="0" borderId="68" xfId="0" applyFont="1" applyBorder="1" applyAlignment="1">
      <alignment vertical="center"/>
    </xf>
    <xf numFmtId="0" fontId="67" fillId="0" borderId="74" xfId="0" applyFont="1" applyBorder="1" applyAlignment="1">
      <alignment horizontal="center" vertical="center"/>
    </xf>
    <xf numFmtId="0" fontId="67" fillId="0" borderId="0" xfId="0" applyFont="1" applyBorder="1" applyAlignment="1">
      <alignment horizontal="center" vertical="center"/>
    </xf>
    <xf numFmtId="0" fontId="67" fillId="0" borderId="69" xfId="0" applyFont="1" applyBorder="1" applyAlignment="1">
      <alignment horizontal="center" vertical="center"/>
    </xf>
    <xf numFmtId="0" fontId="67" fillId="0" borderId="75" xfId="0" applyFont="1" applyBorder="1" applyAlignment="1">
      <alignment vertical="center"/>
    </xf>
    <xf numFmtId="0" fontId="67" fillId="0" borderId="29" xfId="0" applyFont="1" applyBorder="1" applyAlignment="1">
      <alignment vertical="center"/>
    </xf>
    <xf numFmtId="0" fontId="67" fillId="0" borderId="70" xfId="0" applyFont="1" applyBorder="1" applyAlignment="1">
      <alignment vertical="center"/>
    </xf>
    <xf numFmtId="0" fontId="53" fillId="0" borderId="24" xfId="0" applyFont="1" applyBorder="1" applyAlignment="1">
      <alignment horizontal="center" vertical="center"/>
    </xf>
    <xf numFmtId="0" fontId="53" fillId="0" borderId="50" xfId="0" applyFont="1" applyBorder="1" applyAlignment="1">
      <alignment horizontal="center" vertical="center"/>
    </xf>
    <xf numFmtId="0" fontId="54" fillId="0" borderId="23" xfId="0" applyFont="1" applyBorder="1" applyAlignment="1">
      <alignment horizontal="left" vertical="center"/>
    </xf>
    <xf numFmtId="0" fontId="54" fillId="0" borderId="22" xfId="0" applyFont="1" applyBorder="1" applyAlignment="1">
      <alignment horizontal="left" vertical="center"/>
    </xf>
    <xf numFmtId="0" fontId="54" fillId="0" borderId="21" xfId="0" applyFont="1" applyBorder="1" applyAlignment="1">
      <alignment horizontal="left" vertical="center"/>
    </xf>
    <xf numFmtId="0" fontId="53" fillId="9" borderId="23" xfId="0" applyFont="1" applyFill="1" applyBorder="1" applyAlignment="1" applyProtection="1">
      <alignment horizontal="center"/>
      <protection locked="0"/>
    </xf>
    <xf numFmtId="0" fontId="53" fillId="9" borderId="21" xfId="0" applyFont="1" applyFill="1" applyBorder="1" applyAlignment="1" applyProtection="1">
      <alignment horizontal="center"/>
      <protection locked="0"/>
    </xf>
    <xf numFmtId="0" fontId="53" fillId="5" borderId="26" xfId="0" applyFont="1" applyFill="1" applyBorder="1" applyAlignment="1">
      <alignment horizontal="center"/>
    </xf>
    <xf numFmtId="0" fontId="53" fillId="5" borderId="29" xfId="0" applyFont="1" applyFill="1" applyBorder="1" applyAlignment="1">
      <alignment horizontal="center"/>
    </xf>
    <xf numFmtId="0" fontId="53" fillId="5" borderId="25" xfId="0" applyFont="1" applyFill="1" applyBorder="1" applyAlignment="1">
      <alignment horizontal="center"/>
    </xf>
    <xf numFmtId="0" fontId="54" fillId="9" borderId="23" xfId="0" applyFont="1" applyFill="1" applyBorder="1" applyAlignment="1" applyProtection="1">
      <alignment vertical="center"/>
      <protection locked="0"/>
    </xf>
    <xf numFmtId="0" fontId="54" fillId="9" borderId="22" xfId="0" applyFont="1" applyFill="1" applyBorder="1" applyAlignment="1" applyProtection="1">
      <alignment vertical="center"/>
      <protection locked="0"/>
    </xf>
    <xf numFmtId="0" fontId="54" fillId="9" borderId="21" xfId="0" applyFont="1" applyFill="1" applyBorder="1" applyAlignment="1" applyProtection="1">
      <alignment vertical="center"/>
      <protection locked="0"/>
    </xf>
    <xf numFmtId="0" fontId="67" fillId="0" borderId="27" xfId="0" applyFont="1" applyBorder="1" applyAlignment="1">
      <alignment vertical="center"/>
    </xf>
    <xf numFmtId="0" fontId="67" fillId="0" borderId="0" xfId="0" applyFont="1" applyBorder="1" applyAlignment="1">
      <alignment vertical="center"/>
    </xf>
    <xf numFmtId="0" fontId="67" fillId="0" borderId="14" xfId="0" applyFont="1" applyBorder="1" applyAlignment="1">
      <alignment vertical="center"/>
    </xf>
    <xf numFmtId="0" fontId="54" fillId="9" borderId="26" xfId="0" applyFont="1" applyFill="1" applyBorder="1" applyAlignment="1" applyProtection="1">
      <alignment vertical="center"/>
      <protection locked="0"/>
    </xf>
    <xf numFmtId="0" fontId="54" fillId="9" borderId="29" xfId="0" applyFont="1" applyFill="1" applyBorder="1" applyAlignment="1" applyProtection="1">
      <alignment vertical="center"/>
      <protection locked="0"/>
    </xf>
    <xf numFmtId="0" fontId="54" fillId="9" borderId="25" xfId="0" applyFont="1" applyFill="1" applyBorder="1" applyAlignment="1" applyProtection="1">
      <alignment vertical="center"/>
      <protection locked="0"/>
    </xf>
    <xf numFmtId="0" fontId="68" fillId="0" borderId="28" xfId="0" applyFont="1" applyBorder="1" applyAlignment="1">
      <alignment vertical="center" wrapText="1"/>
    </xf>
    <xf numFmtId="0" fontId="68" fillId="0" borderId="18" xfId="0" applyFont="1" applyBorder="1" applyAlignment="1">
      <alignment vertical="center" wrapText="1"/>
    </xf>
    <xf numFmtId="0" fontId="68" fillId="0" borderId="17" xfId="0" applyFont="1" applyBorder="1" applyAlignment="1">
      <alignment vertical="center" wrapText="1"/>
    </xf>
    <xf numFmtId="0" fontId="68" fillId="0" borderId="27" xfId="0" applyFont="1" applyBorder="1" applyAlignment="1">
      <alignment vertical="center" wrapText="1"/>
    </xf>
    <xf numFmtId="0" fontId="68" fillId="0" borderId="0" xfId="0" applyFont="1" applyBorder="1" applyAlignment="1">
      <alignment vertical="center" wrapText="1"/>
    </xf>
    <xf numFmtId="0" fontId="68" fillId="0" borderId="14" xfId="0" applyFont="1" applyBorder="1" applyAlignment="1">
      <alignment vertical="center" wrapText="1"/>
    </xf>
    <xf numFmtId="0" fontId="67" fillId="0" borderId="27" xfId="0" applyFont="1" applyBorder="1" applyAlignment="1">
      <alignment vertical="center" wrapText="1"/>
    </xf>
    <xf numFmtId="0" fontId="67" fillId="0" borderId="0" xfId="0" applyFont="1" applyBorder="1" applyAlignment="1">
      <alignment vertical="center" wrapText="1"/>
    </xf>
    <xf numFmtId="0" fontId="67" fillId="0" borderId="14" xfId="0" applyFont="1" applyBorder="1" applyAlignment="1">
      <alignment vertical="center" wrapText="1"/>
    </xf>
    <xf numFmtId="0" fontId="67" fillId="0" borderId="26" xfId="0" applyFont="1" applyBorder="1" applyAlignment="1">
      <alignment vertical="center"/>
    </xf>
    <xf numFmtId="0" fontId="67" fillId="0" borderId="25" xfId="0" applyFont="1" applyBorder="1" applyAlignment="1">
      <alignment vertical="center"/>
    </xf>
    <xf numFmtId="0" fontId="71" fillId="0" borderId="0" xfId="0" applyFont="1" applyBorder="1" applyAlignment="1">
      <alignment vertical="center"/>
    </xf>
    <xf numFmtId="0" fontId="71" fillId="0" borderId="69" xfId="0" applyFont="1" applyBorder="1" applyAlignment="1">
      <alignment vertical="center"/>
    </xf>
    <xf numFmtId="0" fontId="71" fillId="0" borderId="74" xfId="0" applyFont="1" applyBorder="1" applyAlignment="1">
      <alignment vertical="center"/>
    </xf>
    <xf numFmtId="0" fontId="67" fillId="14" borderId="23" xfId="0" applyFont="1" applyFill="1" applyBorder="1" applyAlignment="1">
      <alignment horizontal="center" vertical="center"/>
    </xf>
    <xf numFmtId="0" fontId="67" fillId="14" borderId="22" xfId="0" applyFont="1" applyFill="1" applyBorder="1" applyAlignment="1">
      <alignment horizontal="center" vertical="center"/>
    </xf>
    <xf numFmtId="0" fontId="67" fillId="14" borderId="21" xfId="0" applyFont="1" applyFill="1" applyBorder="1" applyAlignment="1">
      <alignment horizontal="center" vertical="center"/>
    </xf>
    <xf numFmtId="0" fontId="67" fillId="0" borderId="74" xfId="0" applyFont="1" applyBorder="1" applyAlignment="1">
      <alignment vertical="center"/>
    </xf>
    <xf numFmtId="0" fontId="67" fillId="0" borderId="69" xfId="0" applyFont="1" applyBorder="1" applyAlignment="1">
      <alignment vertical="center"/>
    </xf>
    <xf numFmtId="0" fontId="69" fillId="0" borderId="60" xfId="0" applyFont="1" applyBorder="1" applyAlignment="1">
      <alignment vertical="center"/>
    </xf>
    <xf numFmtId="0" fontId="69" fillId="0" borderId="22" xfId="0" applyFont="1" applyBorder="1" applyAlignment="1">
      <alignment vertical="center"/>
    </xf>
    <xf numFmtId="0" fontId="69" fillId="0" borderId="21" xfId="0" applyFont="1" applyBorder="1" applyAlignment="1">
      <alignment vertical="center"/>
    </xf>
    <xf numFmtId="0" fontId="69" fillId="14" borderId="60" xfId="0" applyFont="1" applyFill="1" applyBorder="1" applyAlignment="1">
      <alignment vertical="center"/>
    </xf>
    <xf numFmtId="0" fontId="69" fillId="14" borderId="22" xfId="0" applyFont="1" applyFill="1" applyBorder="1" applyAlignment="1">
      <alignment vertical="center"/>
    </xf>
    <xf numFmtId="0" fontId="69" fillId="14" borderId="21" xfId="0" applyFont="1" applyFill="1" applyBorder="1" applyAlignment="1">
      <alignment vertical="center"/>
    </xf>
    <xf numFmtId="0" fontId="67" fillId="0" borderId="60" xfId="0" applyFont="1" applyBorder="1" applyAlignment="1">
      <alignment horizontal="center" vertical="center"/>
    </xf>
    <xf numFmtId="0" fontId="67" fillId="0" borderId="22" xfId="0" applyFont="1" applyBorder="1" applyAlignment="1">
      <alignment horizontal="center" vertical="center"/>
    </xf>
    <xf numFmtId="0" fontId="67" fillId="0" borderId="21" xfId="0" applyFont="1" applyBorder="1" applyAlignment="1">
      <alignment horizontal="center" vertical="center"/>
    </xf>
    <xf numFmtId="0" fontId="67" fillId="0" borderId="23" xfId="0" applyFont="1" applyBorder="1" applyAlignment="1">
      <alignment horizontal="center" vertical="center"/>
    </xf>
    <xf numFmtId="0" fontId="67" fillId="0" borderId="77" xfId="0" applyFont="1" applyBorder="1" applyAlignment="1">
      <alignment horizontal="center" vertical="center"/>
    </xf>
    <xf numFmtId="0" fontId="75" fillId="0" borderId="75" xfId="0" applyFont="1" applyBorder="1" applyAlignment="1">
      <alignment vertical="center" wrapText="1"/>
    </xf>
    <xf numFmtId="0" fontId="75" fillId="0" borderId="29" xfId="0" applyFont="1" applyBorder="1" applyAlignment="1">
      <alignment vertical="center" wrapText="1"/>
    </xf>
    <xf numFmtId="0" fontId="75" fillId="0" borderId="25" xfId="0" applyFont="1" applyBorder="1" applyAlignment="1">
      <alignment vertical="center" wrapText="1"/>
    </xf>
    <xf numFmtId="0" fontId="68" fillId="0" borderId="60" xfId="0" applyFont="1" applyBorder="1" applyAlignment="1">
      <alignment vertical="center"/>
    </xf>
    <xf numFmtId="0" fontId="68" fillId="0" borderId="22" xfId="0" applyFont="1" applyBorder="1" applyAlignment="1">
      <alignment vertical="center"/>
    </xf>
    <xf numFmtId="0" fontId="68" fillId="0" borderId="21" xfId="0" applyFont="1" applyBorder="1" applyAlignment="1">
      <alignment vertical="center"/>
    </xf>
    <xf numFmtId="0" fontId="68" fillId="14" borderId="75" xfId="0" applyFont="1" applyFill="1" applyBorder="1" applyAlignment="1">
      <alignment vertical="center"/>
    </xf>
    <xf numFmtId="0" fontId="68" fillId="14" borderId="29" xfId="0" applyFont="1" applyFill="1" applyBorder="1" applyAlignment="1">
      <alignment vertical="center"/>
    </xf>
    <xf numFmtId="0" fontId="68" fillId="14" borderId="70" xfId="0" applyFont="1" applyFill="1" applyBorder="1" applyAlignment="1">
      <alignment vertical="center"/>
    </xf>
    <xf numFmtId="0" fontId="67" fillId="14" borderId="63" xfId="0" applyFont="1" applyFill="1" applyBorder="1" applyAlignment="1">
      <alignment vertical="center"/>
    </xf>
    <xf numFmtId="0" fontId="67" fillId="14" borderId="18" xfId="0" applyFont="1" applyFill="1" applyBorder="1" applyAlignment="1">
      <alignment vertical="center"/>
    </xf>
    <xf numFmtId="0" fontId="67" fillId="14" borderId="68" xfId="0" applyFont="1" applyFill="1" applyBorder="1" applyAlignment="1">
      <alignment vertical="center"/>
    </xf>
    <xf numFmtId="0" fontId="69" fillId="5" borderId="60" xfId="0" applyFont="1" applyFill="1" applyBorder="1" applyAlignment="1">
      <alignment horizontal="center" vertical="center"/>
    </xf>
    <xf numFmtId="0" fontId="69" fillId="5" borderId="22" xfId="0" applyFont="1" applyFill="1" applyBorder="1" applyAlignment="1">
      <alignment horizontal="center" vertical="center"/>
    </xf>
    <xf numFmtId="0" fontId="69" fillId="5" borderId="77" xfId="0" applyFont="1" applyFill="1" applyBorder="1" applyAlignment="1">
      <alignment horizontal="center" vertical="center"/>
    </xf>
    <xf numFmtId="0" fontId="64" fillId="0" borderId="0" xfId="0" applyFont="1" applyBorder="1" applyAlignment="1">
      <alignment horizontal="center" vertical="center"/>
    </xf>
    <xf numFmtId="0" fontId="67" fillId="14" borderId="64" xfId="0" applyFont="1" applyFill="1" applyBorder="1" applyAlignment="1">
      <alignment vertical="center"/>
    </xf>
    <xf numFmtId="0" fontId="69" fillId="16" borderId="0" xfId="0" applyFont="1" applyFill="1" applyBorder="1" applyAlignment="1">
      <alignment vertical="center" wrapText="1"/>
    </xf>
    <xf numFmtId="0" fontId="69" fillId="16" borderId="69" xfId="0" applyFont="1" applyFill="1" applyBorder="1" applyAlignment="1">
      <alignment vertical="center" wrapText="1"/>
    </xf>
    <xf numFmtId="0" fontId="69" fillId="16" borderId="29" xfId="0" applyFont="1" applyFill="1" applyBorder="1" applyAlignment="1">
      <alignment vertical="center" wrapText="1"/>
    </xf>
    <xf numFmtId="0" fontId="69" fillId="16" borderId="70" xfId="0" applyFont="1" applyFill="1" applyBorder="1" applyAlignment="1">
      <alignment vertical="center" wrapText="1"/>
    </xf>
    <xf numFmtId="0" fontId="67" fillId="14" borderId="61" xfId="0" applyFont="1" applyFill="1" applyBorder="1" applyAlignment="1">
      <alignment vertical="center"/>
    </xf>
    <xf numFmtId="0" fontId="67" fillId="14" borderId="60" xfId="0" applyFont="1" applyFill="1" applyBorder="1" applyAlignment="1">
      <alignment vertical="center"/>
    </xf>
    <xf numFmtId="0" fontId="69" fillId="19" borderId="28" xfId="0" applyFont="1" applyFill="1" applyBorder="1" applyAlignment="1" applyProtection="1">
      <protection locked="0"/>
    </xf>
    <xf numFmtId="0" fontId="69" fillId="19" borderId="17" xfId="0" applyFont="1" applyFill="1" applyBorder="1" applyAlignment="1" applyProtection="1">
      <protection locked="0"/>
    </xf>
    <xf numFmtId="0" fontId="69" fillId="14" borderId="78" xfId="0" applyFont="1" applyFill="1" applyBorder="1" applyAlignment="1">
      <alignment vertical="center" wrapText="1"/>
    </xf>
    <xf numFmtId="0" fontId="69" fillId="14" borderId="79" xfId="0" applyFont="1" applyFill="1" applyBorder="1" applyAlignment="1">
      <alignment vertical="center" wrapText="1"/>
    </xf>
    <xf numFmtId="0" fontId="69" fillId="14" borderId="80" xfId="0" applyFont="1" applyFill="1" applyBorder="1" applyAlignment="1">
      <alignment vertical="center" wrapText="1"/>
    </xf>
    <xf numFmtId="0" fontId="67" fillId="14" borderId="77" xfId="0" applyFont="1" applyFill="1" applyBorder="1" applyAlignment="1">
      <alignment horizontal="center" vertical="center"/>
    </xf>
    <xf numFmtId="0" fontId="67" fillId="14" borderId="81" xfId="0" applyFont="1" applyFill="1" applyBorder="1" applyAlignment="1">
      <alignment horizontal="center" vertical="center"/>
    </xf>
    <xf numFmtId="0" fontId="67" fillId="14" borderId="79" xfId="0" applyFont="1" applyFill="1" applyBorder="1" applyAlignment="1">
      <alignment horizontal="center" vertical="center"/>
    </xf>
    <xf numFmtId="0" fontId="67" fillId="14" borderId="82" xfId="0" applyFont="1" applyFill="1" applyBorder="1" applyAlignment="1">
      <alignment horizontal="center" vertical="center"/>
    </xf>
    <xf numFmtId="0" fontId="67" fillId="0" borderId="71" xfId="0" applyFont="1" applyBorder="1" applyAlignment="1">
      <alignment horizontal="center" vertical="center" wrapText="1"/>
    </xf>
    <xf numFmtId="0" fontId="67" fillId="0" borderId="72" xfId="0" applyFont="1" applyBorder="1" applyAlignment="1">
      <alignment horizontal="center" vertical="center" wrapText="1"/>
    </xf>
    <xf numFmtId="0" fontId="67" fillId="0" borderId="73" xfId="0" applyFont="1" applyBorder="1" applyAlignment="1">
      <alignment horizontal="center" vertical="center" wrapText="1"/>
    </xf>
    <xf numFmtId="0" fontId="67" fillId="0" borderId="74" xfId="0" applyFont="1" applyBorder="1" applyAlignment="1">
      <alignment horizontal="center" vertical="center" wrapText="1"/>
    </xf>
    <xf numFmtId="0" fontId="67" fillId="0" borderId="0" xfId="0" applyFont="1" applyBorder="1" applyAlignment="1">
      <alignment horizontal="center" vertical="center" wrapText="1"/>
    </xf>
    <xf numFmtId="0" fontId="67" fillId="0" borderId="69" xfId="0" applyFont="1" applyBorder="1" applyAlignment="1">
      <alignment horizontal="center" vertical="center" wrapText="1"/>
    </xf>
    <xf numFmtId="0" fontId="67" fillId="0" borderId="75" xfId="0" applyFont="1" applyBorder="1" applyAlignment="1">
      <alignment horizontal="center" vertical="center" wrapText="1"/>
    </xf>
    <xf numFmtId="0" fontId="67" fillId="0" borderId="29" xfId="0" applyFont="1" applyBorder="1" applyAlignment="1">
      <alignment horizontal="center" vertical="center" wrapText="1"/>
    </xf>
    <xf numFmtId="0" fontId="67" fillId="0" borderId="70" xfId="0" applyFont="1" applyBorder="1" applyAlignment="1">
      <alignment horizontal="center" vertical="center" wrapText="1"/>
    </xf>
    <xf numFmtId="0" fontId="69" fillId="19" borderId="23" xfId="0" applyFont="1" applyFill="1" applyBorder="1" applyAlignment="1" applyProtection="1">
      <alignment vertical="center"/>
      <protection locked="0"/>
    </xf>
    <xf numFmtId="0" fontId="69" fillId="19" borderId="22" xfId="0" applyFont="1" applyFill="1" applyBorder="1" applyAlignment="1" applyProtection="1">
      <alignment vertical="center"/>
      <protection locked="0"/>
    </xf>
    <xf numFmtId="0" fontId="69" fillId="19" borderId="77" xfId="0" applyFont="1" applyFill="1" applyBorder="1" applyAlignment="1" applyProtection="1">
      <alignment vertical="center"/>
      <protection locked="0"/>
    </xf>
    <xf numFmtId="0" fontId="69" fillId="19" borderId="23" xfId="0" applyFont="1" applyFill="1" applyBorder="1" applyProtection="1">
      <protection locked="0"/>
    </xf>
    <xf numFmtId="0" fontId="69" fillId="19" borderId="22" xfId="0" applyFont="1" applyFill="1" applyBorder="1" applyProtection="1">
      <protection locked="0"/>
    </xf>
    <xf numFmtId="0" fontId="69" fillId="19" borderId="77" xfId="0" applyFont="1" applyFill="1" applyBorder="1" applyProtection="1">
      <protection locked="0"/>
    </xf>
    <xf numFmtId="0" fontId="69" fillId="5" borderId="63" xfId="0" applyFont="1" applyFill="1" applyBorder="1" applyAlignment="1">
      <alignment horizontal="center"/>
    </xf>
    <xf numFmtId="0" fontId="69" fillId="5" borderId="18" xfId="0" applyFont="1" applyFill="1" applyBorder="1" applyAlignment="1">
      <alignment horizontal="center"/>
    </xf>
    <xf numFmtId="0" fontId="69" fillId="5" borderId="17" xfId="0" applyFont="1" applyFill="1" applyBorder="1" applyAlignment="1">
      <alignment horizontal="center"/>
    </xf>
    <xf numFmtId="0" fontId="53" fillId="9" borderId="23" xfId="0" applyFont="1" applyFill="1" applyBorder="1" applyAlignment="1" applyProtection="1">
      <alignment horizontal="right"/>
      <protection locked="0"/>
    </xf>
    <xf numFmtId="0" fontId="53" fillId="9" borderId="22" xfId="0" applyFont="1" applyFill="1" applyBorder="1" applyAlignment="1" applyProtection="1">
      <alignment horizontal="right"/>
      <protection locked="0"/>
    </xf>
    <xf numFmtId="0" fontId="53" fillId="0" borderId="23" xfId="0" applyFont="1" applyBorder="1" applyAlignment="1">
      <alignment vertical="center"/>
    </xf>
    <xf numFmtId="0" fontId="53" fillId="0" borderId="21" xfId="0" applyFont="1" applyBorder="1" applyAlignment="1">
      <alignment vertical="center"/>
    </xf>
    <xf numFmtId="0" fontId="53" fillId="9" borderId="28" xfId="0" applyFont="1" applyFill="1" applyBorder="1" applyAlignment="1" applyProtection="1">
      <alignment horizontal="left" vertical="center" wrapText="1"/>
      <protection locked="0"/>
    </xf>
    <xf numFmtId="0" fontId="53" fillId="9" borderId="18" xfId="0" applyFont="1" applyFill="1" applyBorder="1" applyAlignment="1" applyProtection="1">
      <alignment horizontal="left" vertical="center" wrapText="1"/>
      <protection locked="0"/>
    </xf>
    <xf numFmtId="0" fontId="53" fillId="9" borderId="17" xfId="0" applyFont="1" applyFill="1" applyBorder="1" applyAlignment="1" applyProtection="1">
      <alignment horizontal="left" vertical="center" wrapText="1"/>
      <protection locked="0"/>
    </xf>
    <xf numFmtId="0" fontId="53" fillId="9" borderId="26" xfId="0" applyFont="1" applyFill="1" applyBorder="1" applyAlignment="1" applyProtection="1">
      <alignment horizontal="left" vertical="center" wrapText="1"/>
      <protection locked="0"/>
    </xf>
    <xf numFmtId="0" fontId="53" fillId="9" borderId="29" xfId="0" applyFont="1" applyFill="1" applyBorder="1" applyAlignment="1" applyProtection="1">
      <alignment horizontal="left" vertical="center" wrapText="1"/>
      <protection locked="0"/>
    </xf>
    <xf numFmtId="0" fontId="53" fillId="9" borderId="25" xfId="0" applyFont="1" applyFill="1" applyBorder="1" applyAlignment="1" applyProtection="1">
      <alignment horizontal="left" vertical="center" wrapText="1"/>
      <protection locked="0"/>
    </xf>
    <xf numFmtId="0" fontId="53" fillId="0" borderId="17" xfId="0" applyFont="1" applyBorder="1" applyAlignment="1">
      <alignment horizontal="center" vertical="center"/>
    </xf>
    <xf numFmtId="0" fontId="53" fillId="0" borderId="25" xfId="0" applyFont="1" applyBorder="1" applyAlignment="1">
      <alignment horizontal="center" vertical="center"/>
    </xf>
    <xf numFmtId="0" fontId="53" fillId="5" borderId="27" xfId="0" applyFont="1" applyFill="1" applyBorder="1" applyAlignment="1">
      <alignment horizontal="center"/>
    </xf>
    <xf numFmtId="0" fontId="53" fillId="5" borderId="0" xfId="0" applyFont="1" applyFill="1" applyBorder="1" applyAlignment="1">
      <alignment horizontal="center"/>
    </xf>
    <xf numFmtId="0" fontId="53" fillId="5" borderId="14" xfId="0" applyFont="1" applyFill="1" applyBorder="1" applyAlignment="1">
      <alignment horizontal="center"/>
    </xf>
    <xf numFmtId="0" fontId="52" fillId="0" borderId="27" xfId="0" applyFont="1" applyBorder="1" applyAlignment="1">
      <alignment vertical="center"/>
    </xf>
    <xf numFmtId="0" fontId="52" fillId="0" borderId="0" xfId="0" applyFont="1" applyBorder="1" applyAlignment="1">
      <alignment vertical="center"/>
    </xf>
    <xf numFmtId="0" fontId="53" fillId="0" borderId="23" xfId="0" applyFont="1" applyBorder="1" applyAlignment="1">
      <alignment horizontal="center" vertical="center"/>
    </xf>
    <xf numFmtId="0" fontId="53" fillId="0" borderId="21" xfId="0" applyFont="1" applyBorder="1" applyAlignment="1">
      <alignment horizontal="center" vertical="center"/>
    </xf>
    <xf numFmtId="0" fontId="15" fillId="0" borderId="27" xfId="0" applyFont="1" applyBorder="1" applyAlignment="1">
      <alignment vertical="center"/>
    </xf>
    <xf numFmtId="0" fontId="15" fillId="0" borderId="0" xfId="0" applyFont="1" applyBorder="1" applyAlignment="1">
      <alignment vertical="center"/>
    </xf>
    <xf numFmtId="0" fontId="53" fillId="9" borderId="27" xfId="0" applyFont="1" applyFill="1" applyBorder="1" applyProtection="1">
      <protection locked="0"/>
    </xf>
    <xf numFmtId="0" fontId="53" fillId="9" borderId="14" xfId="0" applyFont="1" applyFill="1" applyBorder="1" applyProtection="1">
      <protection locked="0"/>
    </xf>
    <xf numFmtId="0" fontId="68" fillId="0" borderId="28" xfId="0" applyFont="1" applyBorder="1" applyAlignment="1">
      <alignment vertical="center"/>
    </xf>
    <xf numFmtId="0" fontId="68" fillId="0" borderId="17" xfId="0" applyFont="1" applyBorder="1" applyAlignment="1">
      <alignment vertical="center"/>
    </xf>
    <xf numFmtId="0" fontId="53" fillId="9" borderId="28" xfId="0" applyFont="1" applyFill="1" applyBorder="1" applyAlignment="1" applyProtection="1">
      <alignment horizontal="center"/>
      <protection locked="0"/>
    </xf>
    <xf numFmtId="0" fontId="53" fillId="9" borderId="17" xfId="0" applyFont="1" applyFill="1" applyBorder="1" applyAlignment="1" applyProtection="1">
      <alignment horizontal="center"/>
      <protection locked="0"/>
    </xf>
    <xf numFmtId="0" fontId="53" fillId="5" borderId="5" xfId="0" applyFont="1" applyFill="1" applyBorder="1" applyAlignment="1">
      <alignment horizontal="center"/>
    </xf>
    <xf numFmtId="0" fontId="53" fillId="5" borderId="8" xfId="0" applyFont="1" applyFill="1" applyBorder="1" applyAlignment="1">
      <alignment horizontal="center"/>
    </xf>
    <xf numFmtId="0" fontId="53" fillId="5" borderId="16" xfId="0" applyFont="1" applyFill="1" applyBorder="1" applyAlignment="1">
      <alignment horizontal="center"/>
    </xf>
    <xf numFmtId="0" fontId="55" fillId="5" borderId="23" xfId="0" applyFont="1" applyFill="1" applyBorder="1" applyAlignment="1">
      <alignment horizontal="center" vertical="center"/>
    </xf>
    <xf numFmtId="0" fontId="55" fillId="5" borderId="22" xfId="0" applyFont="1" applyFill="1" applyBorder="1" applyAlignment="1">
      <alignment horizontal="center" vertical="center"/>
    </xf>
    <xf numFmtId="0" fontId="55" fillId="5" borderId="21" xfId="0" applyFont="1" applyFill="1" applyBorder="1" applyAlignment="1">
      <alignment horizontal="center" vertical="center"/>
    </xf>
    <xf numFmtId="0" fontId="69" fillId="0" borderId="14" xfId="0" applyFont="1" applyBorder="1" applyAlignment="1">
      <alignment vertical="center"/>
    </xf>
    <xf numFmtId="0" fontId="56" fillId="0" borderId="18" xfId="0" applyFont="1" applyBorder="1" applyAlignment="1">
      <alignment vertical="center"/>
    </xf>
    <xf numFmtId="0" fontId="56" fillId="0" borderId="17" xfId="0" applyFont="1" applyBorder="1" applyAlignment="1">
      <alignment vertical="center"/>
    </xf>
    <xf numFmtId="0" fontId="76" fillId="0" borderId="27" xfId="0" applyFont="1" applyBorder="1" applyAlignment="1">
      <alignment vertical="center"/>
    </xf>
    <xf numFmtId="0" fontId="76" fillId="0" borderId="0" xfId="0" applyFont="1" applyBorder="1" applyAlignment="1">
      <alignment vertical="center"/>
    </xf>
    <xf numFmtId="0" fontId="76" fillId="0" borderId="14" xfId="0" applyFont="1" applyBorder="1" applyAlignment="1">
      <alignment vertical="center"/>
    </xf>
    <xf numFmtId="0" fontId="78" fillId="0" borderId="23" xfId="0" applyFont="1" applyBorder="1" applyAlignment="1">
      <alignment horizontal="center" vertical="center"/>
    </xf>
    <xf numFmtId="0" fontId="78" fillId="0" borderId="22" xfId="0" applyFont="1" applyBorder="1" applyAlignment="1">
      <alignment horizontal="center" vertical="center"/>
    </xf>
    <xf numFmtId="0" fontId="78" fillId="0" borderId="21" xfId="0" applyFont="1" applyBorder="1" applyAlignment="1">
      <alignment horizontal="center" vertical="center"/>
    </xf>
    <xf numFmtId="0" fontId="69" fillId="0" borderId="23" xfId="0" applyFont="1" applyBorder="1" applyAlignment="1">
      <alignment horizontal="center" vertical="center"/>
    </xf>
    <xf numFmtId="0" fontId="69" fillId="0" borderId="22" xfId="0" applyFont="1" applyBorder="1" applyAlignment="1">
      <alignment horizontal="center" vertical="center"/>
    </xf>
    <xf numFmtId="0" fontId="69" fillId="0" borderId="21" xfId="0" applyFont="1" applyBorder="1" applyAlignment="1">
      <alignment horizontal="center" vertical="center"/>
    </xf>
    <xf numFmtId="0" fontId="69" fillId="0" borderId="23" xfId="0" applyFont="1" applyBorder="1" applyAlignment="1">
      <alignment horizontal="center"/>
    </xf>
    <xf numFmtId="0" fontId="69" fillId="0" borderId="22" xfId="0" applyFont="1" applyBorder="1" applyAlignment="1">
      <alignment horizontal="center"/>
    </xf>
    <xf numFmtId="0" fontId="69" fillId="0" borderId="21" xfId="0" applyFont="1" applyBorder="1" applyAlignment="1">
      <alignment horizontal="center"/>
    </xf>
    <xf numFmtId="0" fontId="69" fillId="0" borderId="29" xfId="0" applyFont="1" applyBorder="1" applyAlignment="1">
      <alignment vertical="center"/>
    </xf>
    <xf numFmtId="0" fontId="69" fillId="5" borderId="23" xfId="0" applyFont="1" applyFill="1" applyBorder="1" applyAlignment="1">
      <alignment horizontal="center"/>
    </xf>
    <xf numFmtId="0" fontId="69" fillId="5" borderId="22" xfId="0" applyFont="1" applyFill="1" applyBorder="1" applyAlignment="1">
      <alignment horizontal="center"/>
    </xf>
    <xf numFmtId="0" fontId="69" fillId="5" borderId="21" xfId="0" applyFont="1" applyFill="1" applyBorder="1" applyAlignment="1">
      <alignment horizontal="center"/>
    </xf>
    <xf numFmtId="0" fontId="54" fillId="14" borderId="23" xfId="0" applyFont="1" applyFill="1" applyBorder="1" applyAlignment="1">
      <alignment horizontal="center" vertical="center"/>
    </xf>
    <xf numFmtId="0" fontId="54" fillId="14" borderId="22" xfId="0" applyFont="1" applyFill="1" applyBorder="1" applyAlignment="1">
      <alignment horizontal="center" vertical="center"/>
    </xf>
    <xf numFmtId="0" fontId="54" fillId="14" borderId="21" xfId="0" applyFont="1" applyFill="1" applyBorder="1" applyAlignment="1">
      <alignment horizontal="center" vertical="center"/>
    </xf>
    <xf numFmtId="0" fontId="52" fillId="0" borderId="83" xfId="0" applyFont="1" applyBorder="1" applyAlignment="1">
      <alignment horizontal="center"/>
    </xf>
    <xf numFmtId="0" fontId="52" fillId="0" borderId="84" xfId="0" applyFont="1" applyBorder="1" applyAlignment="1">
      <alignment horizontal="center"/>
    </xf>
    <xf numFmtId="0" fontId="52" fillId="0" borderId="85" xfId="0" applyFont="1" applyBorder="1" applyAlignment="1">
      <alignment horizontal="center"/>
    </xf>
    <xf numFmtId="0" fontId="52" fillId="0" borderId="23" xfId="0" applyFont="1" applyBorder="1" applyAlignment="1">
      <alignment horizontal="right" vertical="center"/>
    </xf>
    <xf numFmtId="0" fontId="52" fillId="0" borderId="21" xfId="0" applyFont="1" applyBorder="1" applyAlignment="1">
      <alignment horizontal="right" vertical="center"/>
    </xf>
    <xf numFmtId="0" fontId="52" fillId="9" borderId="23" xfId="0" applyFont="1" applyFill="1" applyBorder="1" applyAlignment="1">
      <alignment horizontal="center" vertical="center"/>
    </xf>
    <xf numFmtId="0" fontId="52" fillId="9" borderId="22" xfId="0" applyFont="1" applyFill="1" applyBorder="1" applyAlignment="1">
      <alignment horizontal="center" vertical="center"/>
    </xf>
    <xf numFmtId="0" fontId="52" fillId="9" borderId="21" xfId="0" applyFont="1" applyFill="1" applyBorder="1" applyAlignment="1">
      <alignment horizontal="center" vertical="center"/>
    </xf>
    <xf numFmtId="14" fontId="52" fillId="9" borderId="23" xfId="0" applyNumberFormat="1" applyFont="1" applyFill="1" applyBorder="1" applyAlignment="1" applyProtection="1">
      <alignment horizontal="center" vertical="center"/>
      <protection locked="0"/>
    </xf>
    <xf numFmtId="0" fontId="52" fillId="9" borderId="21" xfId="0" applyFont="1" applyFill="1" applyBorder="1" applyAlignment="1" applyProtection="1">
      <alignment horizontal="center" vertical="center"/>
      <protection locked="0"/>
    </xf>
    <xf numFmtId="0" fontId="53" fillId="5" borderId="59" xfId="0" applyFont="1" applyFill="1" applyBorder="1" applyAlignment="1">
      <alignment horizontal="center"/>
    </xf>
    <xf numFmtId="0" fontId="57" fillId="5" borderId="23" xfId="0" applyFont="1" applyFill="1" applyBorder="1" applyAlignment="1">
      <alignment horizontal="center"/>
    </xf>
    <xf numFmtId="0" fontId="57" fillId="5" borderId="22" xfId="0" applyFont="1" applyFill="1" applyBorder="1" applyAlignment="1">
      <alignment horizontal="center"/>
    </xf>
    <xf numFmtId="0" fontId="57" fillId="5" borderId="21" xfId="0" applyFont="1" applyFill="1" applyBorder="1" applyAlignment="1">
      <alignment horizontal="center"/>
    </xf>
    <xf numFmtId="0" fontId="53" fillId="5" borderId="28" xfId="0" applyFont="1" applyFill="1" applyBorder="1" applyAlignment="1">
      <alignment horizontal="center"/>
    </xf>
    <xf numFmtId="0" fontId="53" fillId="5" borderId="22" xfId="0" applyFont="1" applyFill="1" applyBorder="1" applyAlignment="1">
      <alignment horizontal="center"/>
    </xf>
    <xf numFmtId="0" fontId="53" fillId="5" borderId="21" xfId="0" applyFont="1" applyFill="1" applyBorder="1" applyAlignment="1">
      <alignment horizontal="center"/>
    </xf>
    <xf numFmtId="0" fontId="53" fillId="5" borderId="50" xfId="0" applyFont="1" applyFill="1" applyBorder="1" applyAlignment="1">
      <alignment horizontal="center"/>
    </xf>
    <xf numFmtId="0" fontId="67" fillId="0" borderId="27" xfId="0" applyFont="1" applyBorder="1" applyAlignment="1">
      <alignment horizontal="center" vertical="center"/>
    </xf>
    <xf numFmtId="0" fontId="69" fillId="0" borderId="25" xfId="0" applyFont="1" applyBorder="1" applyAlignment="1">
      <alignment vertical="center"/>
    </xf>
    <xf numFmtId="0" fontId="53" fillId="5" borderId="23" xfId="0" applyFont="1" applyFill="1" applyBorder="1" applyAlignment="1">
      <alignment horizontal="center"/>
    </xf>
    <xf numFmtId="0" fontId="54" fillId="9" borderId="23" xfId="0" applyFont="1" applyFill="1" applyBorder="1" applyAlignment="1" applyProtection="1">
      <alignment horizontal="center" vertical="center"/>
      <protection locked="0"/>
    </xf>
    <xf numFmtId="0" fontId="54" fillId="9" borderId="22" xfId="0" applyFont="1" applyFill="1" applyBorder="1" applyAlignment="1" applyProtection="1">
      <alignment horizontal="center" vertical="center"/>
      <protection locked="0"/>
    </xf>
    <xf numFmtId="0" fontId="54" fillId="9" borderId="21" xfId="0" applyFont="1" applyFill="1" applyBorder="1" applyAlignment="1" applyProtection="1">
      <alignment horizontal="center" vertical="center"/>
      <protection locked="0"/>
    </xf>
    <xf numFmtId="0" fontId="18" fillId="3" borderId="44" xfId="0" applyFont="1" applyFill="1" applyBorder="1" applyAlignment="1" applyProtection="1">
      <alignment horizontal="left"/>
    </xf>
    <xf numFmtId="0" fontId="18" fillId="3" borderId="43" xfId="0" applyFont="1" applyFill="1" applyBorder="1" applyAlignment="1" applyProtection="1">
      <alignment horizontal="left"/>
    </xf>
    <xf numFmtId="9" fontId="18" fillId="3" borderId="11" xfId="0" applyNumberFormat="1" applyFont="1" applyFill="1" applyBorder="1" applyAlignment="1" applyProtection="1">
      <alignment horizontal="center" vertical="center"/>
    </xf>
    <xf numFmtId="9" fontId="18" fillId="3" borderId="15" xfId="0" applyNumberFormat="1" applyFont="1" applyFill="1" applyBorder="1" applyAlignment="1" applyProtection="1">
      <alignment horizontal="center" vertical="center"/>
    </xf>
    <xf numFmtId="0" fontId="18" fillId="3" borderId="40" xfId="0" applyFont="1" applyFill="1" applyBorder="1" applyAlignment="1" applyProtection="1">
      <alignment horizontal="left" vertical="center"/>
    </xf>
    <xf numFmtId="0" fontId="18" fillId="3" borderId="39" xfId="0" applyFont="1" applyFill="1" applyBorder="1" applyAlignment="1" applyProtection="1">
      <alignment horizontal="left" vertical="center"/>
    </xf>
    <xf numFmtId="166" fontId="18" fillId="9" borderId="11" xfId="0" applyNumberFormat="1" applyFont="1" applyFill="1" applyBorder="1" applyAlignment="1" applyProtection="1">
      <alignment horizontal="center"/>
      <protection locked="0"/>
    </xf>
    <xf numFmtId="166" fontId="18" fillId="9" borderId="15" xfId="0" applyNumberFormat="1" applyFont="1" applyFill="1" applyBorder="1" applyAlignment="1" applyProtection="1">
      <alignment horizontal="center"/>
      <protection locked="0"/>
    </xf>
    <xf numFmtId="0" fontId="18" fillId="3" borderId="47" xfId="0" applyFont="1" applyFill="1" applyBorder="1" applyAlignment="1" applyProtection="1">
      <alignment horizontal="left" vertical="center"/>
    </xf>
    <xf numFmtId="0" fontId="18" fillId="3" borderId="8" xfId="0" applyFont="1" applyFill="1" applyBorder="1" applyAlignment="1" applyProtection="1">
      <alignment horizontal="left" vertical="center"/>
    </xf>
    <xf numFmtId="0" fontId="18" fillId="3" borderId="47" xfId="0" applyFont="1" applyFill="1" applyBorder="1" applyAlignment="1" applyProtection="1">
      <alignment horizontal="left"/>
    </xf>
    <xf numFmtId="0" fontId="18" fillId="3" borderId="8" xfId="0" applyFont="1" applyFill="1" applyBorder="1" applyAlignment="1" applyProtection="1">
      <alignment horizontal="left"/>
    </xf>
    <xf numFmtId="0" fontId="18" fillId="9" borderId="11" xfId="0" applyFont="1" applyFill="1" applyBorder="1" applyAlignment="1" applyProtection="1">
      <alignment horizontal="center"/>
      <protection locked="0"/>
    </xf>
    <xf numFmtId="0" fontId="18" fillId="9" borderId="15" xfId="0" applyFont="1" applyFill="1" applyBorder="1" applyAlignment="1" applyProtection="1">
      <alignment horizontal="center"/>
      <protection locked="0"/>
    </xf>
    <xf numFmtId="0" fontId="18" fillId="3" borderId="44" xfId="0" applyFont="1" applyFill="1" applyBorder="1" applyAlignment="1" applyProtection="1">
      <alignment horizontal="left" vertical="center"/>
    </xf>
    <xf numFmtId="0" fontId="18" fillId="3" borderId="43" xfId="0" applyFont="1" applyFill="1" applyBorder="1" applyAlignment="1" applyProtection="1">
      <alignment horizontal="left" vertical="center"/>
    </xf>
    <xf numFmtId="0" fontId="7" fillId="3" borderId="28" xfId="0" applyFont="1" applyFill="1" applyBorder="1" applyAlignment="1" applyProtection="1">
      <alignment horizontal="center"/>
    </xf>
    <xf numFmtId="0" fontId="0" fillId="0" borderId="18" xfId="0" applyBorder="1" applyProtection="1"/>
    <xf numFmtId="0" fontId="0" fillId="0" borderId="17" xfId="0" applyBorder="1" applyProtection="1"/>
    <xf numFmtId="0" fontId="18" fillId="3" borderId="28" xfId="0" applyFont="1" applyFill="1" applyBorder="1" applyAlignment="1" applyProtection="1">
      <alignment horizontal="left" vertical="center"/>
    </xf>
    <xf numFmtId="0" fontId="18" fillId="3" borderId="18" xfId="0" applyFont="1" applyFill="1" applyBorder="1" applyAlignment="1" applyProtection="1">
      <alignment horizontal="left" vertical="center"/>
    </xf>
    <xf numFmtId="0" fontId="18" fillId="9" borderId="46" xfId="0" applyFont="1" applyFill="1" applyBorder="1" applyAlignment="1" applyProtection="1">
      <alignment horizontal="center"/>
      <protection locked="0"/>
    </xf>
    <xf numFmtId="0" fontId="18" fillId="9" borderId="45" xfId="0" applyFont="1" applyFill="1" applyBorder="1" applyAlignment="1" applyProtection="1">
      <alignment horizontal="center"/>
      <protection locked="0"/>
    </xf>
    <xf numFmtId="0" fontId="21" fillId="3" borderId="44" xfId="4" applyFont="1" applyFill="1" applyBorder="1" applyAlignment="1" applyProtection="1">
      <alignment horizontal="left" vertical="center"/>
    </xf>
    <xf numFmtId="0" fontId="21" fillId="3" borderId="43" xfId="4" applyFont="1" applyFill="1" applyBorder="1" applyAlignment="1" applyProtection="1">
      <alignment horizontal="left" vertical="center"/>
    </xf>
    <xf numFmtId="0" fontId="16" fillId="9" borderId="15" xfId="0" applyFont="1" applyFill="1" applyBorder="1" applyProtection="1">
      <protection locked="0"/>
    </xf>
    <xf numFmtId="0" fontId="7" fillId="3" borderId="23" xfId="0" applyFont="1" applyFill="1" applyBorder="1" applyAlignment="1" applyProtection="1">
      <alignment horizontal="left" vertical="center"/>
    </xf>
    <xf numFmtId="0" fontId="7" fillId="3" borderId="22" xfId="0" applyFont="1" applyFill="1" applyBorder="1" applyAlignment="1" applyProtection="1">
      <alignment horizontal="left" vertical="center"/>
    </xf>
    <xf numFmtId="0" fontId="7" fillId="3" borderId="65" xfId="0" applyFont="1" applyFill="1" applyBorder="1" applyAlignment="1" applyProtection="1">
      <alignment horizontal="left" vertical="center"/>
    </xf>
    <xf numFmtId="0" fontId="18" fillId="9" borderId="6" xfId="0" applyFont="1" applyFill="1" applyBorder="1" applyAlignment="1" applyProtection="1">
      <alignment horizontal="center"/>
      <protection locked="0"/>
    </xf>
    <xf numFmtId="0" fontId="18" fillId="9" borderId="48" xfId="0" applyFont="1" applyFill="1" applyBorder="1" applyAlignment="1" applyProtection="1">
      <alignment horizontal="center"/>
      <protection locked="0"/>
    </xf>
    <xf numFmtId="44" fontId="28" fillId="3" borderId="23" xfId="13" applyFont="1" applyFill="1" applyBorder="1" applyAlignment="1" applyProtection="1">
      <alignment horizontal="center" vertical="center"/>
    </xf>
    <xf numFmtId="44" fontId="28" fillId="3" borderId="22" xfId="13" applyFont="1" applyFill="1" applyBorder="1" applyAlignment="1" applyProtection="1">
      <alignment horizontal="center" vertical="center"/>
    </xf>
    <xf numFmtId="44" fontId="28" fillId="3" borderId="21" xfId="13" applyFont="1" applyFill="1" applyBorder="1" applyAlignment="1" applyProtection="1">
      <alignment horizontal="center" vertical="center"/>
    </xf>
    <xf numFmtId="0" fontId="7" fillId="9" borderId="11" xfId="0" applyFont="1" applyFill="1" applyBorder="1" applyAlignment="1" applyProtection="1">
      <alignment horizontal="left"/>
      <protection locked="0"/>
    </xf>
    <xf numFmtId="0" fontId="18" fillId="3" borderId="11" xfId="0" applyFont="1" applyFill="1" applyBorder="1" applyAlignment="1" applyProtection="1">
      <alignment horizontal="right"/>
    </xf>
    <xf numFmtId="0" fontId="4" fillId="9" borderId="5" xfId="6" applyFont="1" applyFill="1" applyBorder="1" applyAlignment="1">
      <alignment horizontal="center"/>
    </xf>
    <xf numFmtId="0" fontId="4" fillId="9" borderId="8" xfId="6" applyFont="1" applyFill="1" applyBorder="1" applyAlignment="1">
      <alignment horizontal="center"/>
    </xf>
    <xf numFmtId="0" fontId="4" fillId="9" borderId="16" xfId="6" applyFont="1" applyFill="1" applyBorder="1" applyAlignment="1">
      <alignment horizontal="center"/>
    </xf>
    <xf numFmtId="1" fontId="6" fillId="9" borderId="5" xfId="6" applyNumberFormat="1" applyFont="1" applyFill="1" applyBorder="1" applyAlignment="1" applyProtection="1">
      <alignment horizontal="center"/>
      <protection locked="0"/>
    </xf>
    <xf numFmtId="1" fontId="6" fillId="9" borderId="8" xfId="6" applyNumberFormat="1" applyFont="1" applyFill="1" applyBorder="1" applyAlignment="1" applyProtection="1">
      <alignment horizontal="center"/>
      <protection locked="0"/>
    </xf>
    <xf numFmtId="1" fontId="6" fillId="9" borderId="16" xfId="6" applyNumberFormat="1" applyFont="1" applyFill="1" applyBorder="1" applyAlignment="1" applyProtection="1">
      <alignment horizontal="center"/>
      <protection locked="0"/>
    </xf>
    <xf numFmtId="0" fontId="7" fillId="9" borderId="23" xfId="6" applyFont="1" applyFill="1" applyBorder="1" applyAlignment="1">
      <alignment horizontal="center"/>
    </xf>
    <xf numFmtId="0" fontId="7" fillId="9" borderId="21" xfId="6" applyFont="1" applyFill="1" applyBorder="1" applyAlignment="1">
      <alignment horizontal="center"/>
    </xf>
    <xf numFmtId="44" fontId="7" fillId="3" borderId="23" xfId="8" applyFont="1" applyFill="1" applyBorder="1" applyAlignment="1">
      <alignment horizontal="center" vertical="center"/>
    </xf>
    <xf numFmtId="44" fontId="7" fillId="3" borderId="22" xfId="8" applyFont="1" applyFill="1" applyBorder="1" applyAlignment="1">
      <alignment horizontal="center" vertical="center"/>
    </xf>
    <xf numFmtId="44" fontId="7" fillId="3" borderId="21" xfId="8" applyFont="1" applyFill="1" applyBorder="1" applyAlignment="1">
      <alignment horizontal="center" vertical="center"/>
    </xf>
    <xf numFmtId="43" fontId="4" fillId="9" borderId="51" xfId="6" applyNumberFormat="1" applyFont="1" applyFill="1" applyBorder="1" applyAlignment="1" applyProtection="1">
      <alignment horizontal="center"/>
      <protection locked="0"/>
    </xf>
    <xf numFmtId="43" fontId="4" fillId="9" borderId="34" xfId="6" applyNumberFormat="1" applyFont="1" applyFill="1" applyBorder="1" applyAlignment="1" applyProtection="1">
      <alignment horizontal="center"/>
      <protection locked="0"/>
    </xf>
    <xf numFmtId="43" fontId="4" fillId="9" borderId="33" xfId="6" applyNumberFormat="1" applyFont="1" applyFill="1" applyBorder="1" applyAlignment="1" applyProtection="1">
      <alignment horizontal="center"/>
      <protection locked="0"/>
    </xf>
    <xf numFmtId="0" fontId="7" fillId="9" borderId="23" xfId="6" applyFont="1" applyFill="1" applyBorder="1" applyAlignment="1" applyProtection="1">
      <alignment horizontal="center"/>
      <protection locked="0"/>
    </xf>
    <xf numFmtId="0" fontId="7" fillId="9" borderId="21" xfId="6" applyFont="1" applyFill="1" applyBorder="1" applyAlignment="1" applyProtection="1">
      <alignment horizontal="center"/>
      <protection locked="0"/>
    </xf>
    <xf numFmtId="0" fontId="15" fillId="0" borderId="29" xfId="0" applyFont="1" applyBorder="1" applyAlignment="1">
      <alignment horizontal="center"/>
    </xf>
    <xf numFmtId="0" fontId="0" fillId="6" borderId="29" xfId="0" applyFill="1" applyBorder="1" applyAlignment="1">
      <alignment horizontal="center"/>
    </xf>
    <xf numFmtId="0" fontId="1" fillId="0" borderId="0" xfId="9" applyFont="1" applyAlignment="1">
      <alignment horizontal="left" vertical="center"/>
    </xf>
    <xf numFmtId="0" fontId="0" fillId="0" borderId="0" xfId="9" applyFont="1" applyAlignment="1">
      <alignment horizontal="left" vertical="center"/>
    </xf>
    <xf numFmtId="0" fontId="1" fillId="17" borderId="0" xfId="9" applyFont="1" applyFill="1" applyAlignment="1">
      <alignment horizontal="center" vertical="center"/>
    </xf>
    <xf numFmtId="0" fontId="16" fillId="0" borderId="0" xfId="9" applyFont="1" applyAlignment="1">
      <alignment horizontal="left" vertical="center" wrapText="1"/>
    </xf>
    <xf numFmtId="0" fontId="16" fillId="0" borderId="0" xfId="9" applyFont="1" applyAlignment="1">
      <alignment horizontal="left" vertical="center"/>
    </xf>
    <xf numFmtId="0" fontId="1" fillId="17" borderId="0" xfId="9" applyFont="1" applyFill="1" applyAlignment="1">
      <alignment horizontal="center"/>
    </xf>
    <xf numFmtId="0" fontId="1" fillId="0" borderId="23" xfId="9" applyFont="1" applyBorder="1" applyAlignment="1">
      <alignment horizontal="center"/>
    </xf>
    <xf numFmtId="0" fontId="1" fillId="0" borderId="22" xfId="9" applyFont="1" applyBorder="1" applyAlignment="1">
      <alignment horizontal="center"/>
    </xf>
    <xf numFmtId="0" fontId="1" fillId="0" borderId="21" xfId="9" applyFont="1" applyBorder="1" applyAlignment="1">
      <alignment horizontal="center"/>
    </xf>
    <xf numFmtId="0" fontId="1" fillId="0" borderId="0" xfId="9" applyFont="1" applyAlignment="1">
      <alignment horizontal="left" vertical="center" wrapText="1"/>
    </xf>
    <xf numFmtId="0" fontId="39" fillId="0" borderId="23" xfId="9" applyFont="1" applyBorder="1" applyAlignment="1">
      <alignment horizontal="center" vertical="center"/>
    </xf>
    <xf numFmtId="0" fontId="39" fillId="0" borderId="22" xfId="9" applyFont="1" applyBorder="1" applyAlignment="1">
      <alignment horizontal="center" vertical="center"/>
    </xf>
    <xf numFmtId="0" fontId="39" fillId="0" borderId="21" xfId="9" applyFont="1" applyBorder="1" applyAlignment="1">
      <alignment horizontal="center" vertical="center"/>
    </xf>
    <xf numFmtId="0" fontId="86" fillId="0" borderId="0" xfId="9" applyFont="1" applyAlignment="1">
      <alignment horizontal="center" vertical="center"/>
    </xf>
    <xf numFmtId="0" fontId="39" fillId="0" borderId="23" xfId="9" applyFont="1" applyBorder="1" applyAlignment="1">
      <alignment horizontal="center"/>
    </xf>
    <xf numFmtId="0" fontId="39" fillId="0" borderId="22" xfId="9" applyFont="1" applyBorder="1" applyAlignment="1">
      <alignment horizontal="center"/>
    </xf>
    <xf numFmtId="0" fontId="39" fillId="0" borderId="21" xfId="9" applyFont="1" applyBorder="1" applyAlignment="1">
      <alignment horizontal="center"/>
    </xf>
    <xf numFmtId="0" fontId="30" fillId="0" borderId="0" xfId="9" applyFont="1" applyAlignment="1">
      <alignment horizontal="right" vertical="center"/>
    </xf>
    <xf numFmtId="0" fontId="84" fillId="0" borderId="0" xfId="9" applyFont="1" applyAlignment="1">
      <alignment horizontal="center"/>
    </xf>
    <xf numFmtId="0" fontId="85" fillId="0" borderId="0" xfId="9" applyFont="1" applyAlignment="1">
      <alignment horizontal="center"/>
    </xf>
    <xf numFmtId="0" fontId="1" fillId="0" borderId="0" xfId="9" applyAlignment="1">
      <alignment horizontal="center"/>
    </xf>
    <xf numFmtId="0" fontId="1" fillId="0" borderId="0" xfId="9" applyFont="1" applyAlignment="1">
      <alignment horizontal="center" wrapText="1"/>
    </xf>
    <xf numFmtId="0" fontId="0" fillId="0" borderId="0" xfId="9" applyFont="1" applyAlignment="1">
      <alignment horizontal="left" vertical="center" wrapText="1"/>
    </xf>
    <xf numFmtId="0" fontId="37" fillId="0" borderId="38" xfId="9" applyFont="1" applyBorder="1" applyAlignment="1">
      <alignment horizontal="left" vertical="center"/>
    </xf>
    <xf numFmtId="0" fontId="37" fillId="0" borderId="37" xfId="9" applyFont="1" applyBorder="1" applyAlignment="1">
      <alignment horizontal="left" vertical="center"/>
    </xf>
    <xf numFmtId="0" fontId="37" fillId="0" borderId="36" xfId="9" applyFont="1" applyBorder="1" applyAlignment="1">
      <alignment horizontal="left" vertical="center"/>
    </xf>
    <xf numFmtId="0" fontId="39" fillId="0" borderId="38" xfId="9" applyFont="1" applyBorder="1" applyAlignment="1">
      <alignment horizontal="left" vertical="center"/>
    </xf>
    <xf numFmtId="0" fontId="39" fillId="0" borderId="37" xfId="9" applyFont="1" applyBorder="1" applyAlignment="1">
      <alignment horizontal="left" vertical="center"/>
    </xf>
    <xf numFmtId="0" fontId="39" fillId="0" borderId="36" xfId="9" applyFont="1" applyBorder="1" applyAlignment="1">
      <alignment horizontal="left" vertical="center"/>
    </xf>
    <xf numFmtId="0" fontId="1" fillId="0" borderId="0" xfId="9" applyFont="1" applyAlignment="1">
      <alignment horizontal="center" vertical="center" wrapText="1"/>
    </xf>
    <xf numFmtId="0" fontId="39" fillId="2" borderId="23" xfId="9" applyFont="1" applyFill="1" applyBorder="1" applyAlignment="1">
      <alignment horizontal="center" vertical="center"/>
    </xf>
    <xf numFmtId="0" fontId="39" fillId="2" borderId="22" xfId="9" applyFont="1" applyFill="1" applyBorder="1" applyAlignment="1">
      <alignment horizontal="center" vertical="center"/>
    </xf>
    <xf numFmtId="0" fontId="39" fillId="2" borderId="21" xfId="9" applyFont="1" applyFill="1" applyBorder="1" applyAlignment="1">
      <alignment horizontal="center" vertical="center"/>
    </xf>
    <xf numFmtId="0" fontId="1" fillId="0" borderId="0" xfId="9" applyFont="1" applyAlignment="1">
      <alignment horizontal="center" vertical="center"/>
    </xf>
    <xf numFmtId="0" fontId="42" fillId="2" borderId="0" xfId="16" applyFont="1" applyFill="1" applyAlignment="1" applyProtection="1">
      <alignment horizontal="left" vertical="center"/>
    </xf>
    <xf numFmtId="0" fontId="1" fillId="0" borderId="18" xfId="9" applyFont="1" applyBorder="1" applyAlignment="1">
      <alignment horizontal="center" vertical="center"/>
    </xf>
    <xf numFmtId="0" fontId="1" fillId="19" borderId="11" xfId="9" applyFill="1" applyBorder="1" applyAlignment="1">
      <alignment horizontal="center"/>
    </xf>
    <xf numFmtId="0" fontId="1" fillId="19" borderId="5" xfId="9" applyFill="1" applyBorder="1" applyAlignment="1">
      <alignment horizontal="center" vertical="center"/>
    </xf>
    <xf numFmtId="0" fontId="1" fillId="19" borderId="8" xfId="9" applyFill="1" applyBorder="1" applyAlignment="1">
      <alignment horizontal="center" vertical="center"/>
    </xf>
    <xf numFmtId="0" fontId="1" fillId="19" borderId="4" xfId="9" applyFill="1" applyBorder="1" applyAlignment="1">
      <alignment horizontal="center" vertical="center"/>
    </xf>
    <xf numFmtId="0" fontId="1" fillId="2" borderId="0" xfId="9" applyFont="1" applyFill="1" applyAlignment="1">
      <alignment horizontal="left" vertical="center"/>
    </xf>
    <xf numFmtId="0" fontId="30" fillId="0" borderId="0" xfId="9" applyFont="1" applyAlignment="1">
      <alignment horizontal="right"/>
    </xf>
    <xf numFmtId="0" fontId="41" fillId="0" borderId="0" xfId="9" applyFont="1" applyAlignment="1">
      <alignment horizontal="center"/>
    </xf>
    <xf numFmtId="0" fontId="86" fillId="0" borderId="0" xfId="9" applyFont="1" applyAlignment="1">
      <alignment horizontal="center"/>
    </xf>
    <xf numFmtId="49" fontId="1" fillId="0" borderId="0" xfId="9" applyNumberFormat="1" applyFont="1" applyAlignment="1">
      <alignment horizontal="left" vertical="center" wrapText="1"/>
    </xf>
    <xf numFmtId="0" fontId="1" fillId="0" borderId="0" xfId="9" applyFont="1" applyAlignment="1">
      <alignment horizontal="center"/>
    </xf>
    <xf numFmtId="0" fontId="1" fillId="0" borderId="12" xfId="9" applyBorder="1" applyAlignment="1">
      <alignment horizontal="center"/>
    </xf>
    <xf numFmtId="0" fontId="2" fillId="0" borderId="0" xfId="9" applyFont="1" applyAlignment="1">
      <alignment horizontal="left" vertical="center"/>
    </xf>
    <xf numFmtId="0" fontId="2" fillId="0" borderId="0" xfId="9" applyFont="1" applyAlignment="1">
      <alignment horizontal="center" vertical="center"/>
    </xf>
    <xf numFmtId="0" fontId="42" fillId="2" borderId="0" xfId="16" applyFill="1" applyAlignment="1" applyProtection="1">
      <alignment horizontal="center" vertical="center"/>
    </xf>
    <xf numFmtId="0" fontId="106" fillId="0" borderId="23" xfId="9" applyFont="1" applyBorder="1" applyAlignment="1">
      <alignment horizontal="left" wrapText="1"/>
    </xf>
    <xf numFmtId="0" fontId="106" fillId="0" borderId="22" xfId="9" applyFont="1" applyBorder="1" applyAlignment="1">
      <alignment horizontal="left" wrapText="1"/>
    </xf>
    <xf numFmtId="0" fontId="106" fillId="0" borderId="21" xfId="9" applyFont="1" applyBorder="1" applyAlignment="1">
      <alignment horizontal="left" wrapText="1"/>
    </xf>
    <xf numFmtId="0" fontId="29" fillId="0" borderId="23" xfId="9" applyFont="1" applyBorder="1" applyAlignment="1">
      <alignment horizontal="center"/>
    </xf>
    <xf numFmtId="0" fontId="29" fillId="0" borderId="22" xfId="9" applyFont="1" applyBorder="1" applyAlignment="1">
      <alignment horizontal="center"/>
    </xf>
    <xf numFmtId="0" fontId="29" fillId="0" borderId="21" xfId="9" applyFont="1" applyBorder="1" applyAlignment="1">
      <alignment horizontal="center"/>
    </xf>
    <xf numFmtId="0" fontId="29" fillId="0" borderId="23" xfId="9" applyFont="1" applyBorder="1" applyAlignment="1">
      <alignment horizontal="left" vertical="center" wrapText="1"/>
    </xf>
    <xf numFmtId="0" fontId="29" fillId="0" borderId="22" xfId="9" applyFont="1" applyBorder="1" applyAlignment="1">
      <alignment horizontal="left" vertical="center" wrapText="1"/>
    </xf>
    <xf numFmtId="0" fontId="29" fillId="0" borderId="21" xfId="9" applyFont="1" applyBorder="1" applyAlignment="1">
      <alignment horizontal="left" vertical="center" wrapText="1"/>
    </xf>
    <xf numFmtId="0" fontId="106" fillId="2" borderId="23" xfId="9" applyFont="1" applyFill="1" applyBorder="1" applyAlignment="1">
      <alignment horizontal="left" vertical="center" wrapText="1"/>
    </xf>
    <xf numFmtId="0" fontId="106" fillId="2" borderId="22" xfId="9" applyFont="1" applyFill="1" applyBorder="1" applyAlignment="1">
      <alignment horizontal="left" vertical="center" wrapText="1"/>
    </xf>
    <xf numFmtId="0" fontId="106" fillId="2" borderId="21" xfId="9" applyFont="1" applyFill="1" applyBorder="1" applyAlignment="1">
      <alignment horizontal="left" vertical="center" wrapText="1"/>
    </xf>
    <xf numFmtId="0" fontId="106" fillId="0" borderId="38" xfId="9" applyFont="1" applyBorder="1" applyAlignment="1">
      <alignment horizontal="left" vertical="center" wrapText="1"/>
    </xf>
    <xf numFmtId="0" fontId="106" fillId="0" borderId="37" xfId="9" applyFont="1" applyBorder="1" applyAlignment="1">
      <alignment horizontal="left" vertical="center" wrapText="1"/>
    </xf>
    <xf numFmtId="0" fontId="106" fillId="0" borderId="36" xfId="9" applyFont="1" applyBorder="1" applyAlignment="1">
      <alignment horizontal="left" vertical="center" wrapText="1"/>
    </xf>
    <xf numFmtId="0" fontId="104" fillId="0" borderId="0" xfId="9" applyFont="1" applyAlignment="1">
      <alignment horizontal="center" vertical="center"/>
    </xf>
    <xf numFmtId="0" fontId="106" fillId="0" borderId="23" xfId="9" applyFont="1" applyBorder="1" applyAlignment="1">
      <alignment horizontal="left" vertical="center" wrapText="1"/>
    </xf>
    <xf numFmtId="0" fontId="106" fillId="0" borderId="22" xfId="9" applyFont="1" applyBorder="1" applyAlignment="1">
      <alignment horizontal="left" vertical="center" wrapText="1"/>
    </xf>
    <xf numFmtId="0" fontId="106" fillId="0" borderId="21" xfId="9" applyFont="1" applyBorder="1" applyAlignment="1">
      <alignment horizontal="left" vertical="center" wrapText="1"/>
    </xf>
    <xf numFmtId="0" fontId="108" fillId="0" borderId="23" xfId="9" applyFont="1" applyBorder="1" applyAlignment="1">
      <alignment horizontal="left" vertical="center" wrapText="1"/>
    </xf>
    <xf numFmtId="0" fontId="108" fillId="0" borderId="22" xfId="9" applyFont="1" applyBorder="1" applyAlignment="1">
      <alignment horizontal="left" vertical="center" wrapText="1"/>
    </xf>
    <xf numFmtId="0" fontId="108" fillId="0" borderId="21" xfId="9" applyFont="1" applyBorder="1" applyAlignment="1">
      <alignment horizontal="left" vertical="center" wrapText="1"/>
    </xf>
    <xf numFmtId="0" fontId="110" fillId="0" borderId="0" xfId="9" applyFont="1" applyAlignment="1">
      <alignment horizontal="center"/>
    </xf>
    <xf numFmtId="0" fontId="104" fillId="0" borderId="0" xfId="9" applyFont="1" applyAlignment="1">
      <alignment horizontal="center"/>
    </xf>
    <xf numFmtId="0" fontId="103" fillId="0" borderId="0" xfId="9" applyFont="1" applyAlignment="1">
      <alignment horizontal="center"/>
    </xf>
    <xf numFmtId="0" fontId="1" fillId="19" borderId="37" xfId="9" applyFill="1" applyBorder="1" applyAlignment="1">
      <alignment horizontal="center"/>
    </xf>
    <xf numFmtId="0" fontId="1" fillId="19" borderId="86" xfId="9" applyFill="1" applyBorder="1" applyAlignment="1">
      <alignment horizontal="center" vertical="center"/>
    </xf>
    <xf numFmtId="0" fontId="1" fillId="19" borderId="22" xfId="9" applyFill="1" applyBorder="1" applyAlignment="1">
      <alignment horizontal="center" vertical="center"/>
    </xf>
    <xf numFmtId="0" fontId="1" fillId="19" borderId="21" xfId="9" applyFill="1" applyBorder="1" applyAlignment="1">
      <alignment horizontal="center" vertical="center"/>
    </xf>
    <xf numFmtId="0" fontId="1" fillId="0" borderId="0" xfId="9" applyBorder="1" applyAlignment="1">
      <alignment horizontal="center"/>
    </xf>
    <xf numFmtId="0" fontId="105" fillId="0" borderId="0" xfId="9" applyFont="1" applyAlignment="1">
      <alignment horizontal="center"/>
    </xf>
    <xf numFmtId="0" fontId="30" fillId="5" borderId="28" xfId="0" applyFont="1" applyFill="1" applyBorder="1" applyAlignment="1" applyProtection="1">
      <alignment horizontal="right" vertical="top" wrapText="1"/>
    </xf>
    <xf numFmtId="0" fontId="30" fillId="5" borderId="26" xfId="0" applyFont="1" applyFill="1" applyBorder="1" applyAlignment="1" applyProtection="1">
      <alignment horizontal="right" vertical="top" wrapText="1"/>
    </xf>
    <xf numFmtId="0" fontId="30" fillId="5" borderId="18" xfId="0" applyFont="1" applyFill="1" applyBorder="1" applyAlignment="1" applyProtection="1">
      <alignment horizontal="left" vertical="top" wrapText="1"/>
    </xf>
    <xf numFmtId="0" fontId="30" fillId="5" borderId="17" xfId="0" applyFont="1" applyFill="1" applyBorder="1" applyAlignment="1" applyProtection="1">
      <alignment horizontal="left" vertical="top" wrapText="1"/>
    </xf>
    <xf numFmtId="0" fontId="30" fillId="5" borderId="29" xfId="0" applyFont="1" applyFill="1" applyBorder="1" applyAlignment="1" applyProtection="1">
      <alignment horizontal="left" vertical="top" wrapText="1"/>
    </xf>
    <xf numFmtId="0" fontId="30" fillId="5" borderId="25" xfId="0" applyFont="1" applyFill="1" applyBorder="1" applyAlignment="1" applyProtection="1">
      <alignment horizontal="left" vertical="top" wrapText="1"/>
    </xf>
    <xf numFmtId="0" fontId="88" fillId="5" borderId="23" xfId="16" applyFont="1" applyFill="1" applyBorder="1" applyAlignment="1" applyProtection="1">
      <alignment horizontal="center" vertical="center" wrapText="1"/>
      <protection locked="0"/>
    </xf>
    <xf numFmtId="0" fontId="88" fillId="5" borderId="22" xfId="16" applyFont="1" applyFill="1" applyBorder="1" applyAlignment="1" applyProtection="1">
      <alignment horizontal="center" vertical="center" wrapText="1"/>
      <protection locked="0"/>
    </xf>
    <xf numFmtId="0" fontId="88" fillId="5" borderId="21" xfId="16" applyFont="1" applyFill="1" applyBorder="1" applyAlignment="1" applyProtection="1">
      <alignment horizontal="center" vertical="center" wrapText="1"/>
      <protection locked="0"/>
    </xf>
    <xf numFmtId="0" fontId="30" fillId="5" borderId="18" xfId="0" applyFont="1" applyFill="1" applyBorder="1" applyAlignment="1" applyProtection="1">
      <alignment horizontal="left" vertical="center" wrapText="1"/>
    </xf>
    <xf numFmtId="0" fontId="30" fillId="5" borderId="17" xfId="0" applyFont="1" applyFill="1" applyBorder="1" applyAlignment="1" applyProtection="1">
      <alignment horizontal="left" vertical="center" wrapText="1"/>
    </xf>
    <xf numFmtId="0" fontId="30" fillId="5" borderId="29" xfId="0" applyFont="1" applyFill="1" applyBorder="1" applyAlignment="1" applyProtection="1">
      <alignment horizontal="left" vertical="center" wrapText="1"/>
    </xf>
    <xf numFmtId="0" fontId="30" fillId="5" borderId="25" xfId="0" applyFont="1" applyFill="1" applyBorder="1" applyAlignment="1" applyProtection="1">
      <alignment horizontal="left" vertical="center" wrapText="1"/>
    </xf>
    <xf numFmtId="0" fontId="0" fillId="20" borderId="28" xfId="0" applyFill="1" applyBorder="1" applyAlignment="1" applyProtection="1">
      <alignment horizontal="right" vertical="center"/>
    </xf>
    <xf numFmtId="0" fontId="0" fillId="20" borderId="26" xfId="0" applyFill="1" applyBorder="1" applyAlignment="1" applyProtection="1">
      <alignment horizontal="right" vertical="center"/>
    </xf>
    <xf numFmtId="0" fontId="30" fillId="20" borderId="18" xfId="0" applyFont="1" applyFill="1" applyBorder="1" applyAlignment="1" applyProtection="1">
      <alignment horizontal="left" vertical="center"/>
    </xf>
    <xf numFmtId="0" fontId="30" fillId="20" borderId="17" xfId="0" applyFont="1" applyFill="1" applyBorder="1" applyAlignment="1" applyProtection="1">
      <alignment horizontal="left" vertical="center"/>
    </xf>
    <xf numFmtId="0" fontId="30" fillId="20" borderId="29" xfId="0" applyFont="1" applyFill="1" applyBorder="1" applyAlignment="1" applyProtection="1">
      <alignment horizontal="left" vertical="center"/>
    </xf>
    <xf numFmtId="0" fontId="30" fillId="20" borderId="25" xfId="0" applyFont="1" applyFill="1" applyBorder="1" applyAlignment="1" applyProtection="1">
      <alignment horizontal="left" vertical="center"/>
    </xf>
    <xf numFmtId="0" fontId="88" fillId="20" borderId="23" xfId="16" applyFont="1" applyFill="1" applyBorder="1" applyAlignment="1" applyProtection="1">
      <alignment horizontal="center" vertical="center" wrapText="1"/>
      <protection locked="0"/>
    </xf>
    <xf numFmtId="0" fontId="88" fillId="20" borderId="22" xfId="16" applyFont="1" applyFill="1" applyBorder="1" applyAlignment="1" applyProtection="1">
      <alignment horizontal="center" vertical="center" wrapText="1"/>
      <protection locked="0"/>
    </xf>
    <xf numFmtId="0" fontId="88" fillId="20" borderId="21" xfId="16" applyFont="1" applyFill="1" applyBorder="1" applyAlignment="1" applyProtection="1">
      <alignment horizontal="center" vertical="center" wrapText="1"/>
      <protection locked="0"/>
    </xf>
    <xf numFmtId="0" fontId="31" fillId="5" borderId="28" xfId="0" applyFont="1" applyFill="1" applyBorder="1" applyAlignment="1" applyProtection="1">
      <alignment horizontal="left" vertical="center" wrapText="1"/>
    </xf>
    <xf numFmtId="0" fontId="31" fillId="5" borderId="18" xfId="0" applyFont="1" applyFill="1" applyBorder="1" applyAlignment="1" applyProtection="1">
      <alignment horizontal="left" vertical="center" wrapText="1"/>
    </xf>
    <xf numFmtId="0" fontId="31" fillId="5" borderId="17" xfId="0" applyFont="1" applyFill="1" applyBorder="1" applyAlignment="1" applyProtection="1">
      <alignment horizontal="left" vertical="center" wrapText="1"/>
    </xf>
    <xf numFmtId="0" fontId="31" fillId="5" borderId="26" xfId="0" applyFont="1" applyFill="1" applyBorder="1" applyAlignment="1" applyProtection="1">
      <alignment horizontal="left" vertical="center" wrapText="1"/>
    </xf>
    <xf numFmtId="0" fontId="31" fillId="5" borderId="29" xfId="0" applyFont="1" applyFill="1" applyBorder="1" applyAlignment="1" applyProtection="1">
      <alignment horizontal="left" vertical="center" wrapText="1"/>
    </xf>
    <xf numFmtId="0" fontId="31" fillId="5" borderId="25" xfId="0" applyFont="1" applyFill="1" applyBorder="1" applyAlignment="1" applyProtection="1">
      <alignment horizontal="left" vertical="center" wrapText="1"/>
    </xf>
    <xf numFmtId="44" fontId="2" fillId="19" borderId="28" xfId="13" applyFont="1" applyFill="1" applyBorder="1" applyAlignment="1" applyProtection="1">
      <alignment horizontal="center" vertical="center"/>
    </xf>
    <xf numFmtId="44" fontId="2" fillId="19" borderId="17" xfId="13" applyFont="1" applyFill="1" applyBorder="1" applyAlignment="1" applyProtection="1">
      <alignment horizontal="center" vertical="center"/>
    </xf>
    <xf numFmtId="44" fontId="2" fillId="19" borderId="26" xfId="13" applyFont="1" applyFill="1" applyBorder="1" applyAlignment="1" applyProtection="1">
      <alignment horizontal="center" vertical="center"/>
    </xf>
    <xf numFmtId="44" fontId="2" fillId="19" borderId="25" xfId="13" applyFont="1" applyFill="1" applyBorder="1" applyAlignment="1" applyProtection="1">
      <alignment horizontal="center" vertical="center"/>
    </xf>
    <xf numFmtId="0" fontId="2" fillId="19" borderId="28" xfId="13" applyNumberFormat="1" applyFont="1" applyFill="1" applyBorder="1" applyAlignment="1" applyProtection="1">
      <alignment horizontal="left" vertical="center" wrapText="1"/>
      <protection locked="0"/>
    </xf>
    <xf numFmtId="0" fontId="2" fillId="19" borderId="18" xfId="13" applyNumberFormat="1" applyFont="1" applyFill="1" applyBorder="1" applyAlignment="1" applyProtection="1">
      <alignment horizontal="left" vertical="center" wrapText="1"/>
      <protection locked="0"/>
    </xf>
    <xf numFmtId="0" fontId="2" fillId="19" borderId="17" xfId="13" applyNumberFormat="1" applyFont="1" applyFill="1" applyBorder="1" applyAlignment="1" applyProtection="1">
      <alignment horizontal="left" vertical="center" wrapText="1"/>
      <protection locked="0"/>
    </xf>
    <xf numFmtId="0" fontId="2" fillId="19" borderId="26" xfId="13" applyNumberFormat="1" applyFont="1" applyFill="1" applyBorder="1" applyAlignment="1" applyProtection="1">
      <alignment horizontal="left" vertical="center" wrapText="1"/>
      <protection locked="0"/>
    </xf>
    <xf numFmtId="0" fontId="2" fillId="19" borderId="29" xfId="13" applyNumberFormat="1" applyFont="1" applyFill="1" applyBorder="1" applyAlignment="1" applyProtection="1">
      <alignment horizontal="left" vertical="center" wrapText="1"/>
      <protection locked="0"/>
    </xf>
    <xf numFmtId="0" fontId="2" fillId="19" borderId="25" xfId="13" applyNumberFormat="1" applyFont="1" applyFill="1" applyBorder="1" applyAlignment="1" applyProtection="1">
      <alignment horizontal="left" vertical="center" wrapText="1"/>
      <protection locked="0"/>
    </xf>
    <xf numFmtId="0" fontId="37" fillId="5" borderId="23" xfId="0" applyFont="1" applyFill="1" applyBorder="1" applyAlignment="1" applyProtection="1">
      <alignment horizontal="center"/>
    </xf>
    <xf numFmtId="0" fontId="37" fillId="5" borderId="22" xfId="0" applyFont="1" applyFill="1" applyBorder="1" applyAlignment="1" applyProtection="1">
      <alignment horizontal="center"/>
    </xf>
    <xf numFmtId="0" fontId="37" fillId="5" borderId="21" xfId="0" applyFont="1" applyFill="1" applyBorder="1" applyAlignment="1" applyProtection="1">
      <alignment horizontal="center"/>
    </xf>
    <xf numFmtId="0" fontId="31" fillId="20" borderId="24" xfId="0" applyFont="1" applyFill="1" applyBorder="1" applyAlignment="1" applyProtection="1">
      <alignment horizontal="left" vertical="center" wrapText="1"/>
    </xf>
    <xf numFmtId="0" fontId="31" fillId="20" borderId="50" xfId="0" applyFont="1" applyFill="1" applyBorder="1" applyAlignment="1" applyProtection="1">
      <alignment horizontal="left" vertical="center" wrapText="1"/>
    </xf>
    <xf numFmtId="0" fontId="37" fillId="20" borderId="28" xfId="0" applyFont="1" applyFill="1" applyBorder="1" applyAlignment="1" applyProtection="1">
      <alignment horizontal="center" vertical="center" wrapText="1"/>
    </xf>
    <xf numFmtId="0" fontId="37" fillId="20" borderId="18" xfId="0" applyFont="1" applyFill="1" applyBorder="1" applyAlignment="1" applyProtection="1">
      <alignment horizontal="center" vertical="center" wrapText="1"/>
    </xf>
    <xf numFmtId="0" fontId="37" fillId="20" borderId="17" xfId="0" applyFont="1" applyFill="1" applyBorder="1" applyAlignment="1" applyProtection="1">
      <alignment horizontal="center" vertical="center" wrapText="1"/>
    </xf>
    <xf numFmtId="0" fontId="37" fillId="20" borderId="26" xfId="0" applyFont="1" applyFill="1" applyBorder="1" applyAlignment="1" applyProtection="1">
      <alignment horizontal="center" vertical="center" wrapText="1"/>
    </xf>
    <xf numFmtId="0" fontId="37" fillId="20" borderId="29" xfId="0" applyFont="1" applyFill="1" applyBorder="1" applyAlignment="1" applyProtection="1">
      <alignment horizontal="center" vertical="center" wrapText="1"/>
    </xf>
    <xf numFmtId="0" fontId="37" fillId="20" borderId="25" xfId="0" applyFont="1" applyFill="1" applyBorder="1" applyAlignment="1" applyProtection="1">
      <alignment horizontal="center" vertical="center" wrapText="1"/>
    </xf>
    <xf numFmtId="0" fontId="0" fillId="5" borderId="28" xfId="0" applyFill="1" applyBorder="1" applyAlignment="1" applyProtection="1">
      <alignment horizontal="right" vertical="center"/>
    </xf>
    <xf numFmtId="0" fontId="0" fillId="5" borderId="26" xfId="0" applyFill="1" applyBorder="1" applyAlignment="1" applyProtection="1">
      <alignment horizontal="right" vertical="center"/>
    </xf>
    <xf numFmtId="0" fontId="30" fillId="5" borderId="18" xfId="0" applyFont="1" applyFill="1" applyBorder="1" applyAlignment="1" applyProtection="1">
      <alignment horizontal="left" vertical="center"/>
    </xf>
    <xf numFmtId="0" fontId="30" fillId="5" borderId="29" xfId="0" applyFont="1" applyFill="1" applyBorder="1" applyAlignment="1" applyProtection="1">
      <alignment horizontal="left" vertical="center"/>
    </xf>
    <xf numFmtId="0" fontId="88" fillId="5" borderId="18" xfId="16" applyFont="1" applyFill="1" applyBorder="1" applyAlignment="1" applyProtection="1">
      <alignment horizontal="left" vertical="center"/>
      <protection locked="0"/>
    </xf>
    <xf numFmtId="0" fontId="88" fillId="5" borderId="17" xfId="16" applyFont="1" applyFill="1" applyBorder="1" applyAlignment="1" applyProtection="1">
      <alignment horizontal="left" vertical="center"/>
      <protection locked="0"/>
    </xf>
    <xf numFmtId="0" fontId="88" fillId="5" borderId="29" xfId="16" applyFont="1" applyFill="1" applyBorder="1" applyAlignment="1" applyProtection="1">
      <alignment horizontal="left" vertical="center"/>
      <protection locked="0"/>
    </xf>
    <xf numFmtId="0" fontId="88" fillId="5" borderId="25" xfId="16" applyFont="1" applyFill="1" applyBorder="1" applyAlignment="1" applyProtection="1">
      <alignment horizontal="left" vertical="center"/>
      <protection locked="0"/>
    </xf>
    <xf numFmtId="0" fontId="30" fillId="20" borderId="20" xfId="0" applyFont="1" applyFill="1" applyBorder="1" applyAlignment="1" applyProtection="1">
      <alignment horizontal="center" vertical="center" wrapText="1"/>
    </xf>
    <xf numFmtId="0" fontId="31" fillId="5" borderId="28" xfId="0" applyFont="1" applyFill="1" applyBorder="1" applyAlignment="1" applyProtection="1">
      <alignment horizontal="center" vertical="center" wrapText="1"/>
    </xf>
    <xf numFmtId="0" fontId="31" fillId="5" borderId="18" xfId="0"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31" fillId="5" borderId="29" xfId="0" applyFont="1" applyFill="1" applyBorder="1" applyAlignment="1" applyProtection="1">
      <alignment horizontal="center" vertical="center" wrapText="1"/>
    </xf>
    <xf numFmtId="0" fontId="31" fillId="5" borderId="25" xfId="0" applyFont="1" applyFill="1" applyBorder="1" applyAlignment="1" applyProtection="1">
      <alignment horizontal="center" vertical="center" wrapText="1"/>
    </xf>
    <xf numFmtId="0" fontId="31" fillId="20" borderId="24" xfId="0" applyFont="1" applyFill="1" applyBorder="1" applyAlignment="1" applyProtection="1">
      <alignment horizontal="left" vertical="center"/>
    </xf>
    <xf numFmtId="0" fontId="31" fillId="20" borderId="50" xfId="0" applyFont="1" applyFill="1" applyBorder="1" applyAlignment="1" applyProtection="1">
      <alignment horizontal="left" vertical="center"/>
    </xf>
    <xf numFmtId="0" fontId="37" fillId="20" borderId="28" xfId="0" applyFont="1" applyFill="1" applyBorder="1" applyAlignment="1" applyProtection="1">
      <alignment horizontal="center" vertical="center"/>
    </xf>
    <xf numFmtId="0" fontId="37" fillId="20" borderId="18" xfId="0" applyFont="1" applyFill="1" applyBorder="1" applyAlignment="1" applyProtection="1">
      <alignment horizontal="center" vertical="center"/>
    </xf>
    <xf numFmtId="0" fontId="37" fillId="20" borderId="17" xfId="0" applyFont="1" applyFill="1" applyBorder="1" applyAlignment="1" applyProtection="1">
      <alignment horizontal="center" vertical="center"/>
    </xf>
    <xf numFmtId="0" fontId="2" fillId="5" borderId="24" xfId="0" applyFont="1" applyFill="1" applyBorder="1" applyAlignment="1" applyProtection="1">
      <alignment horizontal="left" vertical="center"/>
    </xf>
    <xf numFmtId="0" fontId="2" fillId="5" borderId="50" xfId="0" applyFont="1" applyFill="1" applyBorder="1" applyAlignment="1" applyProtection="1">
      <alignment horizontal="left" vertical="center"/>
    </xf>
    <xf numFmtId="0" fontId="30" fillId="5" borderId="28" xfId="0" applyFont="1" applyFill="1" applyBorder="1" applyAlignment="1" applyProtection="1">
      <alignment horizontal="right" vertical="center"/>
    </xf>
    <xf numFmtId="0" fontId="30" fillId="5" borderId="26" xfId="0" applyFont="1" applyFill="1" applyBorder="1" applyAlignment="1" applyProtection="1">
      <alignment horizontal="right" vertical="center"/>
    </xf>
    <xf numFmtId="0" fontId="30" fillId="5" borderId="17" xfId="0" applyFont="1" applyFill="1" applyBorder="1" applyAlignment="1" applyProtection="1">
      <alignment horizontal="left" vertical="center"/>
    </xf>
    <xf numFmtId="0" fontId="30" fillId="5" borderId="25" xfId="0" applyFont="1" applyFill="1" applyBorder="1" applyAlignment="1" applyProtection="1">
      <alignment horizontal="left" vertical="center"/>
    </xf>
    <xf numFmtId="0" fontId="88" fillId="20" borderId="23" xfId="16" applyFont="1" applyFill="1" applyBorder="1" applyAlignment="1" applyProtection="1">
      <alignment horizontal="left" vertical="center"/>
      <protection locked="0"/>
    </xf>
    <xf numFmtId="0" fontId="88" fillId="20" borderId="22" xfId="16" applyFont="1" applyFill="1" applyBorder="1" applyAlignment="1" applyProtection="1">
      <alignment horizontal="left" vertical="center"/>
      <protection locked="0"/>
    </xf>
    <xf numFmtId="0" fontId="88" fillId="20" borderId="21" xfId="16" applyFont="1" applyFill="1" applyBorder="1" applyAlignment="1" applyProtection="1">
      <alignment horizontal="left" vertical="center"/>
      <protection locked="0"/>
    </xf>
    <xf numFmtId="0" fontId="42" fillId="20" borderId="23" xfId="16" applyFill="1" applyBorder="1" applyAlignment="1" applyProtection="1">
      <alignment horizontal="left" vertical="center"/>
      <protection locked="0"/>
    </xf>
    <xf numFmtId="0" fontId="42" fillId="20" borderId="22" xfId="16" applyFill="1" applyBorder="1" applyAlignment="1" applyProtection="1">
      <alignment horizontal="left" vertical="center"/>
      <protection locked="0"/>
    </xf>
    <xf numFmtId="0" fontId="42" fillId="20" borderId="21" xfId="16" applyFill="1" applyBorder="1" applyAlignment="1" applyProtection="1">
      <alignment horizontal="left" vertical="center"/>
      <protection locked="0"/>
    </xf>
    <xf numFmtId="0" fontId="37" fillId="20" borderId="22" xfId="0" applyFont="1" applyFill="1" applyBorder="1" applyAlignment="1" applyProtection="1">
      <alignment horizontal="left" vertical="center"/>
    </xf>
    <xf numFmtId="0" fontId="37" fillId="20" borderId="21" xfId="0" applyFont="1" applyFill="1" applyBorder="1" applyAlignment="1" applyProtection="1">
      <alignment horizontal="left" vertical="center"/>
    </xf>
    <xf numFmtId="0" fontId="30" fillId="5" borderId="20" xfId="0" applyFont="1" applyFill="1" applyBorder="1" applyAlignment="1" applyProtection="1">
      <alignment horizontal="center" vertical="center" wrapText="1"/>
    </xf>
    <xf numFmtId="0" fontId="2" fillId="20" borderId="28" xfId="0" applyFont="1" applyFill="1" applyBorder="1" applyAlignment="1" applyProtection="1">
      <alignment horizontal="left" vertical="center" wrapText="1"/>
    </xf>
    <xf numFmtId="0" fontId="2" fillId="20" borderId="18" xfId="0" applyFont="1" applyFill="1" applyBorder="1" applyAlignment="1" applyProtection="1">
      <alignment horizontal="left" vertical="center" wrapText="1"/>
    </xf>
    <xf numFmtId="0" fontId="2" fillId="20" borderId="26" xfId="0" applyFont="1" applyFill="1" applyBorder="1" applyAlignment="1" applyProtection="1">
      <alignment horizontal="left" vertical="center" wrapText="1"/>
    </xf>
    <xf numFmtId="0" fontId="2" fillId="20" borderId="29" xfId="0" applyFont="1" applyFill="1" applyBorder="1" applyAlignment="1" applyProtection="1">
      <alignment horizontal="left" vertical="center" wrapText="1"/>
    </xf>
    <xf numFmtId="0" fontId="37" fillId="20" borderId="22" xfId="0" applyFont="1" applyFill="1" applyBorder="1" applyAlignment="1" applyProtection="1">
      <alignment horizontal="center" vertical="center"/>
    </xf>
    <xf numFmtId="0" fontId="0" fillId="20" borderId="22" xfId="0" applyFill="1" applyBorder="1" applyAlignment="1">
      <alignment horizontal="center"/>
    </xf>
    <xf numFmtId="0" fontId="0" fillId="20" borderId="21" xfId="0" applyFill="1" applyBorder="1" applyAlignment="1">
      <alignment horizontal="center"/>
    </xf>
    <xf numFmtId="0" fontId="88" fillId="20" borderId="23" xfId="16" applyFont="1" applyFill="1" applyBorder="1" applyAlignment="1">
      <alignment horizontal="center" vertical="center" wrapText="1"/>
    </xf>
    <xf numFmtId="0" fontId="88" fillId="20" borderId="22" xfId="16" applyFont="1" applyFill="1" applyBorder="1" applyAlignment="1">
      <alignment horizontal="center" vertical="center" wrapText="1"/>
    </xf>
    <xf numFmtId="0" fontId="88" fillId="20" borderId="21" xfId="16" applyFont="1" applyFill="1" applyBorder="1" applyAlignment="1">
      <alignment horizontal="center" vertical="center" wrapText="1"/>
    </xf>
    <xf numFmtId="0" fontId="2" fillId="19" borderId="24" xfId="0" applyFont="1" applyFill="1" applyBorder="1" applyAlignment="1">
      <alignment horizontal="center"/>
    </xf>
    <xf numFmtId="0" fontId="2" fillId="19" borderId="50" xfId="0" applyFont="1" applyFill="1" applyBorder="1" applyAlignment="1">
      <alignment horizontal="center"/>
    </xf>
    <xf numFmtId="0" fontId="2" fillId="20" borderId="24" xfId="0" applyFont="1" applyFill="1" applyBorder="1" applyAlignment="1" applyProtection="1">
      <alignment horizontal="left" vertical="center"/>
    </xf>
    <xf numFmtId="0" fontId="2" fillId="20" borderId="50" xfId="0" applyFont="1" applyFill="1" applyBorder="1" applyAlignment="1" applyProtection="1">
      <alignment horizontal="left" vertical="center"/>
    </xf>
    <xf numFmtId="0" fontId="2" fillId="19" borderId="28" xfId="13" applyNumberFormat="1" applyFont="1" applyFill="1" applyBorder="1" applyAlignment="1" applyProtection="1">
      <alignment horizontal="center" vertical="center" wrapText="1"/>
      <protection locked="0"/>
    </xf>
    <xf numFmtId="0" fontId="2" fillId="19" borderId="18" xfId="13" applyNumberFormat="1" applyFont="1" applyFill="1" applyBorder="1" applyAlignment="1" applyProtection="1">
      <alignment horizontal="center" vertical="center" wrapText="1"/>
      <protection locked="0"/>
    </xf>
    <xf numFmtId="0" fontId="2" fillId="19" borderId="17" xfId="13" applyNumberFormat="1" applyFont="1" applyFill="1" applyBorder="1" applyAlignment="1" applyProtection="1">
      <alignment horizontal="center" vertical="center" wrapText="1"/>
      <protection locked="0"/>
    </xf>
    <xf numFmtId="0" fontId="2" fillId="19" borderId="26" xfId="13" applyNumberFormat="1" applyFont="1" applyFill="1" applyBorder="1" applyAlignment="1" applyProtection="1">
      <alignment horizontal="center" vertical="center" wrapText="1"/>
      <protection locked="0"/>
    </xf>
    <xf numFmtId="0" fontId="2" fillId="19" borderId="29" xfId="13" applyNumberFormat="1" applyFont="1" applyFill="1" applyBorder="1" applyAlignment="1" applyProtection="1">
      <alignment horizontal="center" vertical="center" wrapText="1"/>
      <protection locked="0"/>
    </xf>
    <xf numFmtId="0" fontId="2" fillId="19" borderId="25" xfId="13" applyNumberFormat="1" applyFont="1" applyFill="1" applyBorder="1" applyAlignment="1" applyProtection="1">
      <alignment horizontal="center" vertical="center" wrapText="1"/>
      <protection locked="0"/>
    </xf>
    <xf numFmtId="0" fontId="2" fillId="5" borderId="24" xfId="0" applyFont="1" applyFill="1" applyBorder="1" applyAlignment="1" applyProtection="1">
      <alignment horizontal="center" vertical="center"/>
    </xf>
    <xf numFmtId="0" fontId="2" fillId="5" borderId="50" xfId="0" applyFont="1" applyFill="1" applyBorder="1" applyAlignment="1" applyProtection="1">
      <alignment horizontal="center" vertical="center"/>
    </xf>
    <xf numFmtId="0" fontId="30" fillId="5" borderId="28" xfId="0" applyFont="1" applyFill="1" applyBorder="1" applyAlignment="1" applyProtection="1">
      <alignment horizontal="center" vertical="center" wrapText="1"/>
    </xf>
    <xf numFmtId="0" fontId="30" fillId="5" borderId="18" xfId="0" applyFont="1" applyFill="1" applyBorder="1" applyAlignment="1" applyProtection="1">
      <alignment horizontal="center" vertical="center" wrapText="1"/>
    </xf>
    <xf numFmtId="0" fontId="30" fillId="5" borderId="17" xfId="0" applyFont="1" applyFill="1" applyBorder="1" applyAlignment="1" applyProtection="1">
      <alignment horizontal="center" vertical="center" wrapText="1"/>
    </xf>
    <xf numFmtId="0" fontId="30" fillId="5" borderId="27" xfId="0" applyFont="1" applyFill="1" applyBorder="1" applyAlignment="1" applyProtection="1">
      <alignment horizontal="center" vertical="center" wrapText="1"/>
    </xf>
    <xf numFmtId="0" fontId="30" fillId="5" borderId="0" xfId="0" applyFont="1" applyFill="1" applyBorder="1" applyAlignment="1" applyProtection="1">
      <alignment horizontal="center" vertical="center" wrapText="1"/>
    </xf>
    <xf numFmtId="0" fontId="30" fillId="5" borderId="14" xfId="0" applyFont="1" applyFill="1" applyBorder="1" applyAlignment="1" applyProtection="1">
      <alignment horizontal="center" vertical="center" wrapText="1"/>
    </xf>
    <xf numFmtId="0" fontId="30" fillId="5" borderId="26" xfId="0" applyFont="1" applyFill="1" applyBorder="1" applyAlignment="1" applyProtection="1">
      <alignment horizontal="center" vertical="center" wrapText="1"/>
    </xf>
    <xf numFmtId="0" fontId="30" fillId="5" borderId="29" xfId="0" applyFont="1" applyFill="1" applyBorder="1" applyAlignment="1" applyProtection="1">
      <alignment horizontal="center" vertical="center" wrapText="1"/>
    </xf>
    <xf numFmtId="0" fontId="30" fillId="5" borderId="25" xfId="0" applyFont="1" applyFill="1" applyBorder="1" applyAlignment="1" applyProtection="1">
      <alignment horizontal="center" vertical="center" wrapText="1"/>
    </xf>
    <xf numFmtId="0" fontId="30" fillId="5" borderId="20" xfId="0" applyFont="1" applyFill="1" applyBorder="1" applyAlignment="1" applyProtection="1">
      <alignment horizontal="center" vertical="center"/>
    </xf>
    <xf numFmtId="0" fontId="88" fillId="5" borderId="23" xfId="16" applyFont="1" applyFill="1" applyBorder="1" applyAlignment="1" applyProtection="1">
      <alignment horizontal="center" vertical="center"/>
      <protection locked="0"/>
    </xf>
    <xf numFmtId="0" fontId="99" fillId="5" borderId="22" xfId="16" applyFont="1" applyFill="1" applyBorder="1" applyAlignment="1" applyProtection="1">
      <alignment horizontal="center" vertical="center"/>
      <protection locked="0"/>
    </xf>
    <xf numFmtId="0" fontId="99" fillId="5" borderId="21" xfId="16" applyFont="1" applyFill="1" applyBorder="1" applyAlignment="1" applyProtection="1">
      <alignment horizontal="center" vertical="center"/>
      <protection locked="0"/>
    </xf>
    <xf numFmtId="0" fontId="2" fillId="20" borderId="17" xfId="0" applyFont="1" applyFill="1" applyBorder="1" applyAlignment="1" applyProtection="1">
      <alignment horizontal="left" vertical="center" wrapText="1"/>
    </xf>
    <xf numFmtId="0" fontId="2" fillId="20" borderId="25" xfId="0" applyFont="1" applyFill="1" applyBorder="1" applyAlignment="1" applyProtection="1">
      <alignment horizontal="left" vertical="center" wrapText="1"/>
    </xf>
    <xf numFmtId="0" fontId="87" fillId="20" borderId="23" xfId="0" applyFont="1" applyFill="1" applyBorder="1" applyAlignment="1">
      <alignment horizontal="center"/>
    </xf>
    <xf numFmtId="0" fontId="87" fillId="20" borderId="22" xfId="0" applyFont="1" applyFill="1" applyBorder="1" applyAlignment="1">
      <alignment horizontal="center"/>
    </xf>
    <xf numFmtId="0" fontId="87" fillId="20" borderId="21" xfId="0" applyFont="1" applyFill="1" applyBorder="1" applyAlignment="1">
      <alignment horizontal="center"/>
    </xf>
    <xf numFmtId="0" fontId="93" fillId="3" borderId="23" xfId="0" applyFont="1" applyFill="1" applyBorder="1" applyAlignment="1" applyProtection="1">
      <alignment horizontal="left" vertical="center" wrapText="1"/>
    </xf>
    <xf numFmtId="0" fontId="93" fillId="3" borderId="22" xfId="0" applyFont="1" applyFill="1" applyBorder="1" applyAlignment="1" applyProtection="1">
      <alignment horizontal="left" vertical="center" wrapText="1"/>
    </xf>
    <xf numFmtId="0" fontId="93" fillId="3" borderId="21" xfId="0" applyFont="1" applyFill="1" applyBorder="1" applyAlignment="1" applyProtection="1">
      <alignment horizontal="left" vertical="center" wrapText="1"/>
    </xf>
    <xf numFmtId="0" fontId="30" fillId="3" borderId="20" xfId="0" applyFont="1" applyFill="1" applyBorder="1" applyAlignment="1">
      <alignment horizontal="right"/>
    </xf>
    <xf numFmtId="0" fontId="2" fillId="5" borderId="20" xfId="0" applyFont="1" applyFill="1" applyBorder="1" applyAlignment="1" applyProtection="1">
      <alignment horizontal="left" vertical="center" wrapText="1"/>
    </xf>
    <xf numFmtId="0" fontId="0" fillId="20" borderId="20" xfId="0" applyFont="1" applyFill="1" applyBorder="1" applyAlignment="1" applyProtection="1">
      <alignment horizontal="left" vertical="center"/>
    </xf>
    <xf numFmtId="0" fontId="0" fillId="19" borderId="20" xfId="0" applyFill="1" applyBorder="1" applyAlignment="1" applyProtection="1">
      <alignment horizontal="center"/>
      <protection locked="0"/>
    </xf>
    <xf numFmtId="0" fontId="0" fillId="6" borderId="23" xfId="0" applyFill="1" applyBorder="1" applyAlignment="1">
      <alignment horizontal="center"/>
    </xf>
    <xf numFmtId="0" fontId="0" fillId="6" borderId="22" xfId="0" applyFill="1" applyBorder="1" applyAlignment="1">
      <alignment horizontal="center"/>
    </xf>
    <xf numFmtId="0" fontId="0" fillId="6" borderId="21" xfId="0" applyFill="1" applyBorder="1" applyAlignment="1">
      <alignment horizontal="center"/>
    </xf>
    <xf numFmtId="0" fontId="15" fillId="19" borderId="20" xfId="9" applyFont="1" applyFill="1" applyBorder="1" applyAlignment="1" applyProtection="1">
      <alignment horizontal="center" vertical="center"/>
      <protection locked="0"/>
    </xf>
    <xf numFmtId="0" fontId="7" fillId="5" borderId="20" xfId="9" applyFont="1" applyFill="1" applyBorder="1" applyAlignment="1">
      <alignment horizontal="center" vertical="center"/>
    </xf>
    <xf numFmtId="0" fontId="54" fillId="7" borderId="20" xfId="0" applyFont="1" applyFill="1" applyBorder="1" applyAlignment="1" applyProtection="1">
      <alignment horizontal="center"/>
    </xf>
    <xf numFmtId="0" fontId="93" fillId="3" borderId="20" xfId="0" applyFont="1" applyFill="1" applyBorder="1" applyAlignment="1" applyProtection="1">
      <alignment horizontal="left" vertical="center" wrapText="1"/>
    </xf>
    <xf numFmtId="0" fontId="45" fillId="3" borderId="20" xfId="0" applyFont="1" applyFill="1" applyBorder="1" applyAlignment="1" applyProtection="1">
      <alignment horizontal="center" vertical="center"/>
    </xf>
    <xf numFmtId="0" fontId="31" fillId="5" borderId="28" xfId="0" applyFont="1" applyFill="1" applyBorder="1" applyAlignment="1">
      <alignment horizontal="left" vertical="center" wrapText="1"/>
    </xf>
    <xf numFmtId="0" fontId="31" fillId="5" borderId="18" xfId="0" applyFont="1" applyFill="1" applyBorder="1" applyAlignment="1">
      <alignment horizontal="left" vertical="center" wrapText="1"/>
    </xf>
    <xf numFmtId="0" fontId="31" fillId="5" borderId="17" xfId="0" applyFont="1" applyFill="1" applyBorder="1" applyAlignment="1">
      <alignment horizontal="left" vertical="center" wrapText="1"/>
    </xf>
    <xf numFmtId="0" fontId="31" fillId="5" borderId="26" xfId="0" applyFont="1" applyFill="1" applyBorder="1" applyAlignment="1">
      <alignment horizontal="left" vertical="center" wrapText="1"/>
    </xf>
    <xf numFmtId="0" fontId="31" fillId="5" borderId="29" xfId="0" applyFont="1" applyFill="1" applyBorder="1" applyAlignment="1">
      <alignment horizontal="left" vertical="center" wrapText="1"/>
    </xf>
    <xf numFmtId="0" fontId="31" fillId="5" borderId="25" xfId="0" applyFont="1" applyFill="1" applyBorder="1" applyAlignment="1">
      <alignment horizontal="left" vertical="center" wrapText="1"/>
    </xf>
    <xf numFmtId="44" fontId="2" fillId="19" borderId="28" xfId="13" applyFont="1" applyFill="1" applyBorder="1" applyAlignment="1">
      <alignment horizontal="center" vertical="center"/>
    </xf>
    <xf numFmtId="44" fontId="2" fillId="19" borderId="17" xfId="13" applyFont="1" applyFill="1" applyBorder="1" applyAlignment="1">
      <alignment horizontal="center" vertical="center"/>
    </xf>
    <xf numFmtId="44" fontId="2" fillId="19" borderId="26" xfId="13" applyFont="1" applyFill="1" applyBorder="1" applyAlignment="1">
      <alignment horizontal="center" vertical="center"/>
    </xf>
    <xf numFmtId="44" fontId="2" fillId="19" borderId="25" xfId="13" applyFont="1" applyFill="1" applyBorder="1" applyAlignment="1">
      <alignment horizontal="center" vertical="center"/>
    </xf>
    <xf numFmtId="0" fontId="0" fillId="5" borderId="28" xfId="0" applyFill="1" applyBorder="1" applyAlignment="1">
      <alignment horizontal="right" vertical="top" wrapText="1"/>
    </xf>
    <xf numFmtId="0" fontId="0" fillId="5" borderId="26" xfId="0" applyFill="1" applyBorder="1" applyAlignment="1">
      <alignment horizontal="right" vertical="top" wrapText="1"/>
    </xf>
    <xf numFmtId="0" fontId="30" fillId="5" borderId="18" xfId="0" applyFont="1" applyFill="1" applyBorder="1" applyAlignment="1">
      <alignment horizontal="left" vertical="top" wrapText="1"/>
    </xf>
    <xf numFmtId="0" fontId="30" fillId="5" borderId="17" xfId="0" applyFont="1" applyFill="1" applyBorder="1" applyAlignment="1">
      <alignment horizontal="left" vertical="top" wrapText="1"/>
    </xf>
    <xf numFmtId="0" fontId="30" fillId="5" borderId="29" xfId="0" applyFont="1" applyFill="1" applyBorder="1" applyAlignment="1">
      <alignment horizontal="left" vertical="top" wrapText="1"/>
    </xf>
    <xf numFmtId="0" fontId="30" fillId="5" borderId="25" xfId="0" applyFont="1" applyFill="1" applyBorder="1" applyAlignment="1">
      <alignment horizontal="left" vertical="top" wrapText="1"/>
    </xf>
    <xf numFmtId="0" fontId="0" fillId="5" borderId="28" xfId="0" applyFill="1" applyBorder="1" applyAlignment="1">
      <alignment horizontal="right" vertical="center"/>
    </xf>
    <xf numFmtId="0" fontId="0" fillId="5" borderId="26" xfId="0" applyFill="1" applyBorder="1" applyAlignment="1">
      <alignment horizontal="right" vertical="center"/>
    </xf>
    <xf numFmtId="0" fontId="30" fillId="5" borderId="18" xfId="0" applyFont="1" applyFill="1" applyBorder="1" applyAlignment="1">
      <alignment horizontal="left" vertical="center" wrapText="1"/>
    </xf>
    <xf numFmtId="0" fontId="30" fillId="5" borderId="29" xfId="0" applyFont="1" applyFill="1" applyBorder="1" applyAlignment="1">
      <alignment horizontal="left" vertical="center" wrapText="1"/>
    </xf>
    <xf numFmtId="0" fontId="88" fillId="5" borderId="18" xfId="16" applyFont="1" applyFill="1" applyBorder="1" applyAlignment="1" applyProtection="1">
      <alignment horizontal="center" vertical="center"/>
      <protection locked="0"/>
    </xf>
    <xf numFmtId="0" fontId="88" fillId="5" borderId="17" xfId="16" applyFont="1" applyFill="1" applyBorder="1" applyAlignment="1" applyProtection="1">
      <alignment horizontal="center" vertical="center"/>
      <protection locked="0"/>
    </xf>
    <xf numFmtId="0" fontId="88" fillId="5" borderId="29" xfId="16" applyFont="1" applyFill="1" applyBorder="1" applyAlignment="1" applyProtection="1">
      <alignment horizontal="center" vertical="center"/>
      <protection locked="0"/>
    </xf>
    <xf numFmtId="0" fontId="88" fillId="5" borderId="25" xfId="16" applyFont="1" applyFill="1" applyBorder="1" applyAlignment="1" applyProtection="1">
      <alignment horizontal="center" vertical="center"/>
      <protection locked="0"/>
    </xf>
    <xf numFmtId="0" fontId="37" fillId="5" borderId="22" xfId="0" applyFont="1" applyFill="1" applyBorder="1" applyAlignment="1">
      <alignment horizontal="center"/>
    </xf>
    <xf numFmtId="0" fontId="31" fillId="20" borderId="24" xfId="0" applyFont="1" applyFill="1" applyBorder="1" applyAlignment="1">
      <alignment horizontal="left" vertical="center" wrapText="1"/>
    </xf>
    <xf numFmtId="0" fontId="31" fillId="20" borderId="50" xfId="0" applyFont="1" applyFill="1" applyBorder="1" applyAlignment="1">
      <alignment horizontal="left" vertical="center" wrapText="1"/>
    </xf>
    <xf numFmtId="0" fontId="2" fillId="19" borderId="28" xfId="13" applyNumberFormat="1" applyFont="1" applyFill="1" applyBorder="1" applyAlignment="1">
      <alignment horizontal="center" vertical="center" wrapText="1"/>
    </xf>
    <xf numFmtId="0" fontId="2" fillId="19" borderId="18" xfId="13" applyNumberFormat="1" applyFont="1" applyFill="1" applyBorder="1" applyAlignment="1">
      <alignment horizontal="center" vertical="center" wrapText="1"/>
    </xf>
    <xf numFmtId="0" fontId="2" fillId="19" borderId="17" xfId="13" applyNumberFormat="1" applyFont="1" applyFill="1" applyBorder="1" applyAlignment="1">
      <alignment horizontal="center" vertical="center" wrapText="1"/>
    </xf>
    <xf numFmtId="0" fontId="2" fillId="19" borderId="26" xfId="13" applyNumberFormat="1" applyFont="1" applyFill="1" applyBorder="1" applyAlignment="1">
      <alignment horizontal="center" vertical="center" wrapText="1"/>
    </xf>
    <xf numFmtId="0" fontId="2" fillId="19" borderId="29" xfId="13" applyNumberFormat="1" applyFont="1" applyFill="1" applyBorder="1" applyAlignment="1">
      <alignment horizontal="center" vertical="center" wrapText="1"/>
    </xf>
    <xf numFmtId="0" fontId="2" fillId="19" borderId="25" xfId="13" applyNumberFormat="1" applyFont="1" applyFill="1" applyBorder="1" applyAlignment="1">
      <alignment horizontal="center" vertical="center" wrapText="1"/>
    </xf>
    <xf numFmtId="0" fontId="37" fillId="20" borderId="28" xfId="0" applyFont="1" applyFill="1" applyBorder="1" applyAlignment="1">
      <alignment horizontal="center" vertical="center" wrapText="1"/>
    </xf>
    <xf numFmtId="0" fontId="37" fillId="20" borderId="18" xfId="0" applyFont="1" applyFill="1" applyBorder="1" applyAlignment="1">
      <alignment horizontal="center" vertical="center" wrapText="1"/>
    </xf>
    <xf numFmtId="0" fontId="37" fillId="20" borderId="17" xfId="0" applyFont="1" applyFill="1" applyBorder="1" applyAlignment="1">
      <alignment horizontal="center" vertical="center" wrapText="1"/>
    </xf>
    <xf numFmtId="0" fontId="37" fillId="20" borderId="26" xfId="0" applyFont="1" applyFill="1" applyBorder="1" applyAlignment="1">
      <alignment horizontal="center" vertical="center" wrapText="1"/>
    </xf>
    <xf numFmtId="0" fontId="37" fillId="20" borderId="29" xfId="0" applyFont="1" applyFill="1" applyBorder="1" applyAlignment="1">
      <alignment horizontal="center" vertical="center" wrapText="1"/>
    </xf>
    <xf numFmtId="0" fontId="37" fillId="20" borderId="25" xfId="0" applyFont="1" applyFill="1" applyBorder="1" applyAlignment="1">
      <alignment horizontal="center" vertical="center" wrapText="1"/>
    </xf>
    <xf numFmtId="0" fontId="0" fillId="20" borderId="28" xfId="0" applyFill="1" applyBorder="1" applyAlignment="1">
      <alignment horizontal="right" vertical="center"/>
    </xf>
    <xf numFmtId="0" fontId="0" fillId="20" borderId="26" xfId="0" applyFill="1" applyBorder="1" applyAlignment="1">
      <alignment horizontal="right" vertical="center"/>
    </xf>
    <xf numFmtId="0" fontId="30" fillId="20" borderId="18" xfId="0" applyFont="1" applyFill="1" applyBorder="1" applyAlignment="1">
      <alignment horizontal="left" vertical="center"/>
    </xf>
    <xf numFmtId="0" fontId="30" fillId="20" borderId="17" xfId="0" applyFont="1" applyFill="1" applyBorder="1" applyAlignment="1">
      <alignment horizontal="left" vertical="center"/>
    </xf>
    <xf numFmtId="0" fontId="30" fillId="20" borderId="29" xfId="0" applyFont="1" applyFill="1" applyBorder="1" applyAlignment="1">
      <alignment horizontal="left" vertical="center"/>
    </xf>
    <xf numFmtId="0" fontId="30" fillId="20" borderId="25" xfId="0" applyFont="1" applyFill="1" applyBorder="1" applyAlignment="1">
      <alignment horizontal="left" vertical="center"/>
    </xf>
    <xf numFmtId="0" fontId="30" fillId="5" borderId="18" xfId="0" applyFont="1" applyFill="1" applyBorder="1" applyAlignment="1">
      <alignment horizontal="left" vertical="center"/>
    </xf>
    <xf numFmtId="0" fontId="30" fillId="5" borderId="29" xfId="0" applyFont="1" applyFill="1" applyBorder="1" applyAlignment="1">
      <alignment horizontal="left" vertical="center"/>
    </xf>
    <xf numFmtId="0" fontId="88" fillId="5" borderId="22" xfId="16" applyFont="1" applyFill="1" applyBorder="1" applyAlignment="1" applyProtection="1">
      <alignment horizontal="center" vertical="center"/>
      <protection locked="0"/>
    </xf>
    <xf numFmtId="0" fontId="88" fillId="5" borderId="21" xfId="16" applyFont="1" applyFill="1" applyBorder="1" applyAlignment="1" applyProtection="1">
      <alignment horizontal="center" vertical="center"/>
      <protection locked="0"/>
    </xf>
    <xf numFmtId="0" fontId="2" fillId="20" borderId="28" xfId="0" applyFont="1" applyFill="1" applyBorder="1" applyAlignment="1">
      <alignment horizontal="left" vertical="center" wrapText="1"/>
    </xf>
    <xf numFmtId="0" fontId="2" fillId="20" borderId="18" xfId="0" applyFont="1" applyFill="1" applyBorder="1" applyAlignment="1">
      <alignment horizontal="left" vertical="center" wrapText="1"/>
    </xf>
    <xf numFmtId="0" fontId="2" fillId="20" borderId="17" xfId="0" applyFont="1" applyFill="1" applyBorder="1" applyAlignment="1">
      <alignment horizontal="left" vertical="center" wrapText="1"/>
    </xf>
    <xf numFmtId="0" fontId="2" fillId="20" borderId="26" xfId="0" applyFont="1" applyFill="1" applyBorder="1" applyAlignment="1">
      <alignment horizontal="left" vertical="center" wrapText="1"/>
    </xf>
    <xf numFmtId="0" fontId="2" fillId="20" borderId="29" xfId="0" applyFont="1" applyFill="1" applyBorder="1" applyAlignment="1">
      <alignment horizontal="left" vertical="center" wrapText="1"/>
    </xf>
    <xf numFmtId="0" fontId="2" fillId="20" borderId="25" xfId="0" applyFont="1" applyFill="1" applyBorder="1" applyAlignment="1">
      <alignment horizontal="left" vertical="center" wrapText="1"/>
    </xf>
    <xf numFmtId="0" fontId="30" fillId="20" borderId="28" xfId="0" applyFont="1" applyFill="1" applyBorder="1" applyAlignment="1">
      <alignment horizontal="center" vertical="center" wrapText="1"/>
    </xf>
    <xf numFmtId="0" fontId="30" fillId="20" borderId="18" xfId="0" applyFont="1" applyFill="1" applyBorder="1" applyAlignment="1">
      <alignment horizontal="center" vertical="center" wrapText="1"/>
    </xf>
    <xf numFmtId="0" fontId="30" fillId="20" borderId="17" xfId="0" applyFont="1" applyFill="1" applyBorder="1" applyAlignment="1">
      <alignment horizontal="center" vertical="center" wrapText="1"/>
    </xf>
    <xf numFmtId="0" fontId="30" fillId="20" borderId="26" xfId="0" applyFont="1" applyFill="1" applyBorder="1" applyAlignment="1">
      <alignment horizontal="center" vertical="center" wrapText="1"/>
    </xf>
    <xf numFmtId="0" fontId="30" fillId="20" borderId="29" xfId="0" applyFont="1" applyFill="1" applyBorder="1" applyAlignment="1">
      <alignment horizontal="center" vertical="center" wrapText="1"/>
    </xf>
    <xf numFmtId="0" fontId="30" fillId="20" borderId="25" xfId="0" applyFont="1" applyFill="1" applyBorder="1" applyAlignment="1">
      <alignment horizontal="center" vertical="center" wrapText="1"/>
    </xf>
    <xf numFmtId="0" fontId="37" fillId="20" borderId="27" xfId="0" applyFont="1" applyFill="1" applyBorder="1" applyAlignment="1">
      <alignment horizontal="center" vertical="center"/>
    </xf>
    <xf numFmtId="0" fontId="37" fillId="20" borderId="0" xfId="0" applyFont="1" applyFill="1" applyBorder="1" applyAlignment="1">
      <alignment horizontal="center" vertical="center"/>
    </xf>
    <xf numFmtId="0" fontId="37" fillId="20" borderId="14" xfId="0" applyFont="1" applyFill="1" applyBorder="1" applyAlignment="1">
      <alignment horizontal="center" vertical="center"/>
    </xf>
    <xf numFmtId="0" fontId="30" fillId="5" borderId="28" xfId="0" applyFont="1" applyFill="1" applyBorder="1" applyAlignment="1">
      <alignment horizontal="left" vertical="center" wrapText="1"/>
    </xf>
    <xf numFmtId="0" fontId="30" fillId="5" borderId="17" xfId="0" applyFont="1" applyFill="1" applyBorder="1" applyAlignment="1">
      <alignment horizontal="left" vertical="center" wrapText="1"/>
    </xf>
    <xf numFmtId="0" fontId="30" fillId="5" borderId="26" xfId="0" applyFont="1" applyFill="1" applyBorder="1" applyAlignment="1">
      <alignment horizontal="left" vertical="center" wrapText="1"/>
    </xf>
    <xf numFmtId="0" fontId="30" fillId="5" borderId="25" xfId="0" applyFont="1" applyFill="1" applyBorder="1" applyAlignment="1">
      <alignment horizontal="left" vertical="center" wrapText="1"/>
    </xf>
    <xf numFmtId="0" fontId="2" fillId="20" borderId="24" xfId="0" applyFont="1" applyFill="1" applyBorder="1" applyAlignment="1">
      <alignment horizontal="left" vertical="center"/>
    </xf>
    <xf numFmtId="0" fontId="2" fillId="20" borderId="50" xfId="0" applyFont="1" applyFill="1" applyBorder="1" applyAlignment="1">
      <alignment horizontal="left" vertical="center"/>
    </xf>
    <xf numFmtId="0" fontId="30" fillId="20" borderId="20" xfId="0" applyFont="1" applyFill="1" applyBorder="1" applyAlignment="1">
      <alignment horizontal="center" vertical="center" wrapText="1"/>
    </xf>
    <xf numFmtId="0" fontId="2" fillId="5" borderId="28" xfId="0" applyFont="1" applyFill="1" applyBorder="1" applyAlignment="1">
      <alignment horizontal="left" vertical="center"/>
    </xf>
    <xf numFmtId="0" fontId="2" fillId="5" borderId="18" xfId="0" applyFont="1" applyFill="1" applyBorder="1" applyAlignment="1">
      <alignment horizontal="left" vertical="center"/>
    </xf>
    <xf numFmtId="0" fontId="2" fillId="5" borderId="17" xfId="0" applyFont="1" applyFill="1" applyBorder="1" applyAlignment="1">
      <alignment horizontal="left" vertical="center"/>
    </xf>
    <xf numFmtId="0" fontId="2" fillId="5" borderId="26" xfId="0" applyFont="1" applyFill="1" applyBorder="1" applyAlignment="1">
      <alignment horizontal="left" vertical="center"/>
    </xf>
    <xf numFmtId="0" fontId="2" fillId="5" borderId="29" xfId="0" applyFont="1" applyFill="1" applyBorder="1" applyAlignment="1">
      <alignment horizontal="left" vertical="center"/>
    </xf>
    <xf numFmtId="0" fontId="2" fillId="5" borderId="25" xfId="0" applyFont="1" applyFill="1" applyBorder="1" applyAlignment="1">
      <alignment horizontal="left" vertical="center"/>
    </xf>
    <xf numFmtId="0" fontId="30" fillId="5" borderId="20" xfId="0" applyFont="1" applyFill="1" applyBorder="1" applyAlignment="1">
      <alignment horizontal="center" vertical="center" wrapText="1"/>
    </xf>
    <xf numFmtId="0" fontId="30" fillId="5" borderId="20" xfId="0" applyFont="1" applyFill="1" applyBorder="1" applyAlignment="1">
      <alignment horizontal="center" vertical="center"/>
    </xf>
    <xf numFmtId="0" fontId="2" fillId="5" borderId="24" xfId="0" applyFont="1" applyFill="1" applyBorder="1" applyAlignment="1">
      <alignment horizontal="left" vertical="center"/>
    </xf>
    <xf numFmtId="0" fontId="2" fillId="5" borderId="50" xfId="0" applyFont="1" applyFill="1" applyBorder="1" applyAlignment="1">
      <alignment horizontal="left" vertical="center"/>
    </xf>
    <xf numFmtId="0" fontId="93" fillId="18" borderId="23" xfId="0" applyFont="1" applyFill="1" applyBorder="1" applyAlignment="1">
      <alignment horizontal="left" wrapText="1"/>
    </xf>
    <xf numFmtId="0" fontId="93" fillId="18" borderId="22" xfId="0" applyFont="1" applyFill="1" applyBorder="1" applyAlignment="1">
      <alignment horizontal="left" wrapText="1"/>
    </xf>
    <xf numFmtId="0" fontId="93" fillId="18" borderId="21" xfId="0" applyFont="1" applyFill="1" applyBorder="1" applyAlignment="1">
      <alignment horizontal="left" wrapText="1"/>
    </xf>
    <xf numFmtId="0" fontId="30" fillId="18" borderId="20" xfId="0" applyFont="1" applyFill="1" applyBorder="1" applyAlignment="1">
      <alignment horizontal="right"/>
    </xf>
    <xf numFmtId="0" fontId="2" fillId="5" borderId="20" xfId="0" applyFont="1" applyFill="1" applyBorder="1" applyAlignment="1">
      <alignment horizontal="left" vertical="center" wrapText="1"/>
    </xf>
    <xf numFmtId="0" fontId="0" fillId="20" borderId="20" xfId="0" applyFont="1" applyFill="1" applyBorder="1" applyAlignment="1">
      <alignment horizontal="left" vertical="center"/>
    </xf>
    <xf numFmtId="0" fontId="0" fillId="19" borderId="20" xfId="0" applyFill="1" applyBorder="1" applyAlignment="1">
      <alignment horizontal="center"/>
    </xf>
    <xf numFmtId="0" fontId="93" fillId="18" borderId="20" xfId="0" applyFont="1" applyFill="1" applyBorder="1" applyAlignment="1">
      <alignment horizontal="left" wrapText="1"/>
    </xf>
    <xf numFmtId="0" fontId="45" fillId="18" borderId="20" xfId="0" applyFont="1" applyFill="1" applyBorder="1" applyAlignment="1">
      <alignment horizontal="center" vertical="center"/>
    </xf>
    <xf numFmtId="0" fontId="15" fillId="19" borderId="20" xfId="9" applyFont="1" applyFill="1" applyBorder="1" applyAlignment="1" applyProtection="1">
      <alignment horizontal="center"/>
      <protection locked="0"/>
    </xf>
    <xf numFmtId="0" fontId="54" fillId="7" borderId="20" xfId="0" applyFont="1" applyFill="1" applyBorder="1" applyAlignment="1">
      <alignment horizontal="center"/>
    </xf>
    <xf numFmtId="0" fontId="30" fillId="5" borderId="28" xfId="0" applyFont="1" applyFill="1" applyBorder="1" applyAlignment="1">
      <alignment horizontal="right" vertical="top" wrapText="1"/>
    </xf>
    <xf numFmtId="0" fontId="30" fillId="5" borderId="26" xfId="0" applyFont="1" applyFill="1" applyBorder="1" applyAlignment="1">
      <alignment horizontal="right" vertical="top" wrapText="1"/>
    </xf>
    <xf numFmtId="0" fontId="37" fillId="5" borderId="28" xfId="0" applyFont="1" applyFill="1" applyBorder="1" applyAlignment="1">
      <alignment horizontal="center" vertical="center" wrapText="1"/>
    </xf>
    <xf numFmtId="0" fontId="37" fillId="5" borderId="18" xfId="0" applyFont="1" applyFill="1" applyBorder="1" applyAlignment="1">
      <alignment horizontal="center" vertical="center" wrapText="1"/>
    </xf>
    <xf numFmtId="0" fontId="37" fillId="5" borderId="17" xfId="0" applyFont="1" applyFill="1" applyBorder="1" applyAlignment="1">
      <alignment horizontal="center" vertical="center" wrapText="1"/>
    </xf>
    <xf numFmtId="0" fontId="37" fillId="5" borderId="26" xfId="0" applyFont="1" applyFill="1" applyBorder="1" applyAlignment="1">
      <alignment horizontal="center" vertical="center" wrapText="1"/>
    </xf>
    <xf numFmtId="0" fontId="37" fillId="5" borderId="29" xfId="0" applyFont="1" applyFill="1" applyBorder="1" applyAlignment="1">
      <alignment horizontal="center" vertical="center" wrapText="1"/>
    </xf>
    <xf numFmtId="0" fontId="37" fillId="5" borderId="25" xfId="0" applyFont="1" applyFill="1" applyBorder="1" applyAlignment="1">
      <alignment horizontal="center" vertical="center" wrapText="1"/>
    </xf>
    <xf numFmtId="0" fontId="30" fillId="5" borderId="17" xfId="0" applyFont="1" applyFill="1" applyBorder="1" applyAlignment="1">
      <alignment horizontal="left" vertical="center"/>
    </xf>
    <xf numFmtId="0" fontId="30" fillId="5" borderId="25" xfId="0" applyFont="1" applyFill="1" applyBorder="1" applyAlignment="1">
      <alignment horizontal="left" vertical="center"/>
    </xf>
    <xf numFmtId="0" fontId="30" fillId="20" borderId="18" xfId="0" applyFont="1" applyFill="1" applyBorder="1" applyAlignment="1">
      <alignment horizontal="left" vertical="center" wrapText="1"/>
    </xf>
    <xf numFmtId="0" fontId="30" fillId="20" borderId="29" xfId="0" applyFont="1" applyFill="1" applyBorder="1" applyAlignment="1">
      <alignment horizontal="left" vertical="center" wrapText="1"/>
    </xf>
    <xf numFmtId="0" fontId="88" fillId="20" borderId="18" xfId="16" applyFont="1" applyFill="1" applyBorder="1" applyAlignment="1">
      <alignment horizontal="center" vertical="center"/>
    </xf>
    <xf numFmtId="0" fontId="88" fillId="20" borderId="17" xfId="16" applyFont="1" applyFill="1" applyBorder="1" applyAlignment="1">
      <alignment horizontal="center" vertical="center"/>
    </xf>
    <xf numFmtId="0" fontId="88" fillId="20" borderId="29" xfId="16" applyFont="1" applyFill="1" applyBorder="1" applyAlignment="1">
      <alignment horizontal="center" vertical="center"/>
    </xf>
    <xf numFmtId="0" fontId="88" fillId="20" borderId="25" xfId="16" applyFont="1" applyFill="1" applyBorder="1" applyAlignment="1">
      <alignment horizontal="center" vertical="center"/>
    </xf>
    <xf numFmtId="0" fontId="37" fillId="20" borderId="22" xfId="0" applyFont="1" applyFill="1" applyBorder="1" applyAlignment="1">
      <alignment horizontal="center"/>
    </xf>
    <xf numFmtId="0" fontId="31" fillId="5" borderId="24" xfId="0" applyFont="1" applyFill="1" applyBorder="1" applyAlignment="1">
      <alignment horizontal="left" vertical="center" wrapText="1"/>
    </xf>
    <xf numFmtId="0" fontId="31" fillId="5" borderId="50" xfId="0" applyFont="1" applyFill="1" applyBorder="1" applyAlignment="1">
      <alignment horizontal="left" vertical="center" wrapText="1"/>
    </xf>
    <xf numFmtId="0" fontId="88" fillId="20" borderId="18" xfId="16" applyFont="1" applyFill="1" applyBorder="1" applyAlignment="1">
      <alignment horizontal="left" vertical="center"/>
    </xf>
    <xf numFmtId="0" fontId="88" fillId="20" borderId="17" xfId="16" applyFont="1" applyFill="1" applyBorder="1" applyAlignment="1">
      <alignment horizontal="left" vertical="center"/>
    </xf>
    <xf numFmtId="0" fontId="88" fillId="20" borderId="29" xfId="16" applyFont="1" applyFill="1" applyBorder="1" applyAlignment="1">
      <alignment horizontal="left" vertical="center"/>
    </xf>
    <xf numFmtId="0" fontId="88" fillId="20" borderId="25" xfId="16" applyFont="1" applyFill="1" applyBorder="1" applyAlignment="1">
      <alignment horizontal="left" vertical="center"/>
    </xf>
    <xf numFmtId="0" fontId="31" fillId="20" borderId="28" xfId="0" applyFont="1" applyFill="1" applyBorder="1" applyAlignment="1">
      <alignment horizontal="left" vertical="center" wrapText="1"/>
    </xf>
    <xf numFmtId="0" fontId="31" fillId="20" borderId="18" xfId="0" applyFont="1" applyFill="1" applyBorder="1" applyAlignment="1">
      <alignment horizontal="left" vertical="center" wrapText="1"/>
    </xf>
    <xf numFmtId="0" fontId="31" fillId="20" borderId="17" xfId="0" applyFont="1" applyFill="1" applyBorder="1" applyAlignment="1">
      <alignment horizontal="left" vertical="center" wrapText="1"/>
    </xf>
    <xf numFmtId="0" fontId="31" fillId="20" borderId="26" xfId="0" applyFont="1" applyFill="1" applyBorder="1" applyAlignment="1">
      <alignment horizontal="left" vertical="center" wrapText="1"/>
    </xf>
    <xf numFmtId="0" fontId="31" fillId="20" borderId="29" xfId="0" applyFont="1" applyFill="1" applyBorder="1" applyAlignment="1">
      <alignment horizontal="left" vertical="center" wrapText="1"/>
    </xf>
    <xf numFmtId="0" fontId="31" fillId="20" borderId="25" xfId="0" applyFont="1" applyFill="1" applyBorder="1" applyAlignment="1">
      <alignment horizontal="left" vertical="center" wrapText="1"/>
    </xf>
    <xf numFmtId="0" fontId="88" fillId="20" borderId="23" xfId="16" applyFont="1" applyFill="1" applyBorder="1" applyAlignment="1">
      <alignment horizontal="center" vertical="center"/>
    </xf>
    <xf numFmtId="0" fontId="88" fillId="20" borderId="22" xfId="16" applyFont="1" applyFill="1" applyBorder="1" applyAlignment="1">
      <alignment horizontal="center" vertical="center"/>
    </xf>
    <xf numFmtId="0" fontId="88" fillId="20" borderId="21" xfId="16" applyFont="1" applyFill="1" applyBorder="1" applyAlignment="1">
      <alignment horizontal="center" vertical="center"/>
    </xf>
    <xf numFmtId="0" fontId="30" fillId="5" borderId="28" xfId="0" applyFont="1" applyFill="1" applyBorder="1" applyAlignment="1">
      <alignment horizontal="center" vertical="center" wrapText="1"/>
    </xf>
    <xf numFmtId="0" fontId="30" fillId="5" borderId="18" xfId="0" applyFont="1" applyFill="1" applyBorder="1" applyAlignment="1">
      <alignment horizontal="center" vertical="center" wrapText="1"/>
    </xf>
    <xf numFmtId="0" fontId="30" fillId="5" borderId="17" xfId="0" applyFont="1" applyFill="1" applyBorder="1" applyAlignment="1">
      <alignment horizontal="center" vertical="center" wrapText="1"/>
    </xf>
    <xf numFmtId="0" fontId="30" fillId="5" borderId="26" xfId="0" applyFont="1" applyFill="1" applyBorder="1" applyAlignment="1">
      <alignment horizontal="center" vertical="center" wrapText="1"/>
    </xf>
    <xf numFmtId="0" fontId="30" fillId="5" borderId="29" xfId="0" applyFont="1" applyFill="1" applyBorder="1" applyAlignment="1">
      <alignment horizontal="center" vertical="center" wrapText="1"/>
    </xf>
    <xf numFmtId="0" fontId="30" fillId="5" borderId="25" xfId="0" applyFont="1" applyFill="1" applyBorder="1" applyAlignment="1">
      <alignment horizontal="center" vertical="center" wrapText="1"/>
    </xf>
    <xf numFmtId="0" fontId="2" fillId="20" borderId="28" xfId="0" applyFont="1" applyFill="1" applyBorder="1" applyAlignment="1">
      <alignment horizontal="left" vertical="center"/>
    </xf>
    <xf numFmtId="0" fontId="2" fillId="20" borderId="18" xfId="0" applyFont="1" applyFill="1" applyBorder="1" applyAlignment="1">
      <alignment horizontal="left" vertical="center"/>
    </xf>
    <xf numFmtId="0" fontId="2" fillId="20" borderId="17" xfId="0" applyFont="1" applyFill="1" applyBorder="1" applyAlignment="1">
      <alignment horizontal="left" vertical="center"/>
    </xf>
    <xf numFmtId="0" fontId="2" fillId="20" borderId="26" xfId="0" applyFont="1" applyFill="1" applyBorder="1" applyAlignment="1">
      <alignment horizontal="left" vertical="center"/>
    </xf>
    <xf numFmtId="0" fontId="2" fillId="20" borderId="29" xfId="0" applyFont="1" applyFill="1" applyBorder="1" applyAlignment="1">
      <alignment horizontal="left" vertical="center"/>
    </xf>
    <xf numFmtId="0" fontId="2" fillId="20" borderId="25" xfId="0" applyFont="1" applyFill="1" applyBorder="1" applyAlignment="1">
      <alignment horizontal="left" vertical="center"/>
    </xf>
    <xf numFmtId="0" fontId="30" fillId="20" borderId="28" xfId="0" applyFont="1" applyFill="1" applyBorder="1" applyAlignment="1">
      <alignment horizontal="center" vertical="center"/>
    </xf>
    <xf numFmtId="0" fontId="30" fillId="20" borderId="18" xfId="0" applyFont="1" applyFill="1" applyBorder="1" applyAlignment="1">
      <alignment horizontal="center" vertical="center"/>
    </xf>
    <xf numFmtId="0" fontId="30" fillId="20" borderId="17" xfId="0" applyFont="1" applyFill="1" applyBorder="1" applyAlignment="1">
      <alignment horizontal="center" vertical="center"/>
    </xf>
    <xf numFmtId="0" fontId="30" fillId="20" borderId="26" xfId="0" applyFont="1" applyFill="1" applyBorder="1" applyAlignment="1">
      <alignment horizontal="center" vertical="center"/>
    </xf>
    <xf numFmtId="0" fontId="30" fillId="20" borderId="29" xfId="0" applyFont="1" applyFill="1" applyBorder="1" applyAlignment="1">
      <alignment horizontal="center" vertical="center"/>
    </xf>
    <xf numFmtId="0" fontId="30" fillId="20" borderId="25" xfId="0" applyFont="1" applyFill="1" applyBorder="1" applyAlignment="1">
      <alignment horizontal="center" vertical="center"/>
    </xf>
    <xf numFmtId="0" fontId="2" fillId="5" borderId="24" xfId="0" applyFont="1" applyFill="1" applyBorder="1" applyAlignment="1">
      <alignment horizontal="center" vertical="center"/>
    </xf>
    <xf numFmtId="0" fontId="2" fillId="5" borderId="50" xfId="0" applyFont="1" applyFill="1" applyBorder="1" applyAlignment="1">
      <alignment horizontal="center" vertical="center"/>
    </xf>
    <xf numFmtId="0" fontId="30" fillId="5" borderId="27" xfId="0" applyFont="1" applyFill="1" applyBorder="1" applyAlignment="1">
      <alignment horizontal="center" vertical="center" wrapText="1"/>
    </xf>
    <xf numFmtId="0" fontId="30" fillId="5" borderId="0" xfId="0" applyFont="1" applyFill="1" applyBorder="1" applyAlignment="1">
      <alignment horizontal="center" vertical="center" wrapText="1"/>
    </xf>
    <xf numFmtId="0" fontId="30" fillId="5" borderId="14" xfId="0" applyFont="1" applyFill="1" applyBorder="1" applyAlignment="1">
      <alignment horizontal="center" vertical="center" wrapText="1"/>
    </xf>
    <xf numFmtId="0" fontId="88" fillId="5" borderId="23" xfId="16" applyFont="1" applyFill="1" applyBorder="1" applyAlignment="1">
      <alignment horizontal="center" vertical="center"/>
    </xf>
    <xf numFmtId="0" fontId="99" fillId="5" borderId="22" xfId="16" applyFont="1" applyFill="1" applyBorder="1" applyAlignment="1">
      <alignment horizontal="center" vertical="center"/>
    </xf>
    <xf numFmtId="0" fontId="99" fillId="5" borderId="21" xfId="16" applyFont="1" applyFill="1" applyBorder="1" applyAlignment="1">
      <alignment horizontal="center" vertical="center"/>
    </xf>
    <xf numFmtId="0" fontId="93" fillId="18" borderId="23" xfId="0" applyFont="1" applyFill="1" applyBorder="1" applyAlignment="1">
      <alignment horizontal="left" vertical="center" wrapText="1"/>
    </xf>
    <xf numFmtId="0" fontId="93" fillId="18" borderId="22" xfId="0" applyFont="1" applyFill="1" applyBorder="1" applyAlignment="1">
      <alignment horizontal="left" vertical="center" wrapText="1"/>
    </xf>
    <xf numFmtId="0" fontId="93" fillId="18" borderId="21" xfId="0" applyFont="1" applyFill="1" applyBorder="1" applyAlignment="1">
      <alignment horizontal="left" vertical="center" wrapText="1"/>
    </xf>
    <xf numFmtId="0" fontId="93" fillId="18" borderId="20" xfId="0" applyFont="1" applyFill="1" applyBorder="1" applyAlignment="1">
      <alignment horizontal="left" vertical="center" wrapText="1"/>
    </xf>
    <xf numFmtId="44" fontId="2" fillId="19" borderId="28" xfId="13" applyFont="1" applyFill="1" applyBorder="1" applyAlignment="1" applyProtection="1">
      <alignment horizontal="left" vertical="center" wrapText="1"/>
      <protection locked="0"/>
    </xf>
    <xf numFmtId="44" fontId="2" fillId="19" borderId="18" xfId="13" applyFont="1" applyFill="1" applyBorder="1" applyAlignment="1" applyProtection="1">
      <alignment horizontal="left" vertical="center" wrapText="1"/>
      <protection locked="0"/>
    </xf>
    <xf numFmtId="44" fontId="2" fillId="19" borderId="17" xfId="13" applyFont="1" applyFill="1" applyBorder="1" applyAlignment="1" applyProtection="1">
      <alignment horizontal="left" vertical="center" wrapText="1"/>
      <protection locked="0"/>
    </xf>
    <xf numFmtId="44" fontId="2" fillId="19" borderId="26" xfId="13" applyFont="1" applyFill="1" applyBorder="1" applyAlignment="1" applyProtection="1">
      <alignment horizontal="left" vertical="center" wrapText="1"/>
      <protection locked="0"/>
    </xf>
    <xf numFmtId="44" fontId="2" fillId="19" borderId="29" xfId="13" applyFont="1" applyFill="1" applyBorder="1" applyAlignment="1" applyProtection="1">
      <alignment horizontal="left" vertical="center" wrapText="1"/>
      <protection locked="0"/>
    </xf>
    <xf numFmtId="44" fontId="2" fillId="19" borderId="25" xfId="13" applyFont="1" applyFill="1" applyBorder="1" applyAlignment="1" applyProtection="1">
      <alignment horizontal="left" vertical="center" wrapText="1"/>
      <protection locked="0"/>
    </xf>
    <xf numFmtId="0" fontId="88" fillId="5" borderId="18" xfId="16" applyFont="1" applyFill="1" applyBorder="1" applyAlignment="1">
      <alignment horizontal="left" vertical="center"/>
    </xf>
    <xf numFmtId="0" fontId="88" fillId="5" borderId="17" xfId="16" applyFont="1" applyFill="1" applyBorder="1" applyAlignment="1">
      <alignment horizontal="left" vertical="center"/>
    </xf>
    <xf numFmtId="0" fontId="88" fillId="5" borderId="29" xfId="16" applyFont="1" applyFill="1" applyBorder="1" applyAlignment="1">
      <alignment horizontal="left" vertical="center"/>
    </xf>
    <xf numFmtId="0" fontId="88" fillId="5" borderId="25" xfId="16" applyFont="1" applyFill="1" applyBorder="1" applyAlignment="1">
      <alignment horizontal="left" vertical="center"/>
    </xf>
    <xf numFmtId="0" fontId="37" fillId="5" borderId="23" xfId="0" applyFont="1" applyFill="1" applyBorder="1" applyAlignment="1">
      <alignment horizontal="center"/>
    </xf>
    <xf numFmtId="0" fontId="37" fillId="5" borderId="21" xfId="0" applyFont="1" applyFill="1" applyBorder="1" applyAlignment="1">
      <alignment horizontal="center"/>
    </xf>
    <xf numFmtId="0" fontId="31" fillId="5" borderId="28" xfId="0" applyFont="1" applyFill="1" applyBorder="1" applyAlignment="1">
      <alignment horizontal="center" vertical="center" wrapText="1"/>
    </xf>
    <xf numFmtId="0" fontId="31" fillId="5" borderId="18" xfId="0" applyFont="1" applyFill="1" applyBorder="1" applyAlignment="1">
      <alignment horizontal="center" vertical="center" wrapText="1"/>
    </xf>
    <xf numFmtId="0" fontId="31" fillId="5" borderId="17" xfId="0" applyFont="1" applyFill="1" applyBorder="1" applyAlignment="1">
      <alignment horizontal="center" vertical="center" wrapText="1"/>
    </xf>
    <xf numFmtId="0" fontId="31" fillId="5" borderId="26" xfId="0" applyFont="1" applyFill="1" applyBorder="1" applyAlignment="1">
      <alignment horizontal="center" vertical="center" wrapText="1"/>
    </xf>
    <xf numFmtId="0" fontId="31" fillId="5" borderId="29" xfId="0" applyFont="1" applyFill="1" applyBorder="1" applyAlignment="1">
      <alignment horizontal="center" vertical="center" wrapText="1"/>
    </xf>
    <xf numFmtId="0" fontId="31" fillId="5" borderId="25" xfId="0" applyFont="1" applyFill="1" applyBorder="1" applyAlignment="1">
      <alignment horizontal="center" vertical="center" wrapText="1"/>
    </xf>
    <xf numFmtId="0" fontId="31" fillId="20" borderId="24" xfId="0" applyFont="1" applyFill="1" applyBorder="1" applyAlignment="1">
      <alignment horizontal="left" vertical="center"/>
    </xf>
    <xf numFmtId="0" fontId="31" fillId="20" borderId="50" xfId="0" applyFont="1" applyFill="1" applyBorder="1" applyAlignment="1">
      <alignment horizontal="left" vertical="center"/>
    </xf>
    <xf numFmtId="0" fontId="30" fillId="5" borderId="28" xfId="0" applyFont="1" applyFill="1" applyBorder="1" applyAlignment="1">
      <alignment horizontal="right" vertical="center"/>
    </xf>
    <xf numFmtId="0" fontId="30" fillId="5" borderId="26" xfId="0" applyFont="1" applyFill="1" applyBorder="1" applyAlignment="1">
      <alignment horizontal="right" vertical="center"/>
    </xf>
    <xf numFmtId="0" fontId="88" fillId="20" borderId="23" xfId="16" applyFont="1" applyFill="1" applyBorder="1" applyAlignment="1">
      <alignment horizontal="left" vertical="center"/>
    </xf>
    <xf numFmtId="0" fontId="88" fillId="20" borderId="22" xfId="16" applyFont="1" applyFill="1" applyBorder="1" applyAlignment="1">
      <alignment horizontal="left" vertical="center"/>
    </xf>
    <xf numFmtId="0" fontId="88" fillId="20" borderId="21" xfId="16" applyFont="1" applyFill="1" applyBorder="1" applyAlignment="1">
      <alignment horizontal="left" vertical="center"/>
    </xf>
    <xf numFmtId="0" fontId="42" fillId="20" borderId="23" xfId="16" applyFill="1" applyBorder="1" applyAlignment="1">
      <alignment horizontal="left" vertical="center"/>
    </xf>
    <xf numFmtId="0" fontId="42" fillId="20" borderId="22" xfId="16" applyFill="1" applyBorder="1" applyAlignment="1">
      <alignment horizontal="left" vertical="center"/>
    </xf>
    <xf numFmtId="0" fontId="42" fillId="20" borderId="21" xfId="16" applyFill="1" applyBorder="1" applyAlignment="1">
      <alignment horizontal="left" vertical="center"/>
    </xf>
    <xf numFmtId="0" fontId="37" fillId="20" borderId="22" xfId="0" applyFont="1" applyFill="1" applyBorder="1" applyAlignment="1">
      <alignment horizontal="left" vertical="center"/>
    </xf>
    <xf numFmtId="0" fontId="37" fillId="20" borderId="21" xfId="0" applyFont="1" applyFill="1" applyBorder="1" applyAlignment="1">
      <alignment horizontal="left" vertical="center"/>
    </xf>
    <xf numFmtId="0" fontId="37" fillId="20" borderId="22" xfId="0" applyFont="1" applyFill="1" applyBorder="1" applyAlignment="1">
      <alignment horizontal="center" vertical="center"/>
    </xf>
    <xf numFmtId="44" fontId="2" fillId="19" borderId="28" xfId="13" applyFont="1" applyFill="1" applyBorder="1" applyAlignment="1" applyProtection="1">
      <alignment horizontal="center" vertical="center" wrapText="1"/>
      <protection locked="0"/>
    </xf>
    <xf numFmtId="44" fontId="2" fillId="19" borderId="18" xfId="13" applyFont="1" applyFill="1" applyBorder="1" applyAlignment="1" applyProtection="1">
      <alignment horizontal="center" vertical="center" wrapText="1"/>
      <protection locked="0"/>
    </xf>
    <xf numFmtId="44" fontId="2" fillId="19" borderId="17" xfId="13" applyFont="1" applyFill="1" applyBorder="1" applyAlignment="1" applyProtection="1">
      <alignment horizontal="center" vertical="center" wrapText="1"/>
      <protection locked="0"/>
    </xf>
    <xf numFmtId="44" fontId="2" fillId="19" borderId="26" xfId="13" applyFont="1" applyFill="1" applyBorder="1" applyAlignment="1" applyProtection="1">
      <alignment horizontal="center" vertical="center" wrapText="1"/>
      <protection locked="0"/>
    </xf>
    <xf numFmtId="44" fontId="2" fillId="19" borderId="29" xfId="13" applyFont="1" applyFill="1" applyBorder="1" applyAlignment="1" applyProtection="1">
      <alignment horizontal="center" vertical="center" wrapText="1"/>
      <protection locked="0"/>
    </xf>
    <xf numFmtId="44" fontId="2" fillId="19" borderId="25" xfId="13" applyFont="1" applyFill="1" applyBorder="1" applyAlignment="1" applyProtection="1">
      <alignment horizontal="center" vertical="center" wrapText="1"/>
      <protection locked="0"/>
    </xf>
    <xf numFmtId="0" fontId="93" fillId="3" borderId="23" xfId="0" applyFont="1" applyFill="1" applyBorder="1" applyAlignment="1">
      <alignment horizontal="left" vertical="center" wrapText="1"/>
    </xf>
    <xf numFmtId="0" fontId="93" fillId="3" borderId="22" xfId="0" applyFont="1" applyFill="1" applyBorder="1" applyAlignment="1">
      <alignment horizontal="left" vertical="center" wrapText="1"/>
    </xf>
    <xf numFmtId="0" fontId="93" fillId="3" borderId="21" xfId="0" applyFont="1" applyFill="1" applyBorder="1" applyAlignment="1">
      <alignment horizontal="left" vertical="center" wrapText="1"/>
    </xf>
    <xf numFmtId="0" fontId="93" fillId="3" borderId="20" xfId="0" applyFont="1" applyFill="1" applyBorder="1" applyAlignment="1">
      <alignment horizontal="left" vertical="center" wrapText="1"/>
    </xf>
    <xf numFmtId="0" fontId="45" fillId="3" borderId="20" xfId="0" applyFont="1" applyFill="1" applyBorder="1" applyAlignment="1">
      <alignment horizontal="center" vertical="center"/>
    </xf>
    <xf numFmtId="0" fontId="88" fillId="5" borderId="18" xfId="16" applyFont="1" applyFill="1" applyBorder="1" applyAlignment="1">
      <alignment horizontal="center" vertical="center"/>
    </xf>
    <xf numFmtId="0" fontId="88" fillId="5" borderId="17" xfId="16" applyFont="1" applyFill="1" applyBorder="1" applyAlignment="1">
      <alignment horizontal="center" vertical="center"/>
    </xf>
    <xf numFmtId="0" fontId="88" fillId="5" borderId="29" xfId="16" applyFont="1" applyFill="1" applyBorder="1" applyAlignment="1">
      <alignment horizontal="center" vertical="center"/>
    </xf>
    <xf numFmtId="0" fontId="88" fillId="5" borderId="25" xfId="16" applyFont="1" applyFill="1" applyBorder="1" applyAlignment="1">
      <alignment horizontal="center" vertical="center"/>
    </xf>
    <xf numFmtId="0" fontId="88" fillId="5" borderId="22" xfId="16" applyFont="1" applyFill="1" applyBorder="1" applyAlignment="1">
      <alignment horizontal="center" vertical="center"/>
    </xf>
    <xf numFmtId="0" fontId="88" fillId="5" borderId="21" xfId="16" applyFont="1" applyFill="1" applyBorder="1" applyAlignment="1">
      <alignment horizontal="center" vertical="center"/>
    </xf>
    <xf numFmtId="0" fontId="30" fillId="20" borderId="28" xfId="0" applyFont="1" applyFill="1" applyBorder="1" applyAlignment="1">
      <alignment horizontal="right" vertical="top" wrapText="1"/>
    </xf>
    <xf numFmtId="0" fontId="30" fillId="20" borderId="26" xfId="0" applyFont="1" applyFill="1" applyBorder="1" applyAlignment="1">
      <alignment horizontal="right" vertical="top" wrapText="1"/>
    </xf>
    <xf numFmtId="0" fontId="30" fillId="20" borderId="18" xfId="0" applyFont="1" applyFill="1" applyBorder="1" applyAlignment="1">
      <alignment horizontal="left" vertical="top" wrapText="1"/>
    </xf>
    <xf numFmtId="0" fontId="30" fillId="20" borderId="17" xfId="0" applyFont="1" applyFill="1" applyBorder="1" applyAlignment="1">
      <alignment horizontal="left" vertical="top" wrapText="1"/>
    </xf>
    <xf numFmtId="0" fontId="30" fillId="20" borderId="29" xfId="0" applyFont="1" applyFill="1" applyBorder="1" applyAlignment="1">
      <alignment horizontal="left" vertical="top" wrapText="1"/>
    </xf>
    <xf numFmtId="0" fontId="30" fillId="20" borderId="25" xfId="0" applyFont="1" applyFill="1" applyBorder="1" applyAlignment="1">
      <alignment horizontal="left" vertical="top" wrapText="1"/>
    </xf>
    <xf numFmtId="0" fontId="30" fillId="20" borderId="17" xfId="0" applyFont="1" applyFill="1" applyBorder="1" applyAlignment="1">
      <alignment horizontal="left" vertical="center" wrapText="1"/>
    </xf>
    <xf numFmtId="0" fontId="30" fillId="20" borderId="25" xfId="0" applyFont="1" applyFill="1" applyBorder="1" applyAlignment="1">
      <alignment horizontal="left" vertical="center" wrapText="1"/>
    </xf>
    <xf numFmtId="0" fontId="2" fillId="5" borderId="28" xfId="0" applyFont="1" applyFill="1" applyBorder="1" applyAlignment="1">
      <alignment horizontal="left" vertical="center" wrapText="1"/>
    </xf>
    <xf numFmtId="0" fontId="2" fillId="5" borderId="18" xfId="0" applyFont="1" applyFill="1" applyBorder="1" applyAlignment="1">
      <alignment horizontal="left" vertical="center" wrapText="1"/>
    </xf>
    <xf numFmtId="0" fontId="2" fillId="5" borderId="17" xfId="0" applyFont="1" applyFill="1" applyBorder="1" applyAlignment="1">
      <alignment horizontal="left" vertical="center" wrapText="1"/>
    </xf>
    <xf numFmtId="0" fontId="2" fillId="5" borderId="26" xfId="0" applyFont="1" applyFill="1" applyBorder="1" applyAlignment="1">
      <alignment horizontal="left" vertical="center" wrapText="1"/>
    </xf>
    <xf numFmtId="0" fontId="2" fillId="5" borderId="29" xfId="0" applyFont="1" applyFill="1" applyBorder="1" applyAlignment="1">
      <alignment horizontal="left" vertical="center" wrapText="1"/>
    </xf>
    <xf numFmtId="0" fontId="2" fillId="5" borderId="25" xfId="0" applyFont="1" applyFill="1" applyBorder="1" applyAlignment="1">
      <alignment horizontal="left" vertical="center" wrapText="1"/>
    </xf>
    <xf numFmtId="0" fontId="30" fillId="20" borderId="28" xfId="0" applyFont="1" applyFill="1" applyBorder="1" applyAlignment="1">
      <alignment horizontal="left" vertical="center" wrapText="1"/>
    </xf>
    <xf numFmtId="0" fontId="30" fillId="20" borderId="26" xfId="0" applyFont="1" applyFill="1" applyBorder="1" applyAlignment="1">
      <alignment horizontal="left" vertical="center" wrapText="1"/>
    </xf>
    <xf numFmtId="0" fontId="4" fillId="0" borderId="34" xfId="0" applyFont="1" applyBorder="1" applyAlignment="1" applyProtection="1">
      <alignment horizontal="center"/>
    </xf>
    <xf numFmtId="0" fontId="4" fillId="0" borderId="10" xfId="0" applyFont="1" applyBorder="1" applyAlignment="1">
      <alignment horizontal="center"/>
    </xf>
    <xf numFmtId="0" fontId="4" fillId="0" borderId="12" xfId="0" applyFont="1" applyBorder="1" applyAlignment="1">
      <alignment horizontal="center"/>
    </xf>
    <xf numFmtId="0" fontId="4" fillId="0" borderId="29" xfId="0" applyFont="1" applyBorder="1" applyAlignment="1" applyProtection="1">
      <alignment horizontal="center"/>
    </xf>
    <xf numFmtId="0" fontId="111" fillId="0" borderId="23" xfId="0" applyFont="1" applyBorder="1" applyAlignment="1" applyProtection="1">
      <alignment horizontal="center"/>
    </xf>
    <xf numFmtId="0" fontId="111" fillId="0" borderId="22" xfId="0" applyFont="1" applyBorder="1" applyAlignment="1" applyProtection="1">
      <alignment horizontal="center"/>
    </xf>
    <xf numFmtId="0" fontId="4" fillId="0" borderId="0" xfId="0" applyFont="1" applyBorder="1" applyProtection="1"/>
    <xf numFmtId="0" fontId="112" fillId="0" borderId="0" xfId="0" applyFont="1" applyFill="1" applyBorder="1" applyAlignment="1">
      <alignment horizontal="center"/>
    </xf>
    <xf numFmtId="0" fontId="111" fillId="0" borderId="0" xfId="0" applyFont="1"/>
    <xf numFmtId="0" fontId="113" fillId="0" borderId="0" xfId="4" applyFont="1" applyAlignment="1" applyProtection="1"/>
    <xf numFmtId="168" fontId="18" fillId="3" borderId="11" xfId="0" applyNumberFormat="1" applyFont="1" applyFill="1" applyBorder="1" applyAlignment="1" applyProtection="1">
      <alignment horizontal="center" wrapText="1"/>
    </xf>
    <xf numFmtId="168" fontId="18" fillId="3" borderId="15" xfId="0" applyNumberFormat="1" applyFont="1" applyFill="1" applyBorder="1" applyAlignment="1" applyProtection="1">
      <alignment horizontal="center" wrapText="1"/>
    </xf>
    <xf numFmtId="0" fontId="111" fillId="0" borderId="27" xfId="0" applyFont="1" applyBorder="1" applyAlignment="1" applyProtection="1">
      <alignment horizontal="center" vertical="center"/>
    </xf>
    <xf numFmtId="0" fontId="111" fillId="0" borderId="0" xfId="0" applyFont="1" applyBorder="1" applyAlignment="1" applyProtection="1">
      <alignment horizontal="center" vertical="center"/>
    </xf>
    <xf numFmtId="0" fontId="4" fillId="0" borderId="0" xfId="0" applyFont="1" applyBorder="1" applyAlignment="1">
      <alignment horizontal="center" vertical="center"/>
    </xf>
    <xf numFmtId="168" fontId="18" fillId="0" borderId="2" xfId="0" applyNumberFormat="1" applyFont="1" applyFill="1" applyBorder="1" applyAlignment="1" applyProtection="1">
      <alignment vertical="center"/>
    </xf>
    <xf numFmtId="0" fontId="4" fillId="0" borderId="14" xfId="0" applyFont="1" applyBorder="1" applyAlignment="1">
      <alignment horizontal="center" vertical="center"/>
    </xf>
    <xf numFmtId="0" fontId="111" fillId="0" borderId="0" xfId="0" applyFont="1" applyFill="1" applyAlignment="1">
      <alignment horizontal="center" vertical="center"/>
    </xf>
    <xf numFmtId="0" fontId="111" fillId="0" borderId="0" xfId="0" applyFont="1" applyAlignment="1">
      <alignment horizontal="center" vertical="center"/>
    </xf>
    <xf numFmtId="9" fontId="18" fillId="3" borderId="11" xfId="0" applyNumberFormat="1" applyFont="1" applyFill="1" applyBorder="1" applyAlignment="1" applyProtection="1">
      <alignment horizontal="center"/>
    </xf>
    <xf numFmtId="9" fontId="18" fillId="3" borderId="15" xfId="0" applyNumberFormat="1" applyFont="1" applyFill="1" applyBorder="1" applyAlignment="1" applyProtection="1">
      <alignment horizontal="center"/>
    </xf>
    <xf numFmtId="0" fontId="111" fillId="0" borderId="27" xfId="0" applyFont="1" applyFill="1" applyBorder="1" applyAlignment="1" applyProtection="1">
      <alignment horizontal="center" vertical="center"/>
    </xf>
    <xf numFmtId="0" fontId="111" fillId="0" borderId="0" xfId="0" applyFont="1" applyFill="1" applyBorder="1" applyAlignment="1" applyProtection="1">
      <alignment horizontal="center" vertical="center"/>
    </xf>
    <xf numFmtId="0" fontId="111" fillId="0" borderId="0" xfId="0" applyFont="1" applyBorder="1" applyProtection="1"/>
    <xf numFmtId="167" fontId="111" fillId="0" borderId="0" xfId="0" applyNumberFormat="1" applyFont="1" applyBorder="1" applyAlignment="1" applyProtection="1">
      <alignment horizontal="center"/>
    </xf>
    <xf numFmtId="167" fontId="4" fillId="0" borderId="0" xfId="0" applyNumberFormat="1" applyFont="1" applyBorder="1" applyAlignment="1" applyProtection="1">
      <alignment horizontal="center"/>
    </xf>
    <xf numFmtId="167" fontId="4" fillId="0" borderId="14" xfId="0" applyNumberFormat="1" applyFont="1" applyBorder="1" applyAlignment="1" applyProtection="1">
      <alignment horizontal="center"/>
    </xf>
    <xf numFmtId="0" fontId="111" fillId="0" borderId="0" xfId="0" applyFont="1" applyFill="1"/>
    <xf numFmtId="0" fontId="112" fillId="0" borderId="27" xfId="0" applyFont="1" applyFill="1" applyBorder="1" applyAlignment="1" applyProtection="1">
      <alignment horizontal="left" vertical="center"/>
    </xf>
    <xf numFmtId="0" fontId="112" fillId="0" borderId="0" xfId="0" applyFont="1" applyFill="1" applyBorder="1" applyAlignment="1" applyProtection="1">
      <alignment horizontal="left" vertical="center"/>
    </xf>
    <xf numFmtId="0" fontId="16" fillId="0" borderId="0" xfId="0" applyFont="1" applyFill="1" applyBorder="1" applyAlignment="1" applyProtection="1">
      <alignment horizontal="center" vertical="center"/>
      <protection locked="0"/>
    </xf>
    <xf numFmtId="167" fontId="18" fillId="0" borderId="0" xfId="0" applyNumberFormat="1" applyFont="1" applyFill="1" applyBorder="1" applyAlignment="1" applyProtection="1"/>
    <xf numFmtId="167" fontId="18" fillId="0" borderId="14" xfId="0" applyNumberFormat="1" applyFont="1" applyFill="1" applyBorder="1" applyAlignment="1" applyProtection="1"/>
    <xf numFmtId="0" fontId="111" fillId="0" borderId="0" xfId="0" applyFont="1" applyFill="1" applyBorder="1"/>
    <xf numFmtId="0" fontId="111" fillId="0" borderId="0" xfId="0" applyFont="1" applyFill="1" applyBorder="1" applyAlignment="1">
      <alignment horizontal="center" vertical="center"/>
    </xf>
    <xf numFmtId="0" fontId="111" fillId="0" borderId="0" xfId="0" applyFont="1" applyFill="1" applyBorder="1" applyAlignment="1">
      <alignment horizontal="left" vertical="center"/>
    </xf>
    <xf numFmtId="0" fontId="111" fillId="0" borderId="0" xfId="0" applyFont="1" applyFill="1" applyBorder="1" applyAlignment="1">
      <alignment horizontal="center"/>
    </xf>
    <xf numFmtId="0" fontId="111" fillId="0" borderId="0" xfId="0" applyFont="1" applyFill="1" applyBorder="1" applyAlignment="1">
      <alignment horizontal="left"/>
    </xf>
    <xf numFmtId="2" fontId="111" fillId="0" borderId="27" xfId="0" applyNumberFormat="1" applyFont="1" applyBorder="1" applyAlignment="1" applyProtection="1">
      <alignment horizontal="left" vertical="center"/>
    </xf>
    <xf numFmtId="2" fontId="111" fillId="0" borderId="0" xfId="0" applyNumberFormat="1" applyFont="1" applyBorder="1" applyAlignment="1" applyProtection="1">
      <alignment horizontal="center" vertical="center"/>
    </xf>
    <xf numFmtId="0" fontId="111" fillId="0" borderId="0" xfId="0" applyFont="1" applyBorder="1" applyAlignment="1" applyProtection="1">
      <alignment horizontal="left" vertical="center"/>
    </xf>
    <xf numFmtId="0" fontId="4" fillId="0" borderId="0" xfId="0" applyFont="1" applyFill="1" applyBorder="1" applyAlignment="1" applyProtection="1">
      <alignment horizontal="center" vertical="center"/>
    </xf>
    <xf numFmtId="0" fontId="4" fillId="0" borderId="14" xfId="0" applyFont="1" applyFill="1" applyBorder="1" applyAlignment="1" applyProtection="1">
      <alignment horizontal="center" vertical="center"/>
    </xf>
    <xf numFmtId="9" fontId="114" fillId="0" borderId="42" xfId="0" applyNumberFormat="1" applyFont="1" applyFill="1" applyBorder="1" applyAlignment="1" applyProtection="1">
      <alignment horizontal="left" vertical="center"/>
    </xf>
    <xf numFmtId="9" fontId="114" fillId="0" borderId="41" xfId="0" applyNumberFormat="1" applyFont="1" applyFill="1" applyBorder="1" applyAlignment="1" applyProtection="1">
      <alignment horizontal="center" vertical="center"/>
    </xf>
    <xf numFmtId="0" fontId="114" fillId="0" borderId="41" xfId="0" applyFont="1" applyFill="1" applyBorder="1" applyAlignment="1" applyProtection="1">
      <alignment horizontal="left" vertical="center"/>
    </xf>
    <xf numFmtId="0" fontId="114" fillId="26" borderId="41" xfId="0" applyFont="1" applyFill="1" applyBorder="1" applyAlignment="1" applyProtection="1">
      <alignment horizontal="left" vertical="center"/>
    </xf>
    <xf numFmtId="167" fontId="114" fillId="0" borderId="41" xfId="0" applyNumberFormat="1" applyFont="1" applyFill="1" applyBorder="1" applyAlignment="1" applyProtection="1">
      <alignment horizontal="center" vertical="center"/>
    </xf>
    <xf numFmtId="2" fontId="114" fillId="0" borderId="41" xfId="0" applyNumberFormat="1" applyFont="1" applyFill="1" applyBorder="1" applyAlignment="1" applyProtection="1">
      <alignment horizontal="center" vertical="center"/>
    </xf>
    <xf numFmtId="167" fontId="115" fillId="0" borderId="0" xfId="0" applyNumberFormat="1" applyFont="1" applyBorder="1" applyAlignment="1">
      <alignment horizontal="center" vertical="center" wrapText="1"/>
    </xf>
    <xf numFmtId="165" fontId="114" fillId="0" borderId="0" xfId="0" applyNumberFormat="1" applyFont="1" applyFill="1" applyBorder="1" applyAlignment="1" applyProtection="1">
      <alignment horizontal="left" vertical="center"/>
    </xf>
    <xf numFmtId="165" fontId="114" fillId="0" borderId="14" xfId="0" applyNumberFormat="1" applyFont="1" applyFill="1" applyBorder="1" applyAlignment="1" applyProtection="1">
      <alignment horizontal="left" vertical="center"/>
    </xf>
    <xf numFmtId="0" fontId="114" fillId="0" borderId="0" xfId="0" applyFont="1" applyFill="1" applyBorder="1" applyAlignment="1">
      <alignment horizontal="center" vertical="center"/>
    </xf>
    <xf numFmtId="0" fontId="114" fillId="0" borderId="0" xfId="0" applyFont="1" applyFill="1" applyAlignment="1">
      <alignment horizontal="center" vertical="center"/>
    </xf>
    <xf numFmtId="0" fontId="114" fillId="0" borderId="11" xfId="0" applyFont="1" applyFill="1" applyBorder="1" applyAlignment="1">
      <alignment horizontal="center" vertical="center"/>
    </xf>
    <xf numFmtId="0" fontId="18" fillId="3" borderId="23" xfId="0" applyFont="1" applyFill="1" applyBorder="1" applyAlignment="1" applyProtection="1"/>
    <xf numFmtId="0" fontId="18" fillId="3" borderId="22" xfId="0" applyFont="1" applyFill="1" applyBorder="1" applyAlignment="1" applyProtection="1"/>
    <xf numFmtId="165" fontId="116" fillId="3" borderId="23" xfId="0" applyNumberFormat="1" applyFont="1" applyFill="1" applyBorder="1" applyAlignment="1" applyProtection="1">
      <alignment horizontal="center"/>
    </xf>
    <xf numFmtId="165" fontId="116" fillId="3" borderId="22" xfId="0" applyNumberFormat="1" applyFont="1" applyFill="1" applyBorder="1" applyAlignment="1" applyProtection="1">
      <alignment horizontal="center"/>
    </xf>
    <xf numFmtId="165" fontId="116" fillId="3" borderId="21" xfId="0" applyNumberFormat="1" applyFont="1" applyFill="1" applyBorder="1" applyAlignment="1" applyProtection="1">
      <alignment horizontal="center"/>
    </xf>
    <xf numFmtId="0" fontId="4" fillId="0" borderId="18" xfId="0" applyFont="1" applyBorder="1" applyAlignment="1" applyProtection="1">
      <protection locked="0"/>
    </xf>
    <xf numFmtId="0" fontId="4" fillId="0" borderId="0" xfId="0" applyFont="1" applyAlignment="1" applyProtection="1">
      <protection locked="0"/>
    </xf>
    <xf numFmtId="0" fontId="4" fillId="0" borderId="0" xfId="0" applyFont="1" applyFill="1" applyBorder="1" applyAlignment="1"/>
    <xf numFmtId="0" fontId="4" fillId="0" borderId="29" xfId="0" applyFont="1" applyBorder="1" applyAlignment="1" applyProtection="1">
      <protection locked="0"/>
    </xf>
    <xf numFmtId="0" fontId="117" fillId="0" borderId="27" xfId="4" applyFont="1" applyFill="1" applyBorder="1" applyAlignment="1" applyProtection="1">
      <alignment horizontal="left" vertical="center"/>
    </xf>
    <xf numFmtId="0" fontId="117" fillId="0" borderId="0" xfId="4" applyFont="1" applyFill="1" applyBorder="1" applyAlignment="1" applyProtection="1">
      <alignment horizontal="left" vertical="center"/>
    </xf>
    <xf numFmtId="0" fontId="117" fillId="0" borderId="0" xfId="4" applyFont="1" applyFill="1" applyBorder="1" applyAlignment="1" applyProtection="1">
      <alignment horizontal="center" vertical="center"/>
    </xf>
    <xf numFmtId="0" fontId="111" fillId="0" borderId="0" xfId="0" applyFont="1" applyFill="1" applyBorder="1" applyProtection="1"/>
    <xf numFmtId="0" fontId="111" fillId="0" borderId="14" xfId="0" applyFont="1" applyFill="1" applyBorder="1" applyProtection="1"/>
    <xf numFmtId="0" fontId="112" fillId="0" borderId="44" xfId="0" applyFont="1" applyFill="1" applyBorder="1" applyAlignment="1" applyProtection="1">
      <alignment horizontal="left"/>
    </xf>
    <xf numFmtId="0" fontId="112" fillId="0" borderId="43" xfId="0" applyFont="1" applyFill="1" applyBorder="1" applyAlignment="1" applyProtection="1">
      <alignment horizontal="left"/>
    </xf>
    <xf numFmtId="0" fontId="112" fillId="0" borderId="43" xfId="0" applyFont="1" applyFill="1" applyBorder="1" applyAlignment="1" applyProtection="1">
      <alignment horizontal="center"/>
    </xf>
    <xf numFmtId="0" fontId="118" fillId="0" borderId="0" xfId="0" applyFont="1" applyFill="1" applyBorder="1" applyAlignment="1" applyProtection="1">
      <alignment horizontal="center" vertical="center"/>
    </xf>
    <xf numFmtId="0" fontId="111" fillId="0" borderId="0" xfId="0" applyFont="1" applyFill="1" applyAlignment="1">
      <alignment horizontal="center"/>
    </xf>
    <xf numFmtId="0" fontId="112" fillId="0" borderId="42" xfId="0" applyFont="1" applyFill="1" applyBorder="1" applyAlignment="1" applyProtection="1">
      <alignment horizontal="left"/>
    </xf>
    <xf numFmtId="0" fontId="112" fillId="0" borderId="41" xfId="0" applyFont="1" applyFill="1" applyBorder="1" applyAlignment="1" applyProtection="1">
      <alignment horizontal="left"/>
    </xf>
    <xf numFmtId="0" fontId="111" fillId="0" borderId="14" xfId="0" applyFont="1" applyFill="1" applyBorder="1"/>
    <xf numFmtId="0" fontId="118" fillId="0" borderId="0" xfId="0" applyFont="1" applyFill="1" applyBorder="1" applyAlignment="1">
      <alignment horizontal="center" vertical="top"/>
    </xf>
    <xf numFmtId="0" fontId="118" fillId="0" borderId="0" xfId="0" applyFont="1" applyFill="1"/>
    <xf numFmtId="0" fontId="111" fillId="0" borderId="11" xfId="0" applyFont="1" applyFill="1" applyBorder="1" applyAlignment="1">
      <alignment horizontal="center"/>
    </xf>
    <xf numFmtId="165" fontId="18" fillId="3" borderId="5" xfId="0" applyNumberFormat="1" applyFont="1" applyFill="1" applyBorder="1" applyAlignment="1" applyProtection="1">
      <alignment horizontal="center" vertical="center"/>
    </xf>
    <xf numFmtId="165" fontId="18" fillId="3" borderId="8" xfId="0" applyNumberFormat="1" applyFont="1" applyFill="1" applyBorder="1" applyAlignment="1" applyProtection="1">
      <alignment horizontal="center" vertical="center"/>
    </xf>
    <xf numFmtId="165" fontId="18" fillId="3" borderId="16" xfId="0" applyNumberFormat="1" applyFont="1" applyFill="1" applyBorder="1" applyAlignment="1" applyProtection="1">
      <alignment horizontal="center" vertical="center"/>
    </xf>
    <xf numFmtId="1" fontId="112" fillId="0" borderId="42" xfId="0" applyNumberFormat="1" applyFont="1" applyFill="1" applyBorder="1" applyAlignment="1" applyProtection="1">
      <alignment horizontal="left"/>
    </xf>
    <xf numFmtId="0" fontId="112" fillId="22" borderId="41" xfId="0" applyFont="1" applyFill="1" applyBorder="1" applyAlignment="1" applyProtection="1">
      <alignment horizontal="center"/>
    </xf>
    <xf numFmtId="0" fontId="112" fillId="26" borderId="41" xfId="0" applyFont="1" applyFill="1" applyBorder="1" applyAlignment="1" applyProtection="1">
      <alignment horizontal="center"/>
    </xf>
    <xf numFmtId="0" fontId="112" fillId="0" borderId="41" xfId="0" applyFont="1" applyFill="1" applyBorder="1" applyAlignment="1" applyProtection="1">
      <alignment horizontal="center"/>
    </xf>
    <xf numFmtId="2" fontId="112" fillId="0" borderId="41" xfId="0" applyNumberFormat="1" applyFont="1" applyFill="1" applyBorder="1" applyAlignment="1" applyProtection="1">
      <alignment horizontal="left" vertical="center"/>
    </xf>
    <xf numFmtId="39" fontId="86" fillId="3" borderId="38" xfId="0" applyNumberFormat="1" applyFont="1" applyFill="1" applyBorder="1" applyAlignment="1" applyProtection="1">
      <alignment horizontal="center"/>
    </xf>
    <xf numFmtId="39" fontId="86" fillId="3" borderId="37" xfId="0" applyNumberFormat="1" applyFont="1" applyFill="1" applyBorder="1" applyAlignment="1" applyProtection="1">
      <alignment horizontal="center"/>
    </xf>
    <xf numFmtId="39" fontId="86" fillId="3" borderId="36" xfId="0" applyNumberFormat="1" applyFont="1" applyFill="1" applyBorder="1" applyAlignment="1" applyProtection="1">
      <alignment horizontal="center"/>
    </xf>
    <xf numFmtId="0" fontId="16" fillId="0" borderId="0" xfId="0" applyFont="1" applyAlignment="1" applyProtection="1">
      <alignment vertical="center"/>
    </xf>
    <xf numFmtId="0" fontId="119" fillId="0" borderId="0" xfId="4" applyFont="1" applyFill="1" applyAlignment="1" applyProtection="1">
      <alignment vertical="center"/>
    </xf>
    <xf numFmtId="0" fontId="0" fillId="0" borderId="18" xfId="0" applyFont="1" applyBorder="1" applyAlignment="1"/>
    <xf numFmtId="0" fontId="4" fillId="0" borderId="18" xfId="0" applyFont="1" applyBorder="1" applyAlignment="1" applyProtection="1"/>
    <xf numFmtId="0" fontId="0" fillId="0" borderId="0" xfId="0" applyFont="1" applyAlignment="1"/>
    <xf numFmtId="0" fontId="4" fillId="0" borderId="0" xfId="0" applyFont="1" applyAlignment="1" applyProtection="1"/>
    <xf numFmtId="0" fontId="0" fillId="0" borderId="0" xfId="0" applyBorder="1" applyAlignment="1">
      <alignment vertical="center"/>
    </xf>
    <xf numFmtId="0" fontId="4" fillId="0" borderId="11" xfId="0" applyFont="1" applyBorder="1" applyAlignment="1">
      <alignment horizontal="center" vertical="center"/>
    </xf>
  </cellXfs>
  <cellStyles count="17">
    <cellStyle name="Comma 3" xfId="7"/>
    <cellStyle name="Currency" xfId="13" builtinId="4"/>
    <cellStyle name="Currency 4" xfId="5"/>
    <cellStyle name="Currency 6" xfId="8"/>
    <cellStyle name="Hyperlink" xfId="16" builtinId="8"/>
    <cellStyle name="Hyperlink 2" xfId="4"/>
    <cellStyle name="Normal" xfId="0" builtinId="0"/>
    <cellStyle name="Normal 11" xfId="6"/>
    <cellStyle name="Normal 15 2 2" xfId="11"/>
    <cellStyle name="Normal 16" xfId="9"/>
    <cellStyle name="Normal 19" xfId="2"/>
    <cellStyle name="Normal 2" xfId="15"/>
    <cellStyle name="Normal 2 3" xfId="1"/>
    <cellStyle name="Normal 20" xfId="12"/>
    <cellStyle name="Normal 4 2" xfId="10"/>
    <cellStyle name="Normal 7 2" xfId="3"/>
    <cellStyle name="Note" xfId="14" builtinId="10"/>
  </cellStyles>
  <dxfs count="1">
    <dxf>
      <font>
        <b/>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FFFFD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fmlaLink="$V$35" lockText="1" noThreeD="1"/>
</file>

<file path=xl/ctrlProps/ctrlProp10.xml><?xml version="1.0" encoding="utf-8"?>
<formControlPr xmlns="http://schemas.microsoft.com/office/spreadsheetml/2009/9/main" objectType="CheckBox" fmlaLink="$V$51" lockText="1" noThreeD="1"/>
</file>

<file path=xl/ctrlProps/ctrlProp100.xml><?xml version="1.0" encoding="utf-8"?>
<formControlPr xmlns="http://schemas.microsoft.com/office/spreadsheetml/2009/9/main" objectType="CheckBox" fmlaLink="$V$97" lockText="1" noThreeD="1"/>
</file>

<file path=xl/ctrlProps/ctrlProp101.xml><?xml version="1.0" encoding="utf-8"?>
<formControlPr xmlns="http://schemas.microsoft.com/office/spreadsheetml/2009/9/main" objectType="CheckBox" fmlaLink="$V$98" lockText="1" noThreeD="1"/>
</file>

<file path=xl/ctrlProps/ctrlProp102.xml><?xml version="1.0" encoding="utf-8"?>
<formControlPr xmlns="http://schemas.microsoft.com/office/spreadsheetml/2009/9/main" objectType="CheckBox" fmlaLink="$V$101" lockText="1" noThreeD="1"/>
</file>

<file path=xl/ctrlProps/ctrlProp103.xml><?xml version="1.0" encoding="utf-8"?>
<formControlPr xmlns="http://schemas.microsoft.com/office/spreadsheetml/2009/9/main" objectType="CheckBox" fmlaLink="$V$104" lockText="1" noThreeD="1"/>
</file>

<file path=xl/ctrlProps/ctrlProp104.xml><?xml version="1.0" encoding="utf-8"?>
<formControlPr xmlns="http://schemas.microsoft.com/office/spreadsheetml/2009/9/main" objectType="CheckBox" fmlaLink="$V$106" lockText="1" noThreeD="1"/>
</file>

<file path=xl/ctrlProps/ctrlProp105.xml><?xml version="1.0" encoding="utf-8"?>
<formControlPr xmlns="http://schemas.microsoft.com/office/spreadsheetml/2009/9/main" objectType="CheckBox" fmlaLink="$V$112" lockText="1" noThreeD="1"/>
</file>

<file path=xl/ctrlProps/ctrlProp106.xml><?xml version="1.0" encoding="utf-8"?>
<formControlPr xmlns="http://schemas.microsoft.com/office/spreadsheetml/2009/9/main" objectType="CheckBox" fmlaLink="$V$115" lockText="1" noThreeD="1"/>
</file>

<file path=xl/ctrlProps/ctrlProp107.xml><?xml version="1.0" encoding="utf-8"?>
<formControlPr xmlns="http://schemas.microsoft.com/office/spreadsheetml/2009/9/main" objectType="CheckBox" fmlaLink="$V$116" lockText="1" noThreeD="1"/>
</file>

<file path=xl/ctrlProps/ctrlProp108.xml><?xml version="1.0" encoding="utf-8"?>
<formControlPr xmlns="http://schemas.microsoft.com/office/spreadsheetml/2009/9/main" objectType="CheckBox" fmlaLink="$V$117" lockText="1" noThreeD="1"/>
</file>

<file path=xl/ctrlProps/ctrlProp109.xml><?xml version="1.0" encoding="utf-8"?>
<formControlPr xmlns="http://schemas.microsoft.com/office/spreadsheetml/2009/9/main" objectType="CheckBox" fmlaLink="$V$118" lockText="1" noThreeD="1"/>
</file>

<file path=xl/ctrlProps/ctrlProp11.xml><?xml version="1.0" encoding="utf-8"?>
<formControlPr xmlns="http://schemas.microsoft.com/office/spreadsheetml/2009/9/main" objectType="CheckBox" fmlaLink="$V$52" lockText="1" noThreeD="1"/>
</file>

<file path=xl/ctrlProps/ctrlProp110.xml><?xml version="1.0" encoding="utf-8"?>
<formControlPr xmlns="http://schemas.microsoft.com/office/spreadsheetml/2009/9/main" objectType="CheckBox" fmlaLink="$V$119" lockText="1" noThreeD="1"/>
</file>

<file path=xl/ctrlProps/ctrlProp111.xml><?xml version="1.0" encoding="utf-8"?>
<formControlPr xmlns="http://schemas.microsoft.com/office/spreadsheetml/2009/9/main" objectType="CheckBox" fmlaLink="$V$120" lockText="1" noThreeD="1"/>
</file>

<file path=xl/ctrlProps/ctrlProp112.xml><?xml version="1.0" encoding="utf-8"?>
<formControlPr xmlns="http://schemas.microsoft.com/office/spreadsheetml/2009/9/main" objectType="CheckBox" fmlaLink="$V$121" lockText="1" noThreeD="1"/>
</file>

<file path=xl/ctrlProps/ctrlProp113.xml><?xml version="1.0" encoding="utf-8"?>
<formControlPr xmlns="http://schemas.microsoft.com/office/spreadsheetml/2009/9/main" objectType="CheckBox" fmlaLink="$V$127" lockText="1" noThreeD="1"/>
</file>

<file path=xl/ctrlProps/ctrlProp114.xml><?xml version="1.0" encoding="utf-8"?>
<formControlPr xmlns="http://schemas.microsoft.com/office/spreadsheetml/2009/9/main" objectType="CheckBox" fmlaLink="$V$136" lockText="1" noThreeD="1"/>
</file>

<file path=xl/ctrlProps/ctrlProp115.xml><?xml version="1.0" encoding="utf-8"?>
<formControlPr xmlns="http://schemas.microsoft.com/office/spreadsheetml/2009/9/main" objectType="CheckBox" fmlaLink="$V$137"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V$53"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V$57"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V$58"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V$59"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V$62"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V$63"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fmlaLink="$V$64"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fmlaLink="$V$67"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V$36" lockText="1" noThreeD="1"/>
</file>

<file path=xl/ctrlProps/ctrlProp20.xml><?xml version="1.0" encoding="utf-8"?>
<formControlPr xmlns="http://schemas.microsoft.com/office/spreadsheetml/2009/9/main" objectType="CheckBox" fmlaLink="$V$68"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fmlaLink="$V$69"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fmlaLink="$V$73"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REF!"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fmlaLink="$V$74"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fmlaLink="$V$81"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fmlaLink="$V$82"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V$83"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fmlaLink="$V$88"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fmlaLink="$V$90"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V$37" lockText="1" noThreeD="1"/>
</file>

<file path=xl/ctrlProps/ctrlProp30.xml><?xml version="1.0" encoding="utf-8"?>
<formControlPr xmlns="http://schemas.microsoft.com/office/spreadsheetml/2009/9/main" objectType="CheckBox" fmlaLink="$V$93"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fmlaLink="$V$94"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fmlaLink="$V$95"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fmlaLink="$V$96"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fmlaLink="$V$97"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fmlaLink="$V$98"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fmlaLink="$V$99"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fmlaLink="$V$85"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fmlaLink="$V$89"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fmlaLink="$V$100"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REF!" lockText="1" noThreeD="1"/>
</file>

<file path=xl/ctrlProps/ctrlProp40.xml><?xml version="1.0" encoding="utf-8"?>
<formControlPr xmlns="http://schemas.microsoft.com/office/spreadsheetml/2009/9/main" objectType="CheckBox" fmlaLink="$V$103"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fmlaLink="$V$104"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fmlaLink="$V$106"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fmlaLink="$V$107"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fmlaLink="$V$110"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fmlaLink="$V$114"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fmlaLink="$V$118"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fmlaLink="$V$121"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fmlaLink="$V$122"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fmlaLink="$V$124"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V$43" lockText="1" noThreeD="1"/>
</file>

<file path=xl/ctrlProps/ctrlProp50.xml><?xml version="1.0" encoding="utf-8"?>
<formControlPr xmlns="http://schemas.microsoft.com/office/spreadsheetml/2009/9/main" objectType="CheckBox" fmlaLink="$V$127"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fmlaLink="$V$128"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fmlaLink="$V$129"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V$130"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V$131"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V$132"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V$134"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V$136"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fmlaLink="$V$137"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fmlaLink="$V$140" lockText="1" noThreeD="1"/>
</file>

<file path=xl/ctrlProps/ctrlProp6.xml><?xml version="1.0" encoding="utf-8"?>
<formControlPr xmlns="http://schemas.microsoft.com/office/spreadsheetml/2009/9/main" objectType="CheckBox" fmlaLink="$V$44" lockText="1" noThreeD="1"/>
</file>

<file path=xl/ctrlProps/ctrlProp60.xml><?xml version="1.0" encoding="utf-8"?>
<formControlPr xmlns="http://schemas.microsoft.com/office/spreadsheetml/2009/9/main" objectType="CheckBox" fmlaLink="$V$142" lockText="1" noThreeD="1"/>
</file>

<file path=xl/ctrlProps/ctrlProp61.xml><?xml version="1.0" encoding="utf-8"?>
<formControlPr xmlns="http://schemas.microsoft.com/office/spreadsheetml/2009/9/main" objectType="CheckBox" fmlaLink="$V$156" lockText="1" noThreeD="1"/>
</file>

<file path=xl/ctrlProps/ctrlProp62.xml><?xml version="1.0" encoding="utf-8"?>
<formControlPr xmlns="http://schemas.microsoft.com/office/spreadsheetml/2009/9/main" objectType="CheckBox" fmlaLink="$V$158" lockText="1" noThreeD="1"/>
</file>

<file path=xl/ctrlProps/ctrlProp63.xml><?xml version="1.0" encoding="utf-8"?>
<formControlPr xmlns="http://schemas.microsoft.com/office/spreadsheetml/2009/9/main" objectType="CheckBox" fmlaLink="$V$30" lockText="1" noThreeD="1"/>
</file>

<file path=xl/ctrlProps/ctrlProp64.xml><?xml version="1.0" encoding="utf-8"?>
<formControlPr xmlns="http://schemas.microsoft.com/office/spreadsheetml/2009/9/main" objectType="CheckBox" fmlaLink="$V$31" lockText="1" noThreeD="1"/>
</file>

<file path=xl/ctrlProps/ctrlProp65.xml><?xml version="1.0" encoding="utf-8"?>
<formControlPr xmlns="http://schemas.microsoft.com/office/spreadsheetml/2009/9/main" objectType="CheckBox" fmlaLink="$V$32" lockText="1" noThreeD="1"/>
</file>

<file path=xl/ctrlProps/ctrlProp66.xml><?xml version="1.0" encoding="utf-8"?>
<formControlPr xmlns="http://schemas.microsoft.com/office/spreadsheetml/2009/9/main" objectType="CheckBox" fmlaLink="#REF!" lockText="1" noThreeD="1"/>
</file>

<file path=xl/ctrlProps/ctrlProp67.xml><?xml version="1.0" encoding="utf-8"?>
<formControlPr xmlns="http://schemas.microsoft.com/office/spreadsheetml/2009/9/main" objectType="CheckBox" fmlaLink="$V$37" lockText="1" noThreeD="1"/>
</file>

<file path=xl/ctrlProps/ctrlProp68.xml><?xml version="1.0" encoding="utf-8"?>
<formControlPr xmlns="http://schemas.microsoft.com/office/spreadsheetml/2009/9/main" objectType="CheckBox" fmlaLink="$V$38" lockText="1" noThreeD="1"/>
</file>

<file path=xl/ctrlProps/ctrlProp69.xml><?xml version="1.0" encoding="utf-8"?>
<formControlPr xmlns="http://schemas.microsoft.com/office/spreadsheetml/2009/9/main" objectType="CheckBox" fmlaLink="$V$39" lockText="1" noThreeD="1"/>
</file>

<file path=xl/ctrlProps/ctrlProp7.xml><?xml version="1.0" encoding="utf-8"?>
<formControlPr xmlns="http://schemas.microsoft.com/office/spreadsheetml/2009/9/main" objectType="CheckBox" fmlaLink="$V$45" lockText="1" noThreeD="1"/>
</file>

<file path=xl/ctrlProps/ctrlProp70.xml><?xml version="1.0" encoding="utf-8"?>
<formControlPr xmlns="http://schemas.microsoft.com/office/spreadsheetml/2009/9/main" objectType="CheckBox" fmlaLink="$V$40" lockText="1" noThreeD="1"/>
</file>

<file path=xl/ctrlProps/ctrlProp71.xml><?xml version="1.0" encoding="utf-8"?>
<formControlPr xmlns="http://schemas.microsoft.com/office/spreadsheetml/2009/9/main" objectType="CheckBox" fmlaLink="$V$43" lockText="1" noThreeD="1"/>
</file>

<file path=xl/ctrlProps/ctrlProp72.xml><?xml version="1.0" encoding="utf-8"?>
<formControlPr xmlns="http://schemas.microsoft.com/office/spreadsheetml/2009/9/main" objectType="CheckBox" fmlaLink="$V$44" lockText="1" noThreeD="1"/>
</file>

<file path=xl/ctrlProps/ctrlProp73.xml><?xml version="1.0" encoding="utf-8"?>
<formControlPr xmlns="http://schemas.microsoft.com/office/spreadsheetml/2009/9/main" objectType="CheckBox" fmlaLink="$V$45" lockText="1" noThreeD="1"/>
</file>

<file path=xl/ctrlProps/ctrlProp74.xml><?xml version="1.0" encoding="utf-8"?>
<formControlPr xmlns="http://schemas.microsoft.com/office/spreadsheetml/2009/9/main" objectType="CheckBox" fmlaLink="$V$46" lockText="1" noThreeD="1"/>
</file>

<file path=xl/ctrlProps/ctrlProp75.xml><?xml version="1.0" encoding="utf-8"?>
<formControlPr xmlns="http://schemas.microsoft.com/office/spreadsheetml/2009/9/main" objectType="CheckBox" fmlaLink="$V$49" lockText="1" noThreeD="1"/>
</file>

<file path=xl/ctrlProps/ctrlProp76.xml><?xml version="1.0" encoding="utf-8"?>
<formControlPr xmlns="http://schemas.microsoft.com/office/spreadsheetml/2009/9/main" objectType="CheckBox" fmlaLink="$V$51" lockText="1" noThreeD="1"/>
</file>

<file path=xl/ctrlProps/ctrlProp77.xml><?xml version="1.0" encoding="utf-8"?>
<formControlPr xmlns="http://schemas.microsoft.com/office/spreadsheetml/2009/9/main" objectType="CheckBox" fmlaLink="$V$52" lockText="1" noThreeD="1"/>
</file>

<file path=xl/ctrlProps/ctrlProp78.xml><?xml version="1.0" encoding="utf-8"?>
<formControlPr xmlns="http://schemas.microsoft.com/office/spreadsheetml/2009/9/main" objectType="CheckBox" fmlaLink="$V$54" lockText="1" noThreeD="1"/>
</file>

<file path=xl/ctrlProps/ctrlProp79.xml><?xml version="1.0" encoding="utf-8"?>
<formControlPr xmlns="http://schemas.microsoft.com/office/spreadsheetml/2009/9/main" objectType="CheckBox" fmlaLink="$V$58" lockText="1" noThreeD="1"/>
</file>

<file path=xl/ctrlProps/ctrlProp8.xml><?xml version="1.0" encoding="utf-8"?>
<formControlPr xmlns="http://schemas.microsoft.com/office/spreadsheetml/2009/9/main" objectType="CheckBox" fmlaLink="$V$46" lockText="1" noThreeD="1"/>
</file>

<file path=xl/ctrlProps/ctrlProp80.xml><?xml version="1.0" encoding="utf-8"?>
<formControlPr xmlns="http://schemas.microsoft.com/office/spreadsheetml/2009/9/main" objectType="CheckBox" fmlaLink="$V$59" lockText="1" noThreeD="1"/>
</file>

<file path=xl/ctrlProps/ctrlProp81.xml><?xml version="1.0" encoding="utf-8"?>
<formControlPr xmlns="http://schemas.microsoft.com/office/spreadsheetml/2009/9/main" objectType="CheckBox" fmlaLink="$V$60" lockText="1" noThreeD="1"/>
</file>

<file path=xl/ctrlProps/ctrlProp82.xml><?xml version="1.0" encoding="utf-8"?>
<formControlPr xmlns="http://schemas.microsoft.com/office/spreadsheetml/2009/9/main" objectType="CheckBox" fmlaLink="$V$64" lockText="1" noThreeD="1"/>
</file>

<file path=xl/ctrlProps/ctrlProp83.xml><?xml version="1.0" encoding="utf-8"?>
<formControlPr xmlns="http://schemas.microsoft.com/office/spreadsheetml/2009/9/main" objectType="CheckBox" fmlaLink="#REF!" lockText="1" noThreeD="1"/>
</file>

<file path=xl/ctrlProps/ctrlProp84.xml><?xml version="1.0" encoding="utf-8"?>
<formControlPr xmlns="http://schemas.microsoft.com/office/spreadsheetml/2009/9/main" objectType="CheckBox" fmlaLink="$V$66" lockText="1" noThreeD="1"/>
</file>

<file path=xl/ctrlProps/ctrlProp85.xml><?xml version="1.0" encoding="utf-8"?>
<formControlPr xmlns="http://schemas.microsoft.com/office/spreadsheetml/2009/9/main" objectType="CheckBox" fmlaLink="$V$69" lockText="1" noThreeD="1"/>
</file>

<file path=xl/ctrlProps/ctrlProp86.xml><?xml version="1.0" encoding="utf-8"?>
<formControlPr xmlns="http://schemas.microsoft.com/office/spreadsheetml/2009/9/main" objectType="CheckBox" fmlaLink="$V$70" lockText="1" noThreeD="1"/>
</file>

<file path=xl/ctrlProps/ctrlProp87.xml><?xml version="1.0" encoding="utf-8"?>
<formControlPr xmlns="http://schemas.microsoft.com/office/spreadsheetml/2009/9/main" objectType="CheckBox" fmlaLink="$V$71" lockText="1" noThreeD="1"/>
</file>

<file path=xl/ctrlProps/ctrlProp88.xml><?xml version="1.0" encoding="utf-8"?>
<formControlPr xmlns="http://schemas.microsoft.com/office/spreadsheetml/2009/9/main" objectType="CheckBox" fmlaLink="$V$76" lockText="1" noThreeD="1"/>
</file>

<file path=xl/ctrlProps/ctrlProp89.xml><?xml version="1.0" encoding="utf-8"?>
<formControlPr xmlns="http://schemas.microsoft.com/office/spreadsheetml/2009/9/main" objectType="CheckBox" fmlaLink="$V$78" lockText="1" noThreeD="1"/>
</file>

<file path=xl/ctrlProps/ctrlProp9.xml><?xml version="1.0" encoding="utf-8"?>
<formControlPr xmlns="http://schemas.microsoft.com/office/spreadsheetml/2009/9/main" objectType="CheckBox" fmlaLink="$V$50" lockText="1" noThreeD="1"/>
</file>

<file path=xl/ctrlProps/ctrlProp90.xml><?xml version="1.0" encoding="utf-8"?>
<formControlPr xmlns="http://schemas.microsoft.com/office/spreadsheetml/2009/9/main" objectType="CheckBox" fmlaLink="$V$81" lockText="1" noThreeD="1"/>
</file>

<file path=xl/ctrlProps/ctrlProp91.xml><?xml version="1.0" encoding="utf-8"?>
<formControlPr xmlns="http://schemas.microsoft.com/office/spreadsheetml/2009/9/main" objectType="CheckBox" fmlaLink="$V$82" lockText="1" noThreeD="1"/>
</file>

<file path=xl/ctrlProps/ctrlProp92.xml><?xml version="1.0" encoding="utf-8"?>
<formControlPr xmlns="http://schemas.microsoft.com/office/spreadsheetml/2009/9/main" objectType="CheckBox" fmlaLink="$V$83" lockText="1" noThreeD="1"/>
</file>

<file path=xl/ctrlProps/ctrlProp93.xml><?xml version="1.0" encoding="utf-8"?>
<formControlPr xmlns="http://schemas.microsoft.com/office/spreadsheetml/2009/9/main" objectType="CheckBox" fmlaLink="$V$85" lockText="1" noThreeD="1"/>
</file>

<file path=xl/ctrlProps/ctrlProp94.xml><?xml version="1.0" encoding="utf-8"?>
<formControlPr xmlns="http://schemas.microsoft.com/office/spreadsheetml/2009/9/main" objectType="CheckBox" fmlaLink="$V$87" lockText="1" noThreeD="1"/>
</file>

<file path=xl/ctrlProps/ctrlProp95.xml><?xml version="1.0" encoding="utf-8"?>
<formControlPr xmlns="http://schemas.microsoft.com/office/spreadsheetml/2009/9/main" objectType="CheckBox" fmlaLink="$V$89" lockText="1" noThreeD="1"/>
</file>

<file path=xl/ctrlProps/ctrlProp96.xml><?xml version="1.0" encoding="utf-8"?>
<formControlPr xmlns="http://schemas.microsoft.com/office/spreadsheetml/2009/9/main" objectType="CheckBox" fmlaLink="$V$90" lockText="1" noThreeD="1"/>
</file>

<file path=xl/ctrlProps/ctrlProp97.xml><?xml version="1.0" encoding="utf-8"?>
<formControlPr xmlns="http://schemas.microsoft.com/office/spreadsheetml/2009/9/main" objectType="CheckBox" fmlaLink="$V$74" lockText="1" noThreeD="1"/>
</file>

<file path=xl/ctrlProps/ctrlProp98.xml><?xml version="1.0" encoding="utf-8"?>
<formControlPr xmlns="http://schemas.microsoft.com/office/spreadsheetml/2009/9/main" objectType="CheckBox" fmlaLink="$V$94" lockText="1" noThreeD="1"/>
</file>

<file path=xl/ctrlProps/ctrlProp99.xml><?xml version="1.0" encoding="utf-8"?>
<formControlPr xmlns="http://schemas.microsoft.com/office/spreadsheetml/2009/9/main" objectType="CheckBox" fmlaLink="$V$95" lockText="1" noThreeD="1"/>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56</xdr:row>
      <xdr:rowOff>171449</xdr:rowOff>
    </xdr:from>
    <xdr:ext cx="5915025" cy="16359188"/>
    <xdr:sp macro="" textlink="">
      <xdr:nvSpPr>
        <xdr:cNvPr id="6" name="TextBox 5"/>
        <xdr:cNvSpPr txBox="1"/>
      </xdr:nvSpPr>
      <xdr:spPr>
        <a:xfrm>
          <a:off x="0" y="10587037"/>
          <a:ext cx="5915025" cy="16359188"/>
        </a:xfrm>
        <a:prstGeom prst="rect">
          <a:avLst/>
        </a:prstGeom>
        <a:solidFill>
          <a:sysClr val="window" lastClr="FFFFFF">
            <a:lumMod val="95000"/>
          </a:sysClr>
        </a:solidFill>
        <a:ln>
          <a:noFill/>
        </a:ln>
        <a:effectLst/>
      </xdr:spPr>
      <xdr:txBody>
        <a:bodyPr vertOverflow="clip" horzOverflow="clip" wrap="square" rtlCol="0" anchor="t">
          <a:noAutofit/>
        </a:bodyPr>
        <a:lstStyle/>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8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TDHCA WAP Air Infiltration and Duct Sealing Target Policy</a:t>
          </a:r>
          <a:endParaRPr kumimoji="0" lang="en-US" sz="18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a:r>
          <a:endParaRPr kumimoji="0" lang="en-US" sz="105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600" b="1"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General Guidance for Air Infiltration &amp; Duct Sealing</a:t>
          </a:r>
          <a:endParaRPr kumimoji="0" lang="en-US" sz="1600" b="0"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Subrecipients are required to make a reasonable attempt to achieve both air infiltration and duct sealing targets (if applicable).    TDHCA recognizes that at times the calculated targets can be aggressive due to construction variances and access issues and targets may not be achievable in all weatherized units.   For this reason, TDHCA has established a clear written policy for how missed targets will be addressed during the final inspection and monitoring process.</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600" b="1"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Air Infiltration Guidance</a:t>
          </a:r>
          <a:endParaRPr kumimoji="0" lang="en-US" sz="1600" b="0"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General</a:t>
          </a:r>
          <a:endPar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75% of all completed units are required to MEET/EXCEED </a:t>
          </a:r>
          <a:r>
            <a:rPr kumimoji="0" lang="en-US" sz="1400" b="1"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or</a:t>
          </a: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be within a 10% variance of air infiltration targets, i.e. 1,000 CFM target = 1,100 CFM variance.  </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1"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Note - </a:t>
          </a: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At any time the Subrecipient fails to meet the 75% guidance as described above they will be considered out of compliance and must contact their TDHCA assigned WAP trainer for further guidance.   Failure to not meet the 75% requirement and have documented contact with your TDHCA assigned WAP trainer could result in compliance related issues.</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Individual Unit </a:t>
          </a:r>
          <a:endPar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In order for a unit to successfully pass final inspection, individual unit(s) must:</a:t>
          </a:r>
        </a:p>
        <a:p>
          <a:pPr marL="342900" marR="0" lvl="0" indent="-342900" algn="just" defTabSz="914400" eaLnBrk="1" fontAlgn="auto" latinLnBrk="0" hangingPunct="1">
            <a:lnSpc>
              <a:spcPct val="107000"/>
            </a:lnSpc>
            <a:spcBef>
              <a:spcPts val="0"/>
            </a:spcBef>
            <a:spcAft>
              <a:spcPts val="0"/>
            </a:spcAft>
            <a:buClrTx/>
            <a:buSzTx/>
            <a:buFont typeface="+mj-lt"/>
            <a:buAutoNum type="arabicPeriod"/>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Meet or exceed the calculated air infiltration targets. </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No additional documentation or information required</a:t>
          </a:r>
        </a:p>
        <a:p>
          <a:pPr marL="342900" marR="0" lvl="0" indent="-342900" algn="just" defTabSz="914400" eaLnBrk="1" fontAlgn="auto" latinLnBrk="0" hangingPunct="1">
            <a:lnSpc>
              <a:spcPct val="107000"/>
            </a:lnSpc>
            <a:spcBef>
              <a:spcPts val="0"/>
            </a:spcBef>
            <a:spcAft>
              <a:spcPts val="0"/>
            </a:spcAft>
            <a:buClrTx/>
            <a:buSzTx/>
            <a:buFont typeface="+mj-lt"/>
            <a:buAutoNum type="arabicPeriod"/>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Must be within 10% of the calculated target.  </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Client file contain reasonable documentation verifying efforts to meet air infiltration targets</a:t>
          </a:r>
        </a:p>
        <a:p>
          <a:pPr marL="342900" marR="0" lvl="0" indent="-342900" algn="just" defTabSz="914400" eaLnBrk="1" fontAlgn="auto" latinLnBrk="0" hangingPunct="1">
            <a:lnSpc>
              <a:spcPct val="107000"/>
            </a:lnSpc>
            <a:spcBef>
              <a:spcPts val="0"/>
            </a:spcBef>
            <a:spcAft>
              <a:spcPts val="0"/>
            </a:spcAft>
            <a:buClrTx/>
            <a:buSzTx/>
            <a:buFont typeface="+mj-lt"/>
            <a:buAutoNum type="arabicPeriod"/>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Did not meet air infiltration targets.  </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Total completed units are within the 75% requirement.</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Ensure all major and significant air leakage areas are addressed.</a:t>
          </a:r>
        </a:p>
        <a:p>
          <a:pPr marL="1143000" marR="0" lvl="2" indent="-228600" algn="just" defTabSz="914400" eaLnBrk="1" fontAlgn="auto" latinLnBrk="0" hangingPunct="1">
            <a:lnSpc>
              <a:spcPct val="107000"/>
            </a:lnSpc>
            <a:spcBef>
              <a:spcPts val="0"/>
            </a:spcBef>
            <a:spcAft>
              <a:spcPts val="0"/>
            </a:spcAft>
            <a:buClrTx/>
            <a:buSzTx/>
            <a:buFont typeface="Wingdings" panose="05000000000000000000" pitchFamily="2" charset="2"/>
            <a:buChar char=""/>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Requires clearly documented Zonal Pressure readings.</a:t>
          </a:r>
        </a:p>
        <a:p>
          <a:pPr marL="742950" marR="0" lvl="1" indent="-285750" algn="just" defTabSz="914400" eaLnBrk="1" fontAlgn="auto" latinLnBrk="0" hangingPunct="1">
            <a:lnSpc>
              <a:spcPct val="107000"/>
            </a:lnSpc>
            <a:spcBef>
              <a:spcPts val="0"/>
            </a:spcBef>
            <a:spcAft>
              <a:spcPts val="80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Client file contain reasonable documentation verifying efforts to meet air infiltration targets.</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600" b="1"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Duct Sealing Guidance</a:t>
          </a:r>
          <a:endParaRPr kumimoji="0" lang="en-US" sz="1600" b="0"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General</a:t>
          </a:r>
          <a:endPar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75% of all completed units are required to MEET/EXCEED </a:t>
          </a:r>
          <a:r>
            <a:rPr kumimoji="0" lang="en-US" sz="1400" b="1"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or</a:t>
          </a: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be within a 10% variance of duct sealing leakage to outside targets, i.e. 100 CFM target = 110 CFM variance.  </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1"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Note - </a:t>
          </a: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At any time the Subrecipient fails to meet the 75% guidance as described above they will be considered out of compliance and must contact their TDHCA assigned WAP trainer for further guidance.   Failure to not meet the 75% requirement and have documented contact with your TDHCA assigned WAP trainer could result in compliance related issues.</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Individual Unit </a:t>
          </a:r>
          <a:endPar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In order for a unit to successfully pass final inspection, individual unit(s) must:</a:t>
          </a:r>
        </a:p>
        <a:p>
          <a:pPr marL="342900" marR="0" lvl="0" indent="-342900" algn="just" defTabSz="914400" eaLnBrk="1" fontAlgn="auto" latinLnBrk="0" hangingPunct="1">
            <a:lnSpc>
              <a:spcPct val="107000"/>
            </a:lnSpc>
            <a:spcBef>
              <a:spcPts val="0"/>
            </a:spcBef>
            <a:spcAft>
              <a:spcPts val="0"/>
            </a:spcAft>
            <a:buClrTx/>
            <a:buSzTx/>
            <a:buFont typeface="+mj-lt"/>
            <a:buAutoNum type="arabicPeriod"/>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Meet or exceed the calculated duct sealing targets and have a pressure pan reading of 1 Pa or less per duct. </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No additional documentation or information required.</a:t>
          </a:r>
        </a:p>
        <a:p>
          <a:pPr marL="342900" marR="0" lvl="0" indent="-342900" algn="just" defTabSz="914400" eaLnBrk="1" fontAlgn="auto" latinLnBrk="0" hangingPunct="1">
            <a:lnSpc>
              <a:spcPct val="107000"/>
            </a:lnSpc>
            <a:spcBef>
              <a:spcPts val="0"/>
            </a:spcBef>
            <a:spcAft>
              <a:spcPts val="0"/>
            </a:spcAft>
            <a:buClrTx/>
            <a:buSzTx/>
            <a:buFont typeface="+mj-lt"/>
            <a:buAutoNum type="arabicPeriod"/>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Must be within 10% of the calculated target and have a pressure pan reading of 1 Pa or less per duct.  </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Client file contain reasonable documentation verifying efforts to meet duct sealing targets.</a:t>
          </a:r>
        </a:p>
        <a:p>
          <a:pPr marL="342900" marR="0" lvl="0" indent="-342900" algn="just" defTabSz="914400" eaLnBrk="1" fontAlgn="auto" latinLnBrk="0" hangingPunct="1">
            <a:lnSpc>
              <a:spcPct val="107000"/>
            </a:lnSpc>
            <a:spcBef>
              <a:spcPts val="0"/>
            </a:spcBef>
            <a:spcAft>
              <a:spcPts val="0"/>
            </a:spcAft>
            <a:buClrTx/>
            <a:buSzTx/>
            <a:buFont typeface="+mj-lt"/>
            <a:buAutoNum type="arabicPeriod"/>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Did not meet duct sealing targets.  </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Total completed units are within the 75% requirement.</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Ensure all major and significant duct leakage areas are addressed.</a:t>
          </a:r>
        </a:p>
        <a:p>
          <a:pPr marL="1143000" marR="0" lvl="2" indent="-228600" algn="just" defTabSz="914400" eaLnBrk="1" fontAlgn="auto" latinLnBrk="0" hangingPunct="1">
            <a:lnSpc>
              <a:spcPct val="107000"/>
            </a:lnSpc>
            <a:spcBef>
              <a:spcPts val="0"/>
            </a:spcBef>
            <a:spcAft>
              <a:spcPts val="0"/>
            </a:spcAft>
            <a:buClrTx/>
            <a:buSzTx/>
            <a:buFont typeface="Wingdings" panose="05000000000000000000" pitchFamily="2" charset="2"/>
            <a:buChar char=""/>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Requires clearly documented Pressure Pan Readings for each duct.</a:t>
          </a:r>
        </a:p>
        <a:p>
          <a:pPr marL="742950" marR="0" lvl="1" indent="-285750" algn="just" defTabSz="914400" eaLnBrk="1" fontAlgn="auto" latinLnBrk="0" hangingPunct="1">
            <a:lnSpc>
              <a:spcPct val="107000"/>
            </a:lnSpc>
            <a:spcBef>
              <a:spcPts val="0"/>
            </a:spcBef>
            <a:spcAft>
              <a:spcPts val="80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Client file contain reasonable documentation verifying efforts to meet duct sealing targets.</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28575</xdr:colOff>
          <xdr:row>3</xdr:row>
          <xdr:rowOff>361950</xdr:rowOff>
        </xdr:from>
        <xdr:to>
          <xdr:col>10</xdr:col>
          <xdr:colOff>733425</xdr:colOff>
          <xdr:row>5</xdr:row>
          <xdr:rowOff>57150</xdr:rowOff>
        </xdr:to>
        <xdr:sp macro="" textlink="">
          <xdr:nvSpPr>
            <xdr:cNvPr id="50177" name="Check Box 1" hidden="1">
              <a:extLst>
                <a:ext uri="{63B3BB69-23CF-44E3-9099-C40C66FF867C}">
                  <a14:compatExt spid="_x0000_s5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xdr:row>
          <xdr:rowOff>333375</xdr:rowOff>
        </xdr:from>
        <xdr:to>
          <xdr:col>12</xdr:col>
          <xdr:colOff>781050</xdr:colOff>
          <xdr:row>5</xdr:row>
          <xdr:rowOff>66675</xdr:rowOff>
        </xdr:to>
        <xdr:sp macro="" textlink="">
          <xdr:nvSpPr>
            <xdr:cNvPr id="50178" name="Check Box 2" hidden="1">
              <a:extLst>
                <a:ext uri="{63B3BB69-23CF-44E3-9099-C40C66FF867C}">
                  <a14:compatExt spid="_x0000_s5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xdr:row>
          <xdr:rowOff>209550</xdr:rowOff>
        </xdr:from>
        <xdr:to>
          <xdr:col>10</xdr:col>
          <xdr:colOff>742950</xdr:colOff>
          <xdr:row>6</xdr:row>
          <xdr:rowOff>47625</xdr:rowOff>
        </xdr:to>
        <xdr:sp macro="" textlink="">
          <xdr:nvSpPr>
            <xdr:cNvPr id="50179" name="Check Box 3" hidden="1">
              <a:extLst>
                <a:ext uri="{63B3BB69-23CF-44E3-9099-C40C66FF867C}">
                  <a14:compatExt spid="_x0000_s5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xdr:row>
          <xdr:rowOff>190500</xdr:rowOff>
        </xdr:from>
        <xdr:to>
          <xdr:col>12</xdr:col>
          <xdr:colOff>752475</xdr:colOff>
          <xdr:row>6</xdr:row>
          <xdr:rowOff>57150</xdr:rowOff>
        </xdr:to>
        <xdr:sp macro="" textlink="">
          <xdr:nvSpPr>
            <xdr:cNvPr id="50180" name="Check Box 4" hidden="1">
              <a:extLst>
                <a:ext uri="{63B3BB69-23CF-44E3-9099-C40C66FF867C}">
                  <a14:compatExt spid="_x0000_s5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xdr:row>
          <xdr:rowOff>200025</xdr:rowOff>
        </xdr:from>
        <xdr:to>
          <xdr:col>10</xdr:col>
          <xdr:colOff>742950</xdr:colOff>
          <xdr:row>7</xdr:row>
          <xdr:rowOff>47625</xdr:rowOff>
        </xdr:to>
        <xdr:sp macro="" textlink="">
          <xdr:nvSpPr>
            <xdr:cNvPr id="50181" name="Check Box 5" hidden="1">
              <a:extLst>
                <a:ext uri="{63B3BB69-23CF-44E3-9099-C40C66FF867C}">
                  <a14:compatExt spid="_x0000_s5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6</xdr:row>
          <xdr:rowOff>9525</xdr:rowOff>
        </xdr:from>
        <xdr:to>
          <xdr:col>12</xdr:col>
          <xdr:colOff>695325</xdr:colOff>
          <xdr:row>7</xdr:row>
          <xdr:rowOff>28575</xdr:rowOff>
        </xdr:to>
        <xdr:sp macro="" textlink="">
          <xdr:nvSpPr>
            <xdr:cNvPr id="50182" name="Check Box 6" hidden="1">
              <a:extLst>
                <a:ext uri="{63B3BB69-23CF-44E3-9099-C40C66FF867C}">
                  <a14:compatExt spid="_x0000_s5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6</xdr:row>
          <xdr:rowOff>200025</xdr:rowOff>
        </xdr:from>
        <xdr:to>
          <xdr:col>10</xdr:col>
          <xdr:colOff>733425</xdr:colOff>
          <xdr:row>8</xdr:row>
          <xdr:rowOff>47625</xdr:rowOff>
        </xdr:to>
        <xdr:sp macro="" textlink="">
          <xdr:nvSpPr>
            <xdr:cNvPr id="50183" name="Check Box 7" hidden="1">
              <a:extLst>
                <a:ext uri="{63B3BB69-23CF-44E3-9099-C40C66FF867C}">
                  <a14:compatExt spid="_x0000_s5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7</xdr:row>
          <xdr:rowOff>19050</xdr:rowOff>
        </xdr:from>
        <xdr:to>
          <xdr:col>12</xdr:col>
          <xdr:colOff>638175</xdr:colOff>
          <xdr:row>8</xdr:row>
          <xdr:rowOff>9525</xdr:rowOff>
        </xdr:to>
        <xdr:sp macro="" textlink="">
          <xdr:nvSpPr>
            <xdr:cNvPr id="50184" name="Check Box 8" hidden="1">
              <a:extLst>
                <a:ext uri="{63B3BB69-23CF-44E3-9099-C40C66FF867C}">
                  <a14:compatExt spid="_x0000_s5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xdr:row>
          <xdr:rowOff>200025</xdr:rowOff>
        </xdr:from>
        <xdr:to>
          <xdr:col>10</xdr:col>
          <xdr:colOff>733425</xdr:colOff>
          <xdr:row>9</xdr:row>
          <xdr:rowOff>47625</xdr:rowOff>
        </xdr:to>
        <xdr:sp macro="" textlink="">
          <xdr:nvSpPr>
            <xdr:cNvPr id="50185" name="Check Box 9" hidden="1">
              <a:extLst>
                <a:ext uri="{63B3BB69-23CF-44E3-9099-C40C66FF867C}">
                  <a14:compatExt spid="_x0000_s5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7</xdr:row>
          <xdr:rowOff>190500</xdr:rowOff>
        </xdr:from>
        <xdr:to>
          <xdr:col>12</xdr:col>
          <xdr:colOff>742950</xdr:colOff>
          <xdr:row>9</xdr:row>
          <xdr:rowOff>38100</xdr:rowOff>
        </xdr:to>
        <xdr:sp macro="" textlink="">
          <xdr:nvSpPr>
            <xdr:cNvPr id="50186" name="Check Box 10" hidden="1">
              <a:extLst>
                <a:ext uri="{63B3BB69-23CF-44E3-9099-C40C66FF867C}">
                  <a14:compatExt spid="_x0000_s5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xdr:row>
          <xdr:rowOff>200025</xdr:rowOff>
        </xdr:from>
        <xdr:to>
          <xdr:col>10</xdr:col>
          <xdr:colOff>742950</xdr:colOff>
          <xdr:row>10</xdr:row>
          <xdr:rowOff>47625</xdr:rowOff>
        </xdr:to>
        <xdr:sp macro="" textlink="">
          <xdr:nvSpPr>
            <xdr:cNvPr id="50187" name="Check Box 11" hidden="1">
              <a:extLst>
                <a:ext uri="{63B3BB69-23CF-44E3-9099-C40C66FF867C}">
                  <a14:compatExt spid="_x0000_s5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8</xdr:row>
          <xdr:rowOff>200025</xdr:rowOff>
        </xdr:from>
        <xdr:to>
          <xdr:col>12</xdr:col>
          <xdr:colOff>742950</xdr:colOff>
          <xdr:row>10</xdr:row>
          <xdr:rowOff>57150</xdr:rowOff>
        </xdr:to>
        <xdr:sp macro="" textlink="">
          <xdr:nvSpPr>
            <xdr:cNvPr id="50188" name="Check Box 12" hidden="1">
              <a:extLst>
                <a:ext uri="{63B3BB69-23CF-44E3-9099-C40C66FF867C}">
                  <a14:compatExt spid="_x0000_s50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29</xdr:row>
          <xdr:rowOff>171450</xdr:rowOff>
        </xdr:from>
        <xdr:to>
          <xdr:col>0</xdr:col>
          <xdr:colOff>390525</xdr:colOff>
          <xdr:row>31</xdr:row>
          <xdr:rowOff>57150</xdr:rowOff>
        </xdr:to>
        <xdr:sp macro="" textlink="">
          <xdr:nvSpPr>
            <xdr:cNvPr id="50189" name="Check Box 13" hidden="1">
              <a:extLst>
                <a:ext uri="{63B3BB69-23CF-44E3-9099-C40C66FF867C}">
                  <a14:compatExt spid="_x0000_s50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29</xdr:row>
          <xdr:rowOff>171450</xdr:rowOff>
        </xdr:from>
        <xdr:to>
          <xdr:col>2</xdr:col>
          <xdr:colOff>400050</xdr:colOff>
          <xdr:row>31</xdr:row>
          <xdr:rowOff>57150</xdr:rowOff>
        </xdr:to>
        <xdr:sp macro="" textlink="">
          <xdr:nvSpPr>
            <xdr:cNvPr id="50190" name="Check Box 14" hidden="1">
              <a:extLst>
                <a:ext uri="{63B3BB69-23CF-44E3-9099-C40C66FF867C}">
                  <a14:compatExt spid="_x0000_s50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29</xdr:row>
          <xdr:rowOff>171450</xdr:rowOff>
        </xdr:from>
        <xdr:to>
          <xdr:col>1</xdr:col>
          <xdr:colOff>428625</xdr:colOff>
          <xdr:row>31</xdr:row>
          <xdr:rowOff>57150</xdr:rowOff>
        </xdr:to>
        <xdr:sp macro="" textlink="">
          <xdr:nvSpPr>
            <xdr:cNvPr id="50191" name="Check Box 15" hidden="1">
              <a:extLst>
                <a:ext uri="{63B3BB69-23CF-44E3-9099-C40C66FF867C}">
                  <a14:compatExt spid="_x0000_s50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36</xdr:row>
          <xdr:rowOff>114300</xdr:rowOff>
        </xdr:from>
        <xdr:to>
          <xdr:col>1</xdr:col>
          <xdr:colOff>123825</xdr:colOff>
          <xdr:row>38</xdr:row>
          <xdr:rowOff>66675</xdr:rowOff>
        </xdr:to>
        <xdr:sp macro="" textlink="">
          <xdr:nvSpPr>
            <xdr:cNvPr id="50192" name="Check Box 16" hidden="1">
              <a:extLst>
                <a:ext uri="{63B3BB69-23CF-44E3-9099-C40C66FF867C}">
                  <a14:compatExt spid="_x0000_s5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36</xdr:row>
          <xdr:rowOff>133350</xdr:rowOff>
        </xdr:from>
        <xdr:to>
          <xdr:col>3</xdr:col>
          <xdr:colOff>276225</xdr:colOff>
          <xdr:row>38</xdr:row>
          <xdr:rowOff>47625</xdr:rowOff>
        </xdr:to>
        <xdr:sp macro="" textlink="">
          <xdr:nvSpPr>
            <xdr:cNvPr id="50193" name="Check Box 17" hidden="1">
              <a:extLst>
                <a:ext uri="{63B3BB69-23CF-44E3-9099-C40C66FF867C}">
                  <a14:compatExt spid="_x0000_s5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36</xdr:row>
          <xdr:rowOff>123825</xdr:rowOff>
        </xdr:from>
        <xdr:to>
          <xdr:col>1</xdr:col>
          <xdr:colOff>571500</xdr:colOff>
          <xdr:row>38</xdr:row>
          <xdr:rowOff>57150</xdr:rowOff>
        </xdr:to>
        <xdr:sp macro="" textlink="">
          <xdr:nvSpPr>
            <xdr:cNvPr id="50194" name="Check Box 18" hidden="1">
              <a:extLst>
                <a:ext uri="{63B3BB69-23CF-44E3-9099-C40C66FF867C}">
                  <a14:compatExt spid="_x0000_s5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38</xdr:row>
          <xdr:rowOff>133350</xdr:rowOff>
        </xdr:from>
        <xdr:to>
          <xdr:col>1</xdr:col>
          <xdr:colOff>323850</xdr:colOff>
          <xdr:row>40</xdr:row>
          <xdr:rowOff>38100</xdr:rowOff>
        </xdr:to>
        <xdr:sp macro="" textlink="">
          <xdr:nvSpPr>
            <xdr:cNvPr id="50195" name="Check Box 19" hidden="1">
              <a:extLst>
                <a:ext uri="{63B3BB69-23CF-44E3-9099-C40C66FF867C}">
                  <a14:compatExt spid="_x0000_s50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xdr:row>
          <xdr:rowOff>133350</xdr:rowOff>
        </xdr:from>
        <xdr:to>
          <xdr:col>3</xdr:col>
          <xdr:colOff>304800</xdr:colOff>
          <xdr:row>40</xdr:row>
          <xdr:rowOff>38100</xdr:rowOff>
        </xdr:to>
        <xdr:sp macro="" textlink="">
          <xdr:nvSpPr>
            <xdr:cNvPr id="50196" name="Check Box 20" hidden="1">
              <a:extLst>
                <a:ext uri="{63B3BB69-23CF-44E3-9099-C40C66FF867C}">
                  <a14:compatExt spid="_x0000_s50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38</xdr:row>
          <xdr:rowOff>152400</xdr:rowOff>
        </xdr:from>
        <xdr:to>
          <xdr:col>2</xdr:col>
          <xdr:colOff>47625</xdr:colOff>
          <xdr:row>40</xdr:row>
          <xdr:rowOff>47625</xdr:rowOff>
        </xdr:to>
        <xdr:sp macro="" textlink="">
          <xdr:nvSpPr>
            <xdr:cNvPr id="50197" name="Check Box 21" hidden="1">
              <a:extLst>
                <a:ext uri="{63B3BB69-23CF-44E3-9099-C40C66FF867C}">
                  <a14:compatExt spid="_x0000_s50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17</xdr:row>
          <xdr:rowOff>152400</xdr:rowOff>
        </xdr:from>
        <xdr:to>
          <xdr:col>0</xdr:col>
          <xdr:colOff>590550</xdr:colOff>
          <xdr:row>19</xdr:row>
          <xdr:rowOff>19050</xdr:rowOff>
        </xdr:to>
        <xdr:sp macro="" textlink="">
          <xdr:nvSpPr>
            <xdr:cNvPr id="50198" name="Check Box 22" hidden="1">
              <a:extLst>
                <a:ext uri="{63B3BB69-23CF-44E3-9099-C40C66FF867C}">
                  <a14:compatExt spid="_x0000_s50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17</xdr:row>
          <xdr:rowOff>152400</xdr:rowOff>
        </xdr:from>
        <xdr:to>
          <xdr:col>3</xdr:col>
          <xdr:colOff>28575</xdr:colOff>
          <xdr:row>19</xdr:row>
          <xdr:rowOff>19050</xdr:rowOff>
        </xdr:to>
        <xdr:sp macro="" textlink="">
          <xdr:nvSpPr>
            <xdr:cNvPr id="50199" name="Check Box 23" hidden="1">
              <a:extLst>
                <a:ext uri="{63B3BB69-23CF-44E3-9099-C40C66FF867C}">
                  <a14:compatExt spid="_x0000_s50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17</xdr:row>
          <xdr:rowOff>142875</xdr:rowOff>
        </xdr:from>
        <xdr:to>
          <xdr:col>1</xdr:col>
          <xdr:colOff>600075</xdr:colOff>
          <xdr:row>19</xdr:row>
          <xdr:rowOff>28575</xdr:rowOff>
        </xdr:to>
        <xdr:sp macro="" textlink="">
          <xdr:nvSpPr>
            <xdr:cNvPr id="50200" name="Check Box 24" hidden="1">
              <a:extLst>
                <a:ext uri="{63B3BB69-23CF-44E3-9099-C40C66FF867C}">
                  <a14:compatExt spid="_x0000_s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22</xdr:row>
          <xdr:rowOff>171450</xdr:rowOff>
        </xdr:from>
        <xdr:to>
          <xdr:col>1</xdr:col>
          <xdr:colOff>38100</xdr:colOff>
          <xdr:row>23</xdr:row>
          <xdr:rowOff>238125</xdr:rowOff>
        </xdr:to>
        <xdr:sp macro="" textlink="">
          <xdr:nvSpPr>
            <xdr:cNvPr id="50201" name="Check Box 25" hidden="1">
              <a:extLst>
                <a:ext uri="{63B3BB69-23CF-44E3-9099-C40C66FF867C}">
                  <a14:compatExt spid="_x0000_s50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22</xdr:row>
          <xdr:rowOff>171450</xdr:rowOff>
        </xdr:from>
        <xdr:to>
          <xdr:col>2</xdr:col>
          <xdr:colOff>495300</xdr:colOff>
          <xdr:row>23</xdr:row>
          <xdr:rowOff>238125</xdr:rowOff>
        </xdr:to>
        <xdr:sp macro="" textlink="">
          <xdr:nvSpPr>
            <xdr:cNvPr id="50202" name="Check Box 26" hidden="1">
              <a:extLst>
                <a:ext uri="{63B3BB69-23CF-44E3-9099-C40C66FF867C}">
                  <a14:compatExt spid="_x0000_s50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22</xdr:row>
          <xdr:rowOff>171450</xdr:rowOff>
        </xdr:from>
        <xdr:to>
          <xdr:col>1</xdr:col>
          <xdr:colOff>533400</xdr:colOff>
          <xdr:row>23</xdr:row>
          <xdr:rowOff>238125</xdr:rowOff>
        </xdr:to>
        <xdr:sp macro="" textlink="">
          <xdr:nvSpPr>
            <xdr:cNvPr id="50203" name="Check Box 27" hidden="1">
              <a:extLst>
                <a:ext uri="{63B3BB69-23CF-44E3-9099-C40C66FF867C}">
                  <a14:compatExt spid="_x0000_s50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27</xdr:row>
          <xdr:rowOff>171450</xdr:rowOff>
        </xdr:from>
        <xdr:to>
          <xdr:col>0</xdr:col>
          <xdr:colOff>390525</xdr:colOff>
          <xdr:row>29</xdr:row>
          <xdr:rowOff>57150</xdr:rowOff>
        </xdr:to>
        <xdr:sp macro="" textlink="">
          <xdr:nvSpPr>
            <xdr:cNvPr id="50204" name="Check Box 28" hidden="1">
              <a:extLst>
                <a:ext uri="{63B3BB69-23CF-44E3-9099-C40C66FF867C}">
                  <a14:compatExt spid="_x0000_s5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27</xdr:row>
          <xdr:rowOff>171450</xdr:rowOff>
        </xdr:from>
        <xdr:to>
          <xdr:col>2</xdr:col>
          <xdr:colOff>400050</xdr:colOff>
          <xdr:row>29</xdr:row>
          <xdr:rowOff>57150</xdr:rowOff>
        </xdr:to>
        <xdr:sp macro="" textlink="">
          <xdr:nvSpPr>
            <xdr:cNvPr id="50205" name="Check Box 29" hidden="1">
              <a:extLst>
                <a:ext uri="{63B3BB69-23CF-44E3-9099-C40C66FF867C}">
                  <a14:compatExt spid="_x0000_s5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27</xdr:row>
          <xdr:rowOff>171450</xdr:rowOff>
        </xdr:from>
        <xdr:to>
          <xdr:col>1</xdr:col>
          <xdr:colOff>428625</xdr:colOff>
          <xdr:row>29</xdr:row>
          <xdr:rowOff>57150</xdr:rowOff>
        </xdr:to>
        <xdr:sp macro="" textlink="">
          <xdr:nvSpPr>
            <xdr:cNvPr id="50206" name="Check Box 30" hidden="1">
              <a:extLst>
                <a:ext uri="{63B3BB69-23CF-44E3-9099-C40C66FF867C}">
                  <a14:compatExt spid="_x0000_s5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34</xdr:row>
          <xdr:rowOff>104775</xdr:rowOff>
        </xdr:from>
        <xdr:to>
          <xdr:col>1</xdr:col>
          <xdr:colOff>28575</xdr:colOff>
          <xdr:row>36</xdr:row>
          <xdr:rowOff>38100</xdr:rowOff>
        </xdr:to>
        <xdr:sp macro="" textlink="">
          <xdr:nvSpPr>
            <xdr:cNvPr id="50207" name="Check Box 31" hidden="1">
              <a:extLst>
                <a:ext uri="{63B3BB69-23CF-44E3-9099-C40C66FF867C}">
                  <a14:compatExt spid="_x0000_s5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34</xdr:row>
          <xdr:rowOff>133350</xdr:rowOff>
        </xdr:from>
        <xdr:to>
          <xdr:col>2</xdr:col>
          <xdr:colOff>600075</xdr:colOff>
          <xdr:row>36</xdr:row>
          <xdr:rowOff>28575</xdr:rowOff>
        </xdr:to>
        <xdr:sp macro="" textlink="">
          <xdr:nvSpPr>
            <xdr:cNvPr id="50208" name="Check Box 32" hidden="1">
              <a:extLst>
                <a:ext uri="{63B3BB69-23CF-44E3-9099-C40C66FF867C}">
                  <a14:compatExt spid="_x0000_s5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34</xdr:row>
          <xdr:rowOff>123825</xdr:rowOff>
        </xdr:from>
        <xdr:to>
          <xdr:col>2</xdr:col>
          <xdr:colOff>38100</xdr:colOff>
          <xdr:row>36</xdr:row>
          <xdr:rowOff>57150</xdr:rowOff>
        </xdr:to>
        <xdr:sp macro="" textlink="">
          <xdr:nvSpPr>
            <xdr:cNvPr id="50209" name="Check Box 33" hidden="1">
              <a:extLst>
                <a:ext uri="{63B3BB69-23CF-44E3-9099-C40C66FF867C}">
                  <a14:compatExt spid="_x0000_s5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43</xdr:row>
          <xdr:rowOff>200025</xdr:rowOff>
        </xdr:from>
        <xdr:to>
          <xdr:col>1</xdr:col>
          <xdr:colOff>304800</xdr:colOff>
          <xdr:row>45</xdr:row>
          <xdr:rowOff>66675</xdr:rowOff>
        </xdr:to>
        <xdr:sp macro="" textlink="">
          <xdr:nvSpPr>
            <xdr:cNvPr id="50210" name="Check Box 34" hidden="1">
              <a:extLst>
                <a:ext uri="{63B3BB69-23CF-44E3-9099-C40C66FF867C}">
                  <a14:compatExt spid="_x0000_s5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43</xdr:row>
          <xdr:rowOff>190500</xdr:rowOff>
        </xdr:from>
        <xdr:to>
          <xdr:col>3</xdr:col>
          <xdr:colOff>323850</xdr:colOff>
          <xdr:row>45</xdr:row>
          <xdr:rowOff>57150</xdr:rowOff>
        </xdr:to>
        <xdr:sp macro="" textlink="">
          <xdr:nvSpPr>
            <xdr:cNvPr id="50211" name="Check Box 35" hidden="1">
              <a:extLst>
                <a:ext uri="{63B3BB69-23CF-44E3-9099-C40C66FF867C}">
                  <a14:compatExt spid="_x0000_s50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43</xdr:row>
          <xdr:rowOff>190500</xdr:rowOff>
        </xdr:from>
        <xdr:to>
          <xdr:col>2</xdr:col>
          <xdr:colOff>38100</xdr:colOff>
          <xdr:row>45</xdr:row>
          <xdr:rowOff>47625</xdr:rowOff>
        </xdr:to>
        <xdr:sp macro="" textlink="">
          <xdr:nvSpPr>
            <xdr:cNvPr id="50212" name="Check Box 36" hidden="1">
              <a:extLst>
                <a:ext uri="{63B3BB69-23CF-44E3-9099-C40C66FF867C}">
                  <a14:compatExt spid="_x0000_s50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48</xdr:row>
          <xdr:rowOff>142875</xdr:rowOff>
        </xdr:from>
        <xdr:to>
          <xdr:col>1</xdr:col>
          <xdr:colOff>295275</xdr:colOff>
          <xdr:row>50</xdr:row>
          <xdr:rowOff>47625</xdr:rowOff>
        </xdr:to>
        <xdr:sp macro="" textlink="">
          <xdr:nvSpPr>
            <xdr:cNvPr id="50213" name="Check Box 37" hidden="1">
              <a:extLst>
                <a:ext uri="{63B3BB69-23CF-44E3-9099-C40C66FF867C}">
                  <a14:compatExt spid="_x0000_s50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48</xdr:row>
          <xdr:rowOff>152400</xdr:rowOff>
        </xdr:from>
        <xdr:to>
          <xdr:col>3</xdr:col>
          <xdr:colOff>304800</xdr:colOff>
          <xdr:row>50</xdr:row>
          <xdr:rowOff>57150</xdr:rowOff>
        </xdr:to>
        <xdr:sp macro="" textlink="">
          <xdr:nvSpPr>
            <xdr:cNvPr id="50214" name="Check Box 38" hidden="1">
              <a:extLst>
                <a:ext uri="{63B3BB69-23CF-44E3-9099-C40C66FF867C}">
                  <a14:compatExt spid="_x0000_s50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48</xdr:row>
          <xdr:rowOff>142875</xdr:rowOff>
        </xdr:from>
        <xdr:to>
          <xdr:col>2</xdr:col>
          <xdr:colOff>38100</xdr:colOff>
          <xdr:row>50</xdr:row>
          <xdr:rowOff>38100</xdr:rowOff>
        </xdr:to>
        <xdr:sp macro="" textlink="">
          <xdr:nvSpPr>
            <xdr:cNvPr id="50215" name="Check Box 39" hidden="1">
              <a:extLst>
                <a:ext uri="{63B3BB69-23CF-44E3-9099-C40C66FF867C}">
                  <a14:compatExt spid="_x0000_s50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54</xdr:row>
          <xdr:rowOff>152400</xdr:rowOff>
        </xdr:from>
        <xdr:to>
          <xdr:col>1</xdr:col>
          <xdr:colOff>342900</xdr:colOff>
          <xdr:row>56</xdr:row>
          <xdr:rowOff>57150</xdr:rowOff>
        </xdr:to>
        <xdr:sp macro="" textlink="">
          <xdr:nvSpPr>
            <xdr:cNvPr id="50216" name="Check Box 40" hidden="1">
              <a:extLst>
                <a:ext uri="{63B3BB69-23CF-44E3-9099-C40C66FF867C}">
                  <a14:compatExt spid="_x0000_s50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54</xdr:row>
          <xdr:rowOff>161925</xdr:rowOff>
        </xdr:from>
        <xdr:to>
          <xdr:col>3</xdr:col>
          <xdr:colOff>314325</xdr:colOff>
          <xdr:row>56</xdr:row>
          <xdr:rowOff>66675</xdr:rowOff>
        </xdr:to>
        <xdr:sp macro="" textlink="">
          <xdr:nvSpPr>
            <xdr:cNvPr id="50217" name="Check Box 41" hidden="1">
              <a:extLst>
                <a:ext uri="{63B3BB69-23CF-44E3-9099-C40C66FF867C}">
                  <a14:compatExt spid="_x0000_s50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54</xdr:row>
          <xdr:rowOff>152400</xdr:rowOff>
        </xdr:from>
        <xdr:to>
          <xdr:col>2</xdr:col>
          <xdr:colOff>47625</xdr:colOff>
          <xdr:row>56</xdr:row>
          <xdr:rowOff>47625</xdr:rowOff>
        </xdr:to>
        <xdr:sp macro="" textlink="">
          <xdr:nvSpPr>
            <xdr:cNvPr id="50218" name="Check Box 42" hidden="1">
              <a:extLst>
                <a:ext uri="{63B3BB69-23CF-44E3-9099-C40C66FF867C}">
                  <a14:compatExt spid="_x0000_s50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56</xdr:row>
          <xdr:rowOff>161925</xdr:rowOff>
        </xdr:from>
        <xdr:to>
          <xdr:col>1</xdr:col>
          <xdr:colOff>342900</xdr:colOff>
          <xdr:row>58</xdr:row>
          <xdr:rowOff>66675</xdr:rowOff>
        </xdr:to>
        <xdr:sp macro="" textlink="">
          <xdr:nvSpPr>
            <xdr:cNvPr id="50219" name="Check Box 43" hidden="1">
              <a:extLst>
                <a:ext uri="{63B3BB69-23CF-44E3-9099-C40C66FF867C}">
                  <a14:compatExt spid="_x0000_s50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56</xdr:row>
          <xdr:rowOff>171450</xdr:rowOff>
        </xdr:from>
        <xdr:to>
          <xdr:col>3</xdr:col>
          <xdr:colOff>314325</xdr:colOff>
          <xdr:row>58</xdr:row>
          <xdr:rowOff>76200</xdr:rowOff>
        </xdr:to>
        <xdr:sp macro="" textlink="">
          <xdr:nvSpPr>
            <xdr:cNvPr id="50220" name="Check Box 44" hidden="1">
              <a:extLst>
                <a:ext uri="{63B3BB69-23CF-44E3-9099-C40C66FF867C}">
                  <a14:compatExt spid="_x0000_s50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56</xdr:row>
          <xdr:rowOff>161925</xdr:rowOff>
        </xdr:from>
        <xdr:to>
          <xdr:col>2</xdr:col>
          <xdr:colOff>47625</xdr:colOff>
          <xdr:row>58</xdr:row>
          <xdr:rowOff>57150</xdr:rowOff>
        </xdr:to>
        <xdr:sp macro="" textlink="">
          <xdr:nvSpPr>
            <xdr:cNvPr id="50221" name="Check Box 45" hidden="1">
              <a:extLst>
                <a:ext uri="{63B3BB69-23CF-44E3-9099-C40C66FF867C}">
                  <a14:compatExt spid="_x0000_s50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58</xdr:row>
          <xdr:rowOff>142875</xdr:rowOff>
        </xdr:from>
        <xdr:to>
          <xdr:col>1</xdr:col>
          <xdr:colOff>333375</xdr:colOff>
          <xdr:row>60</xdr:row>
          <xdr:rowOff>47625</xdr:rowOff>
        </xdr:to>
        <xdr:sp macro="" textlink="">
          <xdr:nvSpPr>
            <xdr:cNvPr id="50222" name="Check Box 46" hidden="1">
              <a:extLst>
                <a:ext uri="{63B3BB69-23CF-44E3-9099-C40C66FF867C}">
                  <a14:compatExt spid="_x0000_s50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58</xdr:row>
          <xdr:rowOff>152400</xdr:rowOff>
        </xdr:from>
        <xdr:to>
          <xdr:col>3</xdr:col>
          <xdr:colOff>314325</xdr:colOff>
          <xdr:row>60</xdr:row>
          <xdr:rowOff>57150</xdr:rowOff>
        </xdr:to>
        <xdr:sp macro="" textlink="">
          <xdr:nvSpPr>
            <xdr:cNvPr id="50223" name="Check Box 47" hidden="1">
              <a:extLst>
                <a:ext uri="{63B3BB69-23CF-44E3-9099-C40C66FF867C}">
                  <a14:compatExt spid="_x0000_s50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58</xdr:row>
          <xdr:rowOff>161925</xdr:rowOff>
        </xdr:from>
        <xdr:to>
          <xdr:col>2</xdr:col>
          <xdr:colOff>47625</xdr:colOff>
          <xdr:row>60</xdr:row>
          <xdr:rowOff>57150</xdr:rowOff>
        </xdr:to>
        <xdr:sp macro="" textlink="">
          <xdr:nvSpPr>
            <xdr:cNvPr id="50224" name="Check Box 48" hidden="1">
              <a:extLst>
                <a:ext uri="{63B3BB69-23CF-44E3-9099-C40C66FF867C}">
                  <a14:compatExt spid="_x0000_s50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60</xdr:row>
          <xdr:rowOff>152400</xdr:rowOff>
        </xdr:from>
        <xdr:to>
          <xdr:col>1</xdr:col>
          <xdr:colOff>333375</xdr:colOff>
          <xdr:row>62</xdr:row>
          <xdr:rowOff>57150</xdr:rowOff>
        </xdr:to>
        <xdr:sp macro="" textlink="">
          <xdr:nvSpPr>
            <xdr:cNvPr id="50225" name="Check Box 49" hidden="1">
              <a:extLst>
                <a:ext uri="{63B3BB69-23CF-44E3-9099-C40C66FF867C}">
                  <a14:compatExt spid="_x0000_s50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60</xdr:row>
          <xdr:rowOff>161925</xdr:rowOff>
        </xdr:from>
        <xdr:to>
          <xdr:col>3</xdr:col>
          <xdr:colOff>314325</xdr:colOff>
          <xdr:row>62</xdr:row>
          <xdr:rowOff>66675</xdr:rowOff>
        </xdr:to>
        <xdr:sp macro="" textlink="">
          <xdr:nvSpPr>
            <xdr:cNvPr id="50226" name="Check Box 50" hidden="1">
              <a:extLst>
                <a:ext uri="{63B3BB69-23CF-44E3-9099-C40C66FF867C}">
                  <a14:compatExt spid="_x0000_s50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60</xdr:row>
          <xdr:rowOff>142875</xdr:rowOff>
        </xdr:from>
        <xdr:to>
          <xdr:col>2</xdr:col>
          <xdr:colOff>38100</xdr:colOff>
          <xdr:row>62</xdr:row>
          <xdr:rowOff>38100</xdr:rowOff>
        </xdr:to>
        <xdr:sp macro="" textlink="">
          <xdr:nvSpPr>
            <xdr:cNvPr id="50227" name="Check Box 51" hidden="1">
              <a:extLst>
                <a:ext uri="{63B3BB69-23CF-44E3-9099-C40C66FF867C}">
                  <a14:compatExt spid="_x0000_s50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74</xdr:row>
          <xdr:rowOff>161925</xdr:rowOff>
        </xdr:from>
        <xdr:to>
          <xdr:col>1</xdr:col>
          <xdr:colOff>209550</xdr:colOff>
          <xdr:row>76</xdr:row>
          <xdr:rowOff>0</xdr:rowOff>
        </xdr:to>
        <xdr:sp macro="" textlink="">
          <xdr:nvSpPr>
            <xdr:cNvPr id="50228" name="Check Box 52" hidden="1">
              <a:extLst>
                <a:ext uri="{63B3BB69-23CF-44E3-9099-C40C66FF867C}">
                  <a14:compatExt spid="_x0000_s50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74</xdr:row>
          <xdr:rowOff>180975</xdr:rowOff>
        </xdr:from>
        <xdr:to>
          <xdr:col>3</xdr:col>
          <xdr:colOff>190500</xdr:colOff>
          <xdr:row>76</xdr:row>
          <xdr:rowOff>0</xdr:rowOff>
        </xdr:to>
        <xdr:sp macro="" textlink="">
          <xdr:nvSpPr>
            <xdr:cNvPr id="50229" name="Check Box 53" hidden="1">
              <a:extLst>
                <a:ext uri="{63B3BB69-23CF-44E3-9099-C40C66FF867C}">
                  <a14:compatExt spid="_x0000_s50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74</xdr:row>
          <xdr:rowOff>180975</xdr:rowOff>
        </xdr:from>
        <xdr:to>
          <xdr:col>2</xdr:col>
          <xdr:colOff>304800</xdr:colOff>
          <xdr:row>76</xdr:row>
          <xdr:rowOff>9525</xdr:rowOff>
        </xdr:to>
        <xdr:sp macro="" textlink="">
          <xdr:nvSpPr>
            <xdr:cNvPr id="50230" name="Check Box 54" hidden="1">
              <a:extLst>
                <a:ext uri="{63B3BB69-23CF-44E3-9099-C40C66FF867C}">
                  <a14:compatExt spid="_x0000_s50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77</xdr:row>
          <xdr:rowOff>9525</xdr:rowOff>
        </xdr:from>
        <xdr:to>
          <xdr:col>1</xdr:col>
          <xdr:colOff>190500</xdr:colOff>
          <xdr:row>78</xdr:row>
          <xdr:rowOff>0</xdr:rowOff>
        </xdr:to>
        <xdr:sp macro="" textlink="">
          <xdr:nvSpPr>
            <xdr:cNvPr id="50231" name="Check Box 55" hidden="1">
              <a:extLst>
                <a:ext uri="{63B3BB69-23CF-44E3-9099-C40C66FF867C}">
                  <a14:compatExt spid="_x0000_s50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77</xdr:row>
          <xdr:rowOff>0</xdr:rowOff>
        </xdr:from>
        <xdr:to>
          <xdr:col>3</xdr:col>
          <xdr:colOff>219075</xdr:colOff>
          <xdr:row>78</xdr:row>
          <xdr:rowOff>0</xdr:rowOff>
        </xdr:to>
        <xdr:sp macro="" textlink="">
          <xdr:nvSpPr>
            <xdr:cNvPr id="50232" name="Check Box 56" hidden="1">
              <a:extLst>
                <a:ext uri="{63B3BB69-23CF-44E3-9099-C40C66FF867C}">
                  <a14:compatExt spid="_x0000_s50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77</xdr:row>
          <xdr:rowOff>19050</xdr:rowOff>
        </xdr:from>
        <xdr:to>
          <xdr:col>2</xdr:col>
          <xdr:colOff>266700</xdr:colOff>
          <xdr:row>77</xdr:row>
          <xdr:rowOff>390525</xdr:rowOff>
        </xdr:to>
        <xdr:sp macro="" textlink="">
          <xdr:nvSpPr>
            <xdr:cNvPr id="50233" name="Check Box 57" hidden="1">
              <a:extLst>
                <a:ext uri="{63B3BB69-23CF-44E3-9099-C40C66FF867C}">
                  <a14:compatExt spid="_x0000_s50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67</xdr:row>
          <xdr:rowOff>161925</xdr:rowOff>
        </xdr:from>
        <xdr:to>
          <xdr:col>1</xdr:col>
          <xdr:colOff>304800</xdr:colOff>
          <xdr:row>69</xdr:row>
          <xdr:rowOff>47625</xdr:rowOff>
        </xdr:to>
        <xdr:sp macro="" textlink="">
          <xdr:nvSpPr>
            <xdr:cNvPr id="50234" name="Check Box 58" hidden="1">
              <a:extLst>
                <a:ext uri="{63B3BB69-23CF-44E3-9099-C40C66FF867C}">
                  <a14:compatExt spid="_x0000_s50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67</xdr:row>
          <xdr:rowOff>152400</xdr:rowOff>
        </xdr:from>
        <xdr:to>
          <xdr:col>3</xdr:col>
          <xdr:colOff>304800</xdr:colOff>
          <xdr:row>69</xdr:row>
          <xdr:rowOff>38100</xdr:rowOff>
        </xdr:to>
        <xdr:sp macro="" textlink="">
          <xdr:nvSpPr>
            <xdr:cNvPr id="50235" name="Check Box 59" hidden="1">
              <a:extLst>
                <a:ext uri="{63B3BB69-23CF-44E3-9099-C40C66FF867C}">
                  <a14:compatExt spid="_x0000_s50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67</xdr:row>
          <xdr:rowOff>142875</xdr:rowOff>
        </xdr:from>
        <xdr:to>
          <xdr:col>2</xdr:col>
          <xdr:colOff>38100</xdr:colOff>
          <xdr:row>69</xdr:row>
          <xdr:rowOff>19050</xdr:rowOff>
        </xdr:to>
        <xdr:sp macro="" textlink="">
          <xdr:nvSpPr>
            <xdr:cNvPr id="50236" name="Check Box 60" hidden="1">
              <a:extLst>
                <a:ext uri="{63B3BB69-23CF-44E3-9099-C40C66FF867C}">
                  <a14:compatExt spid="_x0000_s50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69</xdr:row>
          <xdr:rowOff>161925</xdr:rowOff>
        </xdr:from>
        <xdr:to>
          <xdr:col>1</xdr:col>
          <xdr:colOff>304800</xdr:colOff>
          <xdr:row>71</xdr:row>
          <xdr:rowOff>0</xdr:rowOff>
        </xdr:to>
        <xdr:sp macro="" textlink="">
          <xdr:nvSpPr>
            <xdr:cNvPr id="50237" name="Check Box 61" hidden="1">
              <a:extLst>
                <a:ext uri="{63B3BB69-23CF-44E3-9099-C40C66FF867C}">
                  <a14:compatExt spid="_x0000_s50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69</xdr:row>
          <xdr:rowOff>171450</xdr:rowOff>
        </xdr:from>
        <xdr:to>
          <xdr:col>3</xdr:col>
          <xdr:colOff>295275</xdr:colOff>
          <xdr:row>71</xdr:row>
          <xdr:rowOff>9525</xdr:rowOff>
        </xdr:to>
        <xdr:sp macro="" textlink="">
          <xdr:nvSpPr>
            <xdr:cNvPr id="50238" name="Check Box 62" hidden="1">
              <a:extLst>
                <a:ext uri="{63B3BB69-23CF-44E3-9099-C40C66FF867C}">
                  <a14:compatExt spid="_x0000_s50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69</xdr:row>
          <xdr:rowOff>180975</xdr:rowOff>
        </xdr:from>
        <xdr:to>
          <xdr:col>2</xdr:col>
          <xdr:colOff>47625</xdr:colOff>
          <xdr:row>71</xdr:row>
          <xdr:rowOff>9525</xdr:rowOff>
        </xdr:to>
        <xdr:sp macro="" textlink="">
          <xdr:nvSpPr>
            <xdr:cNvPr id="50239" name="Check Box 63" hidden="1">
              <a:extLst>
                <a:ext uri="{63B3BB69-23CF-44E3-9099-C40C66FF867C}">
                  <a14:compatExt spid="_x0000_s50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66675</xdr:colOff>
          <xdr:row>3</xdr:row>
          <xdr:rowOff>323850</xdr:rowOff>
        </xdr:from>
        <xdr:to>
          <xdr:col>10</xdr:col>
          <xdr:colOff>771525</xdr:colOff>
          <xdr:row>5</xdr:row>
          <xdr:rowOff>57150</xdr:rowOff>
        </xdr:to>
        <xdr:sp macro="" textlink="">
          <xdr:nvSpPr>
            <xdr:cNvPr id="49153" name="Check Box 1" hidden="1">
              <a:extLst>
                <a:ext uri="{63B3BB69-23CF-44E3-9099-C40C66FF867C}">
                  <a14:compatExt spid="_x0000_s4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xdr:row>
          <xdr:rowOff>333375</xdr:rowOff>
        </xdr:from>
        <xdr:to>
          <xdr:col>12</xdr:col>
          <xdr:colOff>752475</xdr:colOff>
          <xdr:row>5</xdr:row>
          <xdr:rowOff>57150</xdr:rowOff>
        </xdr:to>
        <xdr:sp macro="" textlink="">
          <xdr:nvSpPr>
            <xdr:cNvPr id="49154" name="Check Box 2" hidden="1">
              <a:extLst>
                <a:ext uri="{63B3BB69-23CF-44E3-9099-C40C66FF867C}">
                  <a14:compatExt spid="_x0000_s4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xdr:row>
          <xdr:rowOff>190500</xdr:rowOff>
        </xdr:from>
        <xdr:to>
          <xdr:col>10</xdr:col>
          <xdr:colOff>771525</xdr:colOff>
          <xdr:row>6</xdr:row>
          <xdr:rowOff>47625</xdr:rowOff>
        </xdr:to>
        <xdr:sp macro="" textlink="">
          <xdr:nvSpPr>
            <xdr:cNvPr id="49155" name="Check Box 3" hidden="1">
              <a:extLst>
                <a:ext uri="{63B3BB69-23CF-44E3-9099-C40C66FF867C}">
                  <a14:compatExt spid="_x0000_s4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xdr:row>
          <xdr:rowOff>209550</xdr:rowOff>
        </xdr:from>
        <xdr:to>
          <xdr:col>12</xdr:col>
          <xdr:colOff>752475</xdr:colOff>
          <xdr:row>6</xdr:row>
          <xdr:rowOff>57150</xdr:rowOff>
        </xdr:to>
        <xdr:sp macro="" textlink="">
          <xdr:nvSpPr>
            <xdr:cNvPr id="49156" name="Check Box 4" hidden="1">
              <a:extLst>
                <a:ext uri="{63B3BB69-23CF-44E3-9099-C40C66FF867C}">
                  <a14:compatExt spid="_x0000_s49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xdr:row>
          <xdr:rowOff>180975</xdr:rowOff>
        </xdr:from>
        <xdr:to>
          <xdr:col>10</xdr:col>
          <xdr:colOff>762000</xdr:colOff>
          <xdr:row>7</xdr:row>
          <xdr:rowOff>57150</xdr:rowOff>
        </xdr:to>
        <xdr:sp macro="" textlink="">
          <xdr:nvSpPr>
            <xdr:cNvPr id="49157" name="Check Box 5" hidden="1">
              <a:extLst>
                <a:ext uri="{63B3BB69-23CF-44E3-9099-C40C66FF867C}">
                  <a14:compatExt spid="_x0000_s4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209550</xdr:rowOff>
        </xdr:from>
        <xdr:to>
          <xdr:col>12</xdr:col>
          <xdr:colOff>752475</xdr:colOff>
          <xdr:row>7</xdr:row>
          <xdr:rowOff>47625</xdr:rowOff>
        </xdr:to>
        <xdr:sp macro="" textlink="">
          <xdr:nvSpPr>
            <xdr:cNvPr id="49158" name="Check Box 6" hidden="1">
              <a:extLst>
                <a:ext uri="{63B3BB69-23CF-44E3-9099-C40C66FF867C}">
                  <a14:compatExt spid="_x0000_s4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35</xdr:row>
          <xdr:rowOff>171450</xdr:rowOff>
        </xdr:from>
        <xdr:to>
          <xdr:col>0</xdr:col>
          <xdr:colOff>542925</xdr:colOff>
          <xdr:row>37</xdr:row>
          <xdr:rowOff>85725</xdr:rowOff>
        </xdr:to>
        <xdr:sp macro="" textlink="">
          <xdr:nvSpPr>
            <xdr:cNvPr id="49159" name="Check Box 7" hidden="1">
              <a:extLst>
                <a:ext uri="{63B3BB69-23CF-44E3-9099-C40C66FF867C}">
                  <a14:compatExt spid="_x0000_s4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35</xdr:row>
          <xdr:rowOff>161925</xdr:rowOff>
        </xdr:from>
        <xdr:to>
          <xdr:col>2</xdr:col>
          <xdr:colOff>447675</xdr:colOff>
          <xdr:row>37</xdr:row>
          <xdr:rowOff>57150</xdr:rowOff>
        </xdr:to>
        <xdr:sp macro="" textlink="">
          <xdr:nvSpPr>
            <xdr:cNvPr id="49160" name="Check Box 8" hidden="1">
              <a:extLst>
                <a:ext uri="{63B3BB69-23CF-44E3-9099-C40C66FF867C}">
                  <a14:compatExt spid="_x0000_s49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35</xdr:row>
          <xdr:rowOff>161925</xdr:rowOff>
        </xdr:from>
        <xdr:to>
          <xdr:col>2</xdr:col>
          <xdr:colOff>0</xdr:colOff>
          <xdr:row>37</xdr:row>
          <xdr:rowOff>85725</xdr:rowOff>
        </xdr:to>
        <xdr:sp macro="" textlink="">
          <xdr:nvSpPr>
            <xdr:cNvPr id="49161" name="Check Box 9" hidden="1">
              <a:extLst>
                <a:ext uri="{63B3BB69-23CF-44E3-9099-C40C66FF867C}">
                  <a14:compatExt spid="_x0000_s49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37</xdr:row>
          <xdr:rowOff>190500</xdr:rowOff>
        </xdr:from>
        <xdr:to>
          <xdr:col>0</xdr:col>
          <xdr:colOff>523875</xdr:colOff>
          <xdr:row>39</xdr:row>
          <xdr:rowOff>28575</xdr:rowOff>
        </xdr:to>
        <xdr:sp macro="" textlink="">
          <xdr:nvSpPr>
            <xdr:cNvPr id="49162" name="Check Box 10" hidden="1">
              <a:extLst>
                <a:ext uri="{63B3BB69-23CF-44E3-9099-C40C66FF867C}">
                  <a14:compatExt spid="_x0000_s49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37</xdr:row>
          <xdr:rowOff>190500</xdr:rowOff>
        </xdr:from>
        <xdr:to>
          <xdr:col>2</xdr:col>
          <xdr:colOff>657225</xdr:colOff>
          <xdr:row>39</xdr:row>
          <xdr:rowOff>28575</xdr:rowOff>
        </xdr:to>
        <xdr:sp macro="" textlink="">
          <xdr:nvSpPr>
            <xdr:cNvPr id="49163" name="Check Box 11" hidden="1">
              <a:extLst>
                <a:ext uri="{63B3BB69-23CF-44E3-9099-C40C66FF867C}">
                  <a14:compatExt spid="_x0000_s49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37</xdr:row>
          <xdr:rowOff>200025</xdr:rowOff>
        </xdr:from>
        <xdr:to>
          <xdr:col>2</xdr:col>
          <xdr:colOff>0</xdr:colOff>
          <xdr:row>39</xdr:row>
          <xdr:rowOff>38100</xdr:rowOff>
        </xdr:to>
        <xdr:sp macro="" textlink="">
          <xdr:nvSpPr>
            <xdr:cNvPr id="49164" name="Check Box 12" hidden="1">
              <a:extLst>
                <a:ext uri="{63B3BB69-23CF-44E3-9099-C40C66FF867C}">
                  <a14:compatExt spid="_x0000_s49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xdr:row>
          <xdr:rowOff>171450</xdr:rowOff>
        </xdr:from>
        <xdr:to>
          <xdr:col>10</xdr:col>
          <xdr:colOff>800100</xdr:colOff>
          <xdr:row>8</xdr:row>
          <xdr:rowOff>123825</xdr:rowOff>
        </xdr:to>
        <xdr:sp macro="" textlink="">
          <xdr:nvSpPr>
            <xdr:cNvPr id="49165" name="Check Box 13" hidden="1">
              <a:extLst>
                <a:ext uri="{63B3BB69-23CF-44E3-9099-C40C66FF867C}">
                  <a14:compatExt spid="_x0000_s49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6</xdr:row>
          <xdr:rowOff>142875</xdr:rowOff>
        </xdr:from>
        <xdr:to>
          <xdr:col>13</xdr:col>
          <xdr:colOff>9525</xdr:colOff>
          <xdr:row>8</xdr:row>
          <xdr:rowOff>161925</xdr:rowOff>
        </xdr:to>
        <xdr:sp macro="" textlink="">
          <xdr:nvSpPr>
            <xdr:cNvPr id="49166" name="Check Box 14" hidden="1">
              <a:extLst>
                <a:ext uri="{63B3BB69-23CF-44E3-9099-C40C66FF867C}">
                  <a14:compatExt spid="_x0000_s49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14</xdr:row>
          <xdr:rowOff>152400</xdr:rowOff>
        </xdr:from>
        <xdr:to>
          <xdr:col>0</xdr:col>
          <xdr:colOff>533400</xdr:colOff>
          <xdr:row>16</xdr:row>
          <xdr:rowOff>9525</xdr:rowOff>
        </xdr:to>
        <xdr:sp macro="" textlink="">
          <xdr:nvSpPr>
            <xdr:cNvPr id="49167" name="Check Box 15" hidden="1">
              <a:extLst>
                <a:ext uri="{63B3BB69-23CF-44E3-9099-C40C66FF867C}">
                  <a14:compatExt spid="_x0000_s49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14</xdr:row>
          <xdr:rowOff>171450</xdr:rowOff>
        </xdr:from>
        <xdr:to>
          <xdr:col>3</xdr:col>
          <xdr:colOff>104775</xdr:colOff>
          <xdr:row>16</xdr:row>
          <xdr:rowOff>9525</xdr:rowOff>
        </xdr:to>
        <xdr:sp macro="" textlink="">
          <xdr:nvSpPr>
            <xdr:cNvPr id="49168" name="Check Box 16" hidden="1">
              <a:extLst>
                <a:ext uri="{63B3BB69-23CF-44E3-9099-C40C66FF867C}">
                  <a14:compatExt spid="_x0000_s49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14</xdr:row>
          <xdr:rowOff>161925</xdr:rowOff>
        </xdr:from>
        <xdr:to>
          <xdr:col>2</xdr:col>
          <xdr:colOff>19050</xdr:colOff>
          <xdr:row>16</xdr:row>
          <xdr:rowOff>0</xdr:rowOff>
        </xdr:to>
        <xdr:sp macro="" textlink="">
          <xdr:nvSpPr>
            <xdr:cNvPr id="49169" name="Check Box 17" hidden="1">
              <a:extLst>
                <a:ext uri="{63B3BB69-23CF-44E3-9099-C40C66FF867C}">
                  <a14:compatExt spid="_x0000_s4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19</xdr:row>
          <xdr:rowOff>200025</xdr:rowOff>
        </xdr:from>
        <xdr:to>
          <xdr:col>0</xdr:col>
          <xdr:colOff>514350</xdr:colOff>
          <xdr:row>21</xdr:row>
          <xdr:rowOff>28575</xdr:rowOff>
        </xdr:to>
        <xdr:sp macro="" textlink="">
          <xdr:nvSpPr>
            <xdr:cNvPr id="49170" name="Check Box 18" hidden="1">
              <a:extLst>
                <a:ext uri="{63B3BB69-23CF-44E3-9099-C40C66FF867C}">
                  <a14:compatExt spid="_x0000_s49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20</xdr:row>
          <xdr:rowOff>0</xdr:rowOff>
        </xdr:from>
        <xdr:to>
          <xdr:col>3</xdr:col>
          <xdr:colOff>66675</xdr:colOff>
          <xdr:row>20</xdr:row>
          <xdr:rowOff>228600</xdr:rowOff>
        </xdr:to>
        <xdr:sp macro="" textlink="">
          <xdr:nvSpPr>
            <xdr:cNvPr id="49171" name="Check Box 19" hidden="1">
              <a:extLst>
                <a:ext uri="{63B3BB69-23CF-44E3-9099-C40C66FF867C}">
                  <a14:compatExt spid="_x0000_s49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19</xdr:row>
          <xdr:rowOff>190500</xdr:rowOff>
        </xdr:from>
        <xdr:to>
          <xdr:col>1</xdr:col>
          <xdr:colOff>552450</xdr:colOff>
          <xdr:row>21</xdr:row>
          <xdr:rowOff>19050</xdr:rowOff>
        </xdr:to>
        <xdr:sp macro="" textlink="">
          <xdr:nvSpPr>
            <xdr:cNvPr id="49172" name="Check Box 20" hidden="1">
              <a:extLst>
                <a:ext uri="{63B3BB69-23CF-44E3-9099-C40C66FF867C}">
                  <a14:compatExt spid="_x0000_s49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24</xdr:row>
          <xdr:rowOff>152400</xdr:rowOff>
        </xdr:from>
        <xdr:to>
          <xdr:col>0</xdr:col>
          <xdr:colOff>581025</xdr:colOff>
          <xdr:row>26</xdr:row>
          <xdr:rowOff>38100</xdr:rowOff>
        </xdr:to>
        <xdr:sp macro="" textlink="">
          <xdr:nvSpPr>
            <xdr:cNvPr id="49173" name="Check Box 21" hidden="1">
              <a:extLst>
                <a:ext uri="{63B3BB69-23CF-44E3-9099-C40C66FF867C}">
                  <a14:compatExt spid="_x0000_s49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24</xdr:row>
          <xdr:rowOff>180975</xdr:rowOff>
        </xdr:from>
        <xdr:to>
          <xdr:col>2</xdr:col>
          <xdr:colOff>581025</xdr:colOff>
          <xdr:row>26</xdr:row>
          <xdr:rowOff>28575</xdr:rowOff>
        </xdr:to>
        <xdr:sp macro="" textlink="">
          <xdr:nvSpPr>
            <xdr:cNvPr id="49174" name="Check Box 22" hidden="1">
              <a:extLst>
                <a:ext uri="{63B3BB69-23CF-44E3-9099-C40C66FF867C}">
                  <a14:compatExt spid="_x0000_s49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24</xdr:row>
          <xdr:rowOff>161925</xdr:rowOff>
        </xdr:from>
        <xdr:to>
          <xdr:col>2</xdr:col>
          <xdr:colOff>9525</xdr:colOff>
          <xdr:row>26</xdr:row>
          <xdr:rowOff>9525</xdr:rowOff>
        </xdr:to>
        <xdr:sp macro="" textlink="">
          <xdr:nvSpPr>
            <xdr:cNvPr id="49175" name="Check Box 23" hidden="1">
              <a:extLst>
                <a:ext uri="{63B3BB69-23CF-44E3-9099-C40C66FF867C}">
                  <a14:compatExt spid="_x0000_s49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28</xdr:row>
          <xdr:rowOff>19050</xdr:rowOff>
        </xdr:from>
        <xdr:to>
          <xdr:col>0</xdr:col>
          <xdr:colOff>485775</xdr:colOff>
          <xdr:row>29</xdr:row>
          <xdr:rowOff>114300</xdr:rowOff>
        </xdr:to>
        <xdr:sp macro="" textlink="">
          <xdr:nvSpPr>
            <xdr:cNvPr id="49176" name="Check Box 24" hidden="1">
              <a:extLst>
                <a:ext uri="{63B3BB69-23CF-44E3-9099-C40C66FF867C}">
                  <a14:compatExt spid="_x0000_s49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28</xdr:row>
          <xdr:rowOff>57150</xdr:rowOff>
        </xdr:from>
        <xdr:to>
          <xdr:col>2</xdr:col>
          <xdr:colOff>628650</xdr:colOff>
          <xdr:row>29</xdr:row>
          <xdr:rowOff>95250</xdr:rowOff>
        </xdr:to>
        <xdr:sp macro="" textlink="">
          <xdr:nvSpPr>
            <xdr:cNvPr id="49177" name="Check Box 25" hidden="1">
              <a:extLst>
                <a:ext uri="{63B3BB69-23CF-44E3-9099-C40C66FF867C}">
                  <a14:compatExt spid="_x0000_s49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28</xdr:row>
          <xdr:rowOff>76200</xdr:rowOff>
        </xdr:from>
        <xdr:to>
          <xdr:col>1</xdr:col>
          <xdr:colOff>428625</xdr:colOff>
          <xdr:row>29</xdr:row>
          <xdr:rowOff>104775</xdr:rowOff>
        </xdr:to>
        <xdr:sp macro="" textlink="">
          <xdr:nvSpPr>
            <xdr:cNvPr id="49178" name="Check Box 26" hidden="1">
              <a:extLst>
                <a:ext uri="{63B3BB69-23CF-44E3-9099-C40C66FF867C}">
                  <a14:compatExt spid="_x0000_s49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33</xdr:row>
          <xdr:rowOff>133350</xdr:rowOff>
        </xdr:from>
        <xdr:to>
          <xdr:col>1</xdr:col>
          <xdr:colOff>57150</xdr:colOff>
          <xdr:row>35</xdr:row>
          <xdr:rowOff>66675</xdr:rowOff>
        </xdr:to>
        <xdr:sp macro="" textlink="">
          <xdr:nvSpPr>
            <xdr:cNvPr id="49179" name="Check Box 27" hidden="1">
              <a:extLst>
                <a:ext uri="{63B3BB69-23CF-44E3-9099-C40C66FF867C}">
                  <a14:compatExt spid="_x0000_s49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33</xdr:row>
          <xdr:rowOff>142875</xdr:rowOff>
        </xdr:from>
        <xdr:to>
          <xdr:col>2</xdr:col>
          <xdr:colOff>657225</xdr:colOff>
          <xdr:row>35</xdr:row>
          <xdr:rowOff>57150</xdr:rowOff>
        </xdr:to>
        <xdr:sp macro="" textlink="">
          <xdr:nvSpPr>
            <xdr:cNvPr id="49180" name="Check Box 28" hidden="1">
              <a:extLst>
                <a:ext uri="{63B3BB69-23CF-44E3-9099-C40C66FF867C}">
                  <a14:compatExt spid="_x0000_s49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33</xdr:row>
          <xdr:rowOff>142875</xdr:rowOff>
        </xdr:from>
        <xdr:to>
          <xdr:col>2</xdr:col>
          <xdr:colOff>47625</xdr:colOff>
          <xdr:row>35</xdr:row>
          <xdr:rowOff>66675</xdr:rowOff>
        </xdr:to>
        <xdr:sp macro="" textlink="">
          <xdr:nvSpPr>
            <xdr:cNvPr id="49181" name="Check Box 29" hidden="1">
              <a:extLst>
                <a:ext uri="{63B3BB69-23CF-44E3-9099-C40C66FF867C}">
                  <a14:compatExt spid="_x0000_s49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42</xdr:row>
          <xdr:rowOff>152400</xdr:rowOff>
        </xdr:from>
        <xdr:to>
          <xdr:col>0</xdr:col>
          <xdr:colOff>476250</xdr:colOff>
          <xdr:row>44</xdr:row>
          <xdr:rowOff>28575</xdr:rowOff>
        </xdr:to>
        <xdr:sp macro="" textlink="">
          <xdr:nvSpPr>
            <xdr:cNvPr id="49182" name="Check Box 30" hidden="1">
              <a:extLst>
                <a:ext uri="{63B3BB69-23CF-44E3-9099-C40C66FF867C}">
                  <a14:compatExt spid="_x0000_s49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42</xdr:row>
          <xdr:rowOff>180975</xdr:rowOff>
        </xdr:from>
        <xdr:to>
          <xdr:col>2</xdr:col>
          <xdr:colOff>400050</xdr:colOff>
          <xdr:row>44</xdr:row>
          <xdr:rowOff>38100</xdr:rowOff>
        </xdr:to>
        <xdr:sp macro="" textlink="">
          <xdr:nvSpPr>
            <xdr:cNvPr id="49183" name="Check Box 31" hidden="1">
              <a:extLst>
                <a:ext uri="{63B3BB69-23CF-44E3-9099-C40C66FF867C}">
                  <a14:compatExt spid="_x0000_s49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42</xdr:row>
          <xdr:rowOff>161925</xdr:rowOff>
        </xdr:from>
        <xdr:to>
          <xdr:col>1</xdr:col>
          <xdr:colOff>409575</xdr:colOff>
          <xdr:row>44</xdr:row>
          <xdr:rowOff>19050</xdr:rowOff>
        </xdr:to>
        <xdr:sp macro="" textlink="">
          <xdr:nvSpPr>
            <xdr:cNvPr id="49184" name="Check Box 32" hidden="1">
              <a:extLst>
                <a:ext uri="{63B3BB69-23CF-44E3-9099-C40C66FF867C}">
                  <a14:compatExt spid="_x0000_s49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47</xdr:row>
          <xdr:rowOff>209550</xdr:rowOff>
        </xdr:from>
        <xdr:to>
          <xdr:col>0</xdr:col>
          <xdr:colOff>523875</xdr:colOff>
          <xdr:row>49</xdr:row>
          <xdr:rowOff>38100</xdr:rowOff>
        </xdr:to>
        <xdr:sp macro="" textlink="">
          <xdr:nvSpPr>
            <xdr:cNvPr id="49185" name="Check Box 33" hidden="1">
              <a:extLst>
                <a:ext uri="{63B3BB69-23CF-44E3-9099-C40C66FF867C}">
                  <a14:compatExt spid="_x0000_s49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47</xdr:row>
          <xdr:rowOff>209550</xdr:rowOff>
        </xdr:from>
        <xdr:to>
          <xdr:col>2</xdr:col>
          <xdr:colOff>657225</xdr:colOff>
          <xdr:row>49</xdr:row>
          <xdr:rowOff>38100</xdr:rowOff>
        </xdr:to>
        <xdr:sp macro="" textlink="">
          <xdr:nvSpPr>
            <xdr:cNvPr id="49186" name="Check Box 34" hidden="1">
              <a:extLst>
                <a:ext uri="{63B3BB69-23CF-44E3-9099-C40C66FF867C}">
                  <a14:compatExt spid="_x0000_s49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47</xdr:row>
          <xdr:rowOff>219075</xdr:rowOff>
        </xdr:from>
        <xdr:to>
          <xdr:col>1</xdr:col>
          <xdr:colOff>600075</xdr:colOff>
          <xdr:row>49</xdr:row>
          <xdr:rowOff>47625</xdr:rowOff>
        </xdr:to>
        <xdr:sp macro="" textlink="">
          <xdr:nvSpPr>
            <xdr:cNvPr id="49187" name="Check Box 35" hidden="1">
              <a:extLst>
                <a:ext uri="{63B3BB69-23CF-44E3-9099-C40C66FF867C}">
                  <a14:compatExt spid="_x0000_s49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52</xdr:row>
          <xdr:rowOff>152400</xdr:rowOff>
        </xdr:from>
        <xdr:to>
          <xdr:col>0</xdr:col>
          <xdr:colOff>476250</xdr:colOff>
          <xdr:row>54</xdr:row>
          <xdr:rowOff>28575</xdr:rowOff>
        </xdr:to>
        <xdr:sp macro="" textlink="">
          <xdr:nvSpPr>
            <xdr:cNvPr id="49188" name="Check Box 36" hidden="1">
              <a:extLst>
                <a:ext uri="{63B3BB69-23CF-44E3-9099-C40C66FF867C}">
                  <a14:compatExt spid="_x0000_s49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52</xdr:row>
          <xdr:rowOff>180975</xdr:rowOff>
        </xdr:from>
        <xdr:to>
          <xdr:col>2</xdr:col>
          <xdr:colOff>400050</xdr:colOff>
          <xdr:row>54</xdr:row>
          <xdr:rowOff>38100</xdr:rowOff>
        </xdr:to>
        <xdr:sp macro="" textlink="">
          <xdr:nvSpPr>
            <xdr:cNvPr id="49189" name="Check Box 37" hidden="1">
              <a:extLst>
                <a:ext uri="{63B3BB69-23CF-44E3-9099-C40C66FF867C}">
                  <a14:compatExt spid="_x0000_s49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52</xdr:row>
          <xdr:rowOff>161925</xdr:rowOff>
        </xdr:from>
        <xdr:to>
          <xdr:col>1</xdr:col>
          <xdr:colOff>409575</xdr:colOff>
          <xdr:row>54</xdr:row>
          <xdr:rowOff>19050</xdr:rowOff>
        </xdr:to>
        <xdr:sp macro="" textlink="">
          <xdr:nvSpPr>
            <xdr:cNvPr id="49190" name="Check Box 38" hidden="1">
              <a:extLst>
                <a:ext uri="{63B3BB69-23CF-44E3-9099-C40C66FF867C}">
                  <a14:compatExt spid="_x0000_s49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61</xdr:row>
          <xdr:rowOff>161925</xdr:rowOff>
        </xdr:from>
        <xdr:to>
          <xdr:col>1</xdr:col>
          <xdr:colOff>114300</xdr:colOff>
          <xdr:row>63</xdr:row>
          <xdr:rowOff>47625</xdr:rowOff>
        </xdr:to>
        <xdr:sp macro="" textlink="">
          <xdr:nvSpPr>
            <xdr:cNvPr id="49191" name="Check Box 39" hidden="1">
              <a:extLst>
                <a:ext uri="{63B3BB69-23CF-44E3-9099-C40C66FF867C}">
                  <a14:compatExt spid="_x0000_s49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61</xdr:row>
          <xdr:rowOff>161925</xdr:rowOff>
        </xdr:from>
        <xdr:to>
          <xdr:col>2</xdr:col>
          <xdr:colOff>647700</xdr:colOff>
          <xdr:row>63</xdr:row>
          <xdr:rowOff>47625</xdr:rowOff>
        </xdr:to>
        <xdr:sp macro="" textlink="">
          <xdr:nvSpPr>
            <xdr:cNvPr id="49192" name="Check Box 40" hidden="1">
              <a:extLst>
                <a:ext uri="{63B3BB69-23CF-44E3-9099-C40C66FF867C}">
                  <a14:compatExt spid="_x0000_s49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61</xdr:row>
          <xdr:rowOff>161925</xdr:rowOff>
        </xdr:from>
        <xdr:to>
          <xdr:col>1</xdr:col>
          <xdr:colOff>590550</xdr:colOff>
          <xdr:row>63</xdr:row>
          <xdr:rowOff>47625</xdr:rowOff>
        </xdr:to>
        <xdr:sp macro="" textlink="">
          <xdr:nvSpPr>
            <xdr:cNvPr id="49193" name="Check Box 41" hidden="1">
              <a:extLst>
                <a:ext uri="{63B3BB69-23CF-44E3-9099-C40C66FF867C}">
                  <a14:compatExt spid="_x0000_s49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63</xdr:row>
          <xdr:rowOff>161925</xdr:rowOff>
        </xdr:from>
        <xdr:to>
          <xdr:col>1</xdr:col>
          <xdr:colOff>66675</xdr:colOff>
          <xdr:row>65</xdr:row>
          <xdr:rowOff>47625</xdr:rowOff>
        </xdr:to>
        <xdr:sp macro="" textlink="">
          <xdr:nvSpPr>
            <xdr:cNvPr id="49194" name="Check Box 42" hidden="1">
              <a:extLst>
                <a:ext uri="{63B3BB69-23CF-44E3-9099-C40C66FF867C}">
                  <a14:compatExt spid="_x0000_s49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63</xdr:row>
          <xdr:rowOff>171450</xdr:rowOff>
        </xdr:from>
        <xdr:to>
          <xdr:col>2</xdr:col>
          <xdr:colOff>647700</xdr:colOff>
          <xdr:row>65</xdr:row>
          <xdr:rowOff>57150</xdr:rowOff>
        </xdr:to>
        <xdr:sp macro="" textlink="">
          <xdr:nvSpPr>
            <xdr:cNvPr id="49195" name="Check Box 43" hidden="1">
              <a:extLst>
                <a:ext uri="{63B3BB69-23CF-44E3-9099-C40C66FF867C}">
                  <a14:compatExt spid="_x0000_s49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63</xdr:row>
          <xdr:rowOff>171450</xdr:rowOff>
        </xdr:from>
        <xdr:to>
          <xdr:col>1</xdr:col>
          <xdr:colOff>590550</xdr:colOff>
          <xdr:row>65</xdr:row>
          <xdr:rowOff>57150</xdr:rowOff>
        </xdr:to>
        <xdr:sp macro="" textlink="">
          <xdr:nvSpPr>
            <xdr:cNvPr id="49196" name="Check Box 44" hidden="1">
              <a:extLst>
                <a:ext uri="{63B3BB69-23CF-44E3-9099-C40C66FF867C}">
                  <a14:compatExt spid="_x0000_s49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65</xdr:row>
          <xdr:rowOff>171450</xdr:rowOff>
        </xdr:from>
        <xdr:to>
          <xdr:col>0</xdr:col>
          <xdr:colOff>514350</xdr:colOff>
          <xdr:row>67</xdr:row>
          <xdr:rowOff>47625</xdr:rowOff>
        </xdr:to>
        <xdr:sp macro="" textlink="">
          <xdr:nvSpPr>
            <xdr:cNvPr id="49197" name="Check Box 45" hidden="1">
              <a:extLst>
                <a:ext uri="{63B3BB69-23CF-44E3-9099-C40C66FF867C}">
                  <a14:compatExt spid="_x0000_s49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65</xdr:row>
          <xdr:rowOff>171450</xdr:rowOff>
        </xdr:from>
        <xdr:to>
          <xdr:col>2</xdr:col>
          <xdr:colOff>647700</xdr:colOff>
          <xdr:row>67</xdr:row>
          <xdr:rowOff>57150</xdr:rowOff>
        </xdr:to>
        <xdr:sp macro="" textlink="">
          <xdr:nvSpPr>
            <xdr:cNvPr id="49198" name="Check Box 46" hidden="1">
              <a:extLst>
                <a:ext uri="{63B3BB69-23CF-44E3-9099-C40C66FF867C}">
                  <a14:compatExt spid="_x0000_s49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65</xdr:row>
          <xdr:rowOff>161925</xdr:rowOff>
        </xdr:from>
        <xdr:to>
          <xdr:col>1</xdr:col>
          <xdr:colOff>590550</xdr:colOff>
          <xdr:row>67</xdr:row>
          <xdr:rowOff>47625</xdr:rowOff>
        </xdr:to>
        <xdr:sp macro="" textlink="">
          <xdr:nvSpPr>
            <xdr:cNvPr id="49199" name="Check Box 47" hidden="1">
              <a:extLst>
                <a:ext uri="{63B3BB69-23CF-44E3-9099-C40C66FF867C}">
                  <a14:compatExt spid="_x0000_s49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67</xdr:row>
          <xdr:rowOff>247650</xdr:rowOff>
        </xdr:from>
        <xdr:to>
          <xdr:col>0</xdr:col>
          <xdr:colOff>523875</xdr:colOff>
          <xdr:row>69</xdr:row>
          <xdr:rowOff>38100</xdr:rowOff>
        </xdr:to>
        <xdr:sp macro="" textlink="">
          <xdr:nvSpPr>
            <xdr:cNvPr id="49200" name="Check Box 48" hidden="1">
              <a:extLst>
                <a:ext uri="{63B3BB69-23CF-44E3-9099-C40C66FF867C}">
                  <a14:compatExt spid="_x0000_s49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67</xdr:row>
          <xdr:rowOff>266700</xdr:rowOff>
        </xdr:from>
        <xdr:to>
          <xdr:col>2</xdr:col>
          <xdr:colOff>647700</xdr:colOff>
          <xdr:row>69</xdr:row>
          <xdr:rowOff>47625</xdr:rowOff>
        </xdr:to>
        <xdr:sp macro="" textlink="">
          <xdr:nvSpPr>
            <xdr:cNvPr id="49201" name="Check Box 49" hidden="1">
              <a:extLst>
                <a:ext uri="{63B3BB69-23CF-44E3-9099-C40C66FF867C}">
                  <a14:compatExt spid="_x0000_s49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67</xdr:row>
          <xdr:rowOff>276225</xdr:rowOff>
        </xdr:from>
        <xdr:to>
          <xdr:col>1</xdr:col>
          <xdr:colOff>600075</xdr:colOff>
          <xdr:row>69</xdr:row>
          <xdr:rowOff>57150</xdr:rowOff>
        </xdr:to>
        <xdr:sp macro="" textlink="">
          <xdr:nvSpPr>
            <xdr:cNvPr id="49202" name="Check Box 50" hidden="1">
              <a:extLst>
                <a:ext uri="{63B3BB69-23CF-44E3-9099-C40C66FF867C}">
                  <a14:compatExt spid="_x0000_s49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74</xdr:row>
          <xdr:rowOff>152400</xdr:rowOff>
        </xdr:from>
        <xdr:to>
          <xdr:col>0</xdr:col>
          <xdr:colOff>476250</xdr:colOff>
          <xdr:row>76</xdr:row>
          <xdr:rowOff>28575</xdr:rowOff>
        </xdr:to>
        <xdr:sp macro="" textlink="">
          <xdr:nvSpPr>
            <xdr:cNvPr id="49203" name="Check Box 51" hidden="1">
              <a:extLst>
                <a:ext uri="{63B3BB69-23CF-44E3-9099-C40C66FF867C}">
                  <a14:compatExt spid="_x0000_s49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74</xdr:row>
          <xdr:rowOff>180975</xdr:rowOff>
        </xdr:from>
        <xdr:to>
          <xdr:col>2</xdr:col>
          <xdr:colOff>400050</xdr:colOff>
          <xdr:row>76</xdr:row>
          <xdr:rowOff>38100</xdr:rowOff>
        </xdr:to>
        <xdr:sp macro="" textlink="">
          <xdr:nvSpPr>
            <xdr:cNvPr id="49204" name="Check Box 52" hidden="1">
              <a:extLst>
                <a:ext uri="{63B3BB69-23CF-44E3-9099-C40C66FF867C}">
                  <a14:compatExt spid="_x0000_s49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74</xdr:row>
          <xdr:rowOff>161925</xdr:rowOff>
        </xdr:from>
        <xdr:to>
          <xdr:col>1</xdr:col>
          <xdr:colOff>409575</xdr:colOff>
          <xdr:row>76</xdr:row>
          <xdr:rowOff>19050</xdr:rowOff>
        </xdr:to>
        <xdr:sp macro="" textlink="">
          <xdr:nvSpPr>
            <xdr:cNvPr id="49205" name="Check Box 53" hidden="1">
              <a:extLst>
                <a:ext uri="{63B3BB69-23CF-44E3-9099-C40C66FF867C}">
                  <a14:compatExt spid="_x0000_s49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76</xdr:row>
          <xdr:rowOff>152400</xdr:rowOff>
        </xdr:from>
        <xdr:to>
          <xdr:col>0</xdr:col>
          <xdr:colOff>476250</xdr:colOff>
          <xdr:row>78</xdr:row>
          <xdr:rowOff>28575</xdr:rowOff>
        </xdr:to>
        <xdr:sp macro="" textlink="">
          <xdr:nvSpPr>
            <xdr:cNvPr id="49206" name="Check Box 54" hidden="1">
              <a:extLst>
                <a:ext uri="{63B3BB69-23CF-44E3-9099-C40C66FF867C}">
                  <a14:compatExt spid="_x0000_s49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76</xdr:row>
          <xdr:rowOff>180975</xdr:rowOff>
        </xdr:from>
        <xdr:to>
          <xdr:col>2</xdr:col>
          <xdr:colOff>400050</xdr:colOff>
          <xdr:row>78</xdr:row>
          <xdr:rowOff>38100</xdr:rowOff>
        </xdr:to>
        <xdr:sp macro="" textlink="">
          <xdr:nvSpPr>
            <xdr:cNvPr id="49207" name="Check Box 55" hidden="1">
              <a:extLst>
                <a:ext uri="{63B3BB69-23CF-44E3-9099-C40C66FF867C}">
                  <a14:compatExt spid="_x0000_s49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76</xdr:row>
          <xdr:rowOff>161925</xdr:rowOff>
        </xdr:from>
        <xdr:to>
          <xdr:col>1</xdr:col>
          <xdr:colOff>409575</xdr:colOff>
          <xdr:row>78</xdr:row>
          <xdr:rowOff>19050</xdr:rowOff>
        </xdr:to>
        <xdr:sp macro="" textlink="">
          <xdr:nvSpPr>
            <xdr:cNvPr id="49208" name="Check Box 56" hidden="1">
              <a:extLst>
                <a:ext uri="{63B3BB69-23CF-44E3-9099-C40C66FF867C}">
                  <a14:compatExt spid="_x0000_s49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81</xdr:row>
          <xdr:rowOff>200025</xdr:rowOff>
        </xdr:from>
        <xdr:to>
          <xdr:col>0</xdr:col>
          <xdr:colOff>514350</xdr:colOff>
          <xdr:row>83</xdr:row>
          <xdr:rowOff>76200</xdr:rowOff>
        </xdr:to>
        <xdr:sp macro="" textlink="">
          <xdr:nvSpPr>
            <xdr:cNvPr id="49209" name="Check Box 57" hidden="1">
              <a:extLst>
                <a:ext uri="{63B3BB69-23CF-44E3-9099-C40C66FF867C}">
                  <a14:compatExt spid="_x0000_s49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81</xdr:row>
          <xdr:rowOff>190500</xdr:rowOff>
        </xdr:from>
        <xdr:to>
          <xdr:col>2</xdr:col>
          <xdr:colOff>657225</xdr:colOff>
          <xdr:row>83</xdr:row>
          <xdr:rowOff>76200</xdr:rowOff>
        </xdr:to>
        <xdr:sp macro="" textlink="">
          <xdr:nvSpPr>
            <xdr:cNvPr id="49210" name="Check Box 58" hidden="1">
              <a:extLst>
                <a:ext uri="{63B3BB69-23CF-44E3-9099-C40C66FF867C}">
                  <a14:compatExt spid="_x0000_s49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81</xdr:row>
          <xdr:rowOff>190500</xdr:rowOff>
        </xdr:from>
        <xdr:to>
          <xdr:col>1</xdr:col>
          <xdr:colOff>600075</xdr:colOff>
          <xdr:row>83</xdr:row>
          <xdr:rowOff>76200</xdr:rowOff>
        </xdr:to>
        <xdr:sp macro="" textlink="">
          <xdr:nvSpPr>
            <xdr:cNvPr id="49211" name="Check Box 59" hidden="1">
              <a:extLst>
                <a:ext uri="{63B3BB69-23CF-44E3-9099-C40C66FF867C}">
                  <a14:compatExt spid="_x0000_s49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87</xdr:row>
          <xdr:rowOff>104775</xdr:rowOff>
        </xdr:from>
        <xdr:to>
          <xdr:col>1</xdr:col>
          <xdr:colOff>19050</xdr:colOff>
          <xdr:row>87</xdr:row>
          <xdr:rowOff>238125</xdr:rowOff>
        </xdr:to>
        <xdr:sp macro="" textlink="">
          <xdr:nvSpPr>
            <xdr:cNvPr id="49212" name="Check Box 60" hidden="1">
              <a:extLst>
                <a:ext uri="{63B3BB69-23CF-44E3-9099-C40C66FF867C}">
                  <a14:compatExt spid="_x0000_s49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87</xdr:row>
          <xdr:rowOff>57150</xdr:rowOff>
        </xdr:from>
        <xdr:to>
          <xdr:col>3</xdr:col>
          <xdr:colOff>28575</xdr:colOff>
          <xdr:row>87</xdr:row>
          <xdr:rowOff>276225</xdr:rowOff>
        </xdr:to>
        <xdr:sp macro="" textlink="">
          <xdr:nvSpPr>
            <xdr:cNvPr id="49213" name="Check Box 61" hidden="1">
              <a:extLst>
                <a:ext uri="{63B3BB69-23CF-44E3-9099-C40C66FF867C}">
                  <a14:compatExt spid="_x0000_s49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87</xdr:row>
          <xdr:rowOff>47625</xdr:rowOff>
        </xdr:from>
        <xdr:to>
          <xdr:col>2</xdr:col>
          <xdr:colOff>85725</xdr:colOff>
          <xdr:row>87</xdr:row>
          <xdr:rowOff>295275</xdr:rowOff>
        </xdr:to>
        <xdr:sp macro="" textlink="">
          <xdr:nvSpPr>
            <xdr:cNvPr id="49214" name="Check Box 62" hidden="1">
              <a:extLst>
                <a:ext uri="{63B3BB69-23CF-44E3-9099-C40C66FF867C}">
                  <a14:compatExt spid="_x0000_s49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89</xdr:row>
          <xdr:rowOff>76200</xdr:rowOff>
        </xdr:from>
        <xdr:to>
          <xdr:col>1</xdr:col>
          <xdr:colOff>28575</xdr:colOff>
          <xdr:row>89</xdr:row>
          <xdr:rowOff>342900</xdr:rowOff>
        </xdr:to>
        <xdr:sp macro="" textlink="">
          <xdr:nvSpPr>
            <xdr:cNvPr id="49215" name="Check Box 63" hidden="1">
              <a:extLst>
                <a:ext uri="{63B3BB69-23CF-44E3-9099-C40C66FF867C}">
                  <a14:compatExt spid="_x0000_s49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89</xdr:row>
          <xdr:rowOff>85725</xdr:rowOff>
        </xdr:from>
        <xdr:to>
          <xdr:col>3</xdr:col>
          <xdr:colOff>85725</xdr:colOff>
          <xdr:row>89</xdr:row>
          <xdr:rowOff>371475</xdr:rowOff>
        </xdr:to>
        <xdr:sp macro="" textlink="">
          <xdr:nvSpPr>
            <xdr:cNvPr id="49216" name="Check Box 64" hidden="1">
              <a:extLst>
                <a:ext uri="{63B3BB69-23CF-44E3-9099-C40C66FF867C}">
                  <a14:compatExt spid="_x0000_s49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89</xdr:row>
          <xdr:rowOff>66675</xdr:rowOff>
        </xdr:from>
        <xdr:to>
          <xdr:col>2</xdr:col>
          <xdr:colOff>133350</xdr:colOff>
          <xdr:row>89</xdr:row>
          <xdr:rowOff>400050</xdr:rowOff>
        </xdr:to>
        <xdr:sp macro="" textlink="">
          <xdr:nvSpPr>
            <xdr:cNvPr id="49217" name="Check Box 65" hidden="1">
              <a:extLst>
                <a:ext uri="{63B3BB69-23CF-44E3-9099-C40C66FF867C}">
                  <a14:compatExt spid="_x0000_s4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92</xdr:row>
          <xdr:rowOff>200025</xdr:rowOff>
        </xdr:from>
        <xdr:to>
          <xdr:col>1</xdr:col>
          <xdr:colOff>57150</xdr:colOff>
          <xdr:row>93</xdr:row>
          <xdr:rowOff>238125</xdr:rowOff>
        </xdr:to>
        <xdr:sp macro="" textlink="">
          <xdr:nvSpPr>
            <xdr:cNvPr id="49218" name="Check Box 66" hidden="1">
              <a:extLst>
                <a:ext uri="{63B3BB69-23CF-44E3-9099-C40C66FF867C}">
                  <a14:compatExt spid="_x0000_s49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93</xdr:row>
          <xdr:rowOff>0</xdr:rowOff>
        </xdr:from>
        <xdr:to>
          <xdr:col>3</xdr:col>
          <xdr:colOff>9525</xdr:colOff>
          <xdr:row>94</xdr:row>
          <xdr:rowOff>19050</xdr:rowOff>
        </xdr:to>
        <xdr:sp macro="" textlink="">
          <xdr:nvSpPr>
            <xdr:cNvPr id="49219" name="Check Box 67" hidden="1">
              <a:extLst>
                <a:ext uri="{63B3BB69-23CF-44E3-9099-C40C66FF867C}">
                  <a14:compatExt spid="_x0000_s49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92</xdr:row>
          <xdr:rowOff>180975</xdr:rowOff>
        </xdr:from>
        <xdr:to>
          <xdr:col>2</xdr:col>
          <xdr:colOff>209550</xdr:colOff>
          <xdr:row>93</xdr:row>
          <xdr:rowOff>257175</xdr:rowOff>
        </xdr:to>
        <xdr:sp macro="" textlink="">
          <xdr:nvSpPr>
            <xdr:cNvPr id="49220" name="Check Box 68" hidden="1">
              <a:extLst>
                <a:ext uri="{63B3BB69-23CF-44E3-9099-C40C66FF867C}">
                  <a14:compatExt spid="_x0000_s49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93</xdr:row>
          <xdr:rowOff>0</xdr:rowOff>
        </xdr:from>
        <xdr:to>
          <xdr:col>3</xdr:col>
          <xdr:colOff>9525</xdr:colOff>
          <xdr:row>94</xdr:row>
          <xdr:rowOff>19050</xdr:rowOff>
        </xdr:to>
        <xdr:sp macro="" textlink="">
          <xdr:nvSpPr>
            <xdr:cNvPr id="49221" name="Check Box 69" hidden="1">
              <a:extLst>
                <a:ext uri="{63B3BB69-23CF-44E3-9099-C40C66FF867C}">
                  <a14:compatExt spid="_x0000_s49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95</xdr:row>
          <xdr:rowOff>57150</xdr:rowOff>
        </xdr:from>
        <xdr:to>
          <xdr:col>1</xdr:col>
          <xdr:colOff>209550</xdr:colOff>
          <xdr:row>95</xdr:row>
          <xdr:rowOff>428625</xdr:rowOff>
        </xdr:to>
        <xdr:sp macro="" textlink="">
          <xdr:nvSpPr>
            <xdr:cNvPr id="49222" name="Check Box 70" hidden="1">
              <a:extLst>
                <a:ext uri="{63B3BB69-23CF-44E3-9099-C40C66FF867C}">
                  <a14:compatExt spid="_x0000_s49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95</xdr:row>
          <xdr:rowOff>95250</xdr:rowOff>
        </xdr:from>
        <xdr:to>
          <xdr:col>3</xdr:col>
          <xdr:colOff>114300</xdr:colOff>
          <xdr:row>95</xdr:row>
          <xdr:rowOff>390525</xdr:rowOff>
        </xdr:to>
        <xdr:sp macro="" textlink="">
          <xdr:nvSpPr>
            <xdr:cNvPr id="49223" name="Check Box 71" hidden="1">
              <a:extLst>
                <a:ext uri="{63B3BB69-23CF-44E3-9099-C40C66FF867C}">
                  <a14:compatExt spid="_x0000_s49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94</xdr:row>
          <xdr:rowOff>200025</xdr:rowOff>
        </xdr:from>
        <xdr:to>
          <xdr:col>2</xdr:col>
          <xdr:colOff>152400</xdr:colOff>
          <xdr:row>95</xdr:row>
          <xdr:rowOff>504825</xdr:rowOff>
        </xdr:to>
        <xdr:sp macro="" textlink="">
          <xdr:nvSpPr>
            <xdr:cNvPr id="49224" name="Check Box 72" hidden="1">
              <a:extLst>
                <a:ext uri="{63B3BB69-23CF-44E3-9099-C40C66FF867C}">
                  <a14:compatExt spid="_x0000_s49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91</xdr:row>
          <xdr:rowOff>85725</xdr:rowOff>
        </xdr:from>
        <xdr:to>
          <xdr:col>1</xdr:col>
          <xdr:colOff>28575</xdr:colOff>
          <xdr:row>91</xdr:row>
          <xdr:rowOff>219075</xdr:rowOff>
        </xdr:to>
        <xdr:sp macro="" textlink="">
          <xdr:nvSpPr>
            <xdr:cNvPr id="49225" name="Check Box 73" hidden="1">
              <a:extLst>
                <a:ext uri="{63B3BB69-23CF-44E3-9099-C40C66FF867C}">
                  <a14:compatExt spid="_x0000_s49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90</xdr:row>
          <xdr:rowOff>171450</xdr:rowOff>
        </xdr:from>
        <xdr:to>
          <xdr:col>3</xdr:col>
          <xdr:colOff>171450</xdr:colOff>
          <xdr:row>91</xdr:row>
          <xdr:rowOff>276225</xdr:rowOff>
        </xdr:to>
        <xdr:sp macro="" textlink="">
          <xdr:nvSpPr>
            <xdr:cNvPr id="49226" name="Check Box 74" hidden="1">
              <a:extLst>
                <a:ext uri="{63B3BB69-23CF-44E3-9099-C40C66FF867C}">
                  <a14:compatExt spid="_x0000_s49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91</xdr:row>
          <xdr:rowOff>19050</xdr:rowOff>
        </xdr:from>
        <xdr:to>
          <xdr:col>2</xdr:col>
          <xdr:colOff>133350</xdr:colOff>
          <xdr:row>91</xdr:row>
          <xdr:rowOff>285750</xdr:rowOff>
        </xdr:to>
        <xdr:sp macro="" textlink="">
          <xdr:nvSpPr>
            <xdr:cNvPr id="49227" name="Check Box 75" hidden="1">
              <a:extLst>
                <a:ext uri="{63B3BB69-23CF-44E3-9099-C40C66FF867C}">
                  <a14:compatExt spid="_x0000_s49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57</xdr:row>
          <xdr:rowOff>152400</xdr:rowOff>
        </xdr:from>
        <xdr:to>
          <xdr:col>0</xdr:col>
          <xdr:colOff>476250</xdr:colOff>
          <xdr:row>58</xdr:row>
          <xdr:rowOff>219075</xdr:rowOff>
        </xdr:to>
        <xdr:sp macro="" textlink="">
          <xdr:nvSpPr>
            <xdr:cNvPr id="49228" name="Check Box 76" hidden="1">
              <a:extLst>
                <a:ext uri="{63B3BB69-23CF-44E3-9099-C40C66FF867C}">
                  <a14:compatExt spid="_x0000_s49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57</xdr:row>
          <xdr:rowOff>180975</xdr:rowOff>
        </xdr:from>
        <xdr:to>
          <xdr:col>2</xdr:col>
          <xdr:colOff>400050</xdr:colOff>
          <xdr:row>58</xdr:row>
          <xdr:rowOff>228600</xdr:rowOff>
        </xdr:to>
        <xdr:sp macro="" textlink="">
          <xdr:nvSpPr>
            <xdr:cNvPr id="49229" name="Check Box 77" hidden="1">
              <a:extLst>
                <a:ext uri="{63B3BB69-23CF-44E3-9099-C40C66FF867C}">
                  <a14:compatExt spid="_x0000_s49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57</xdr:row>
          <xdr:rowOff>161925</xdr:rowOff>
        </xdr:from>
        <xdr:to>
          <xdr:col>1</xdr:col>
          <xdr:colOff>409575</xdr:colOff>
          <xdr:row>58</xdr:row>
          <xdr:rowOff>209550</xdr:rowOff>
        </xdr:to>
        <xdr:sp macro="" textlink="">
          <xdr:nvSpPr>
            <xdr:cNvPr id="49230" name="Check Box 78" hidden="1">
              <a:extLst>
                <a:ext uri="{63B3BB69-23CF-44E3-9099-C40C66FF867C}">
                  <a14:compatExt spid="_x0000_s49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13</xdr:col>
      <xdr:colOff>11852</xdr:colOff>
      <xdr:row>19</xdr:row>
      <xdr:rowOff>42333</xdr:rowOff>
    </xdr:from>
    <xdr:to>
      <xdr:col>19</xdr:col>
      <xdr:colOff>601133</xdr:colOff>
      <xdr:row>30</xdr:row>
      <xdr:rowOff>143934</xdr:rowOff>
    </xdr:to>
    <xdr:sp macro="" textlink="">
      <xdr:nvSpPr>
        <xdr:cNvPr id="2" name="TextBox 1"/>
        <xdr:cNvSpPr txBox="1"/>
      </xdr:nvSpPr>
      <xdr:spPr>
        <a:xfrm>
          <a:off x="7936652" y="3661833"/>
          <a:ext cx="4246881" cy="2197101"/>
        </a:xfrm>
        <a:prstGeom prst="rect">
          <a:avLst/>
        </a:prstGeom>
        <a:solidFill>
          <a:srgbClr val="FFFFE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Guidance to answering "No"</a:t>
          </a:r>
          <a:r>
            <a:rPr lang="en-US" sz="1100" b="1" u="sng" baseline="0"/>
            <a:t> or "Yes" </a:t>
          </a:r>
          <a:r>
            <a:rPr lang="en-US" sz="1100" baseline="0"/>
            <a:t/>
          </a:r>
          <a:br>
            <a:rPr lang="en-US" sz="1100" baseline="0"/>
          </a:br>
          <a:r>
            <a:rPr lang="en-US" sz="1100" baseline="0"/>
            <a:t/>
          </a:r>
          <a:br>
            <a:rPr lang="en-US" sz="1100" baseline="0"/>
          </a:br>
          <a:r>
            <a:rPr lang="en-US" sz="1100" b="1" u="sng" baseline="0"/>
            <a:t>No</a:t>
          </a:r>
          <a:r>
            <a:rPr lang="en-US" sz="1100" baseline="0"/>
            <a:t>= The home/unit will only have High Ventilation </a:t>
          </a:r>
          <a:r>
            <a:rPr lang="en-US" sz="1100" b="0" u="sng" baseline="0"/>
            <a:t>OR</a:t>
          </a:r>
          <a:r>
            <a:rPr lang="en-US" sz="1100" baseline="0"/>
            <a:t> will not have High &amp; Low Ventilation split 50/50 at completion.  </a:t>
          </a:r>
          <a:r>
            <a:rPr lang="en-US" sz="1100" b="1" i="1" baseline="0"/>
            <a:t>Will utilize 1/150 section to determine total ventilation needed for compliance </a:t>
          </a:r>
          <a:r>
            <a:rPr lang="en-US" sz="1100" b="1" baseline="0"/>
            <a:t/>
          </a:r>
          <a:br>
            <a:rPr lang="en-US" sz="1100" b="1" baseline="0"/>
          </a:br>
          <a:r>
            <a:rPr lang="en-US" sz="1100" baseline="0"/>
            <a:t/>
          </a:r>
          <a:br>
            <a:rPr lang="en-US" sz="1100" baseline="0"/>
          </a:br>
          <a:r>
            <a:rPr lang="en-US" sz="1100" b="1" u="sng" baseline="0">
              <a:solidFill>
                <a:schemeClr val="dk1"/>
              </a:solidFill>
              <a:effectLst/>
              <a:latin typeface="+mn-lt"/>
              <a:ea typeface="+mn-ea"/>
              <a:cs typeface="+mn-cs"/>
            </a:rPr>
            <a:t>Yes</a:t>
          </a:r>
          <a:r>
            <a:rPr lang="en-US" sz="1100" baseline="0">
              <a:solidFill>
                <a:schemeClr val="dk1"/>
              </a:solidFill>
              <a:effectLst/>
              <a:latin typeface="+mn-lt"/>
              <a:ea typeface="+mn-ea"/>
              <a:cs typeface="+mn-cs"/>
            </a:rPr>
            <a:t>=  The home/unit will have High &amp; Low Ventilation split 50/50 at completion.  </a:t>
          </a:r>
          <a:r>
            <a:rPr lang="en-US" sz="1100" b="1" i="1" baseline="0">
              <a:solidFill>
                <a:schemeClr val="dk1"/>
              </a:solidFill>
              <a:effectLst/>
              <a:latin typeface="+mn-lt"/>
              <a:ea typeface="+mn-ea"/>
              <a:cs typeface="+mn-cs"/>
            </a:rPr>
            <a:t>Will utilize 1/300 section to determine amount of High &amp; Low Ventilation needed for compliance </a:t>
          </a:r>
          <a:endParaRPr lang="en-US" sz="1100" b="1" i="1"/>
        </a:p>
      </xdr:txBody>
    </xdr:sp>
    <xdr:clientData/>
  </xdr:twoCellAnchor>
  <xdr:twoCellAnchor>
    <xdr:from>
      <xdr:col>9</xdr:col>
      <xdr:colOff>143936</xdr:colOff>
      <xdr:row>14</xdr:row>
      <xdr:rowOff>42333</xdr:rowOff>
    </xdr:from>
    <xdr:to>
      <xdr:col>12</xdr:col>
      <xdr:colOff>355601</xdr:colOff>
      <xdr:row>17</xdr:row>
      <xdr:rowOff>160867</xdr:rowOff>
    </xdr:to>
    <xdr:cxnSp macro="">
      <xdr:nvCxnSpPr>
        <xdr:cNvPr id="3" name="Straight Arrow Connector 3"/>
        <xdr:cNvCxnSpPr/>
      </xdr:nvCxnSpPr>
      <xdr:spPr>
        <a:xfrm rot="10800000" flipV="1">
          <a:off x="5630336" y="2709333"/>
          <a:ext cx="2040465" cy="690034"/>
        </a:xfrm>
        <a:prstGeom prst="bentConnector3">
          <a:avLst>
            <a:gd name="adj1" fmla="val 50000"/>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11006</xdr:colOff>
      <xdr:row>12</xdr:row>
      <xdr:rowOff>20320</xdr:rowOff>
    </xdr:from>
    <xdr:to>
      <xdr:col>19</xdr:col>
      <xdr:colOff>609599</xdr:colOff>
      <xdr:row>18</xdr:row>
      <xdr:rowOff>67733</xdr:rowOff>
    </xdr:to>
    <xdr:sp macro="" textlink="">
      <xdr:nvSpPr>
        <xdr:cNvPr id="4" name="TextBox 3"/>
        <xdr:cNvSpPr txBox="1"/>
      </xdr:nvSpPr>
      <xdr:spPr>
        <a:xfrm>
          <a:off x="7935806" y="2306320"/>
          <a:ext cx="4256193" cy="119041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Total Existing Vent Area</a:t>
          </a:r>
          <a:r>
            <a:rPr lang="en-US" sz="1100" b="1" u="sng" baseline="0"/>
            <a:t> (High</a:t>
          </a:r>
          <a:r>
            <a:rPr lang="en-US" sz="1100" baseline="0"/>
            <a:t>)= Auto Calculation to show the home/unit(s) existing high ventilation, if applicable. </a:t>
          </a:r>
          <a:br>
            <a:rPr lang="en-US" sz="1100" baseline="0"/>
          </a:br>
          <a:r>
            <a:rPr lang="en-US" sz="1100" baseline="0"/>
            <a:t/>
          </a:r>
          <a:br>
            <a:rPr lang="en-US" sz="1100" baseline="0"/>
          </a:br>
          <a:r>
            <a:rPr lang="en-US" sz="1100" b="1" u="sng" baseline="0"/>
            <a:t>Total Existing Vent Area (Low)= </a:t>
          </a:r>
          <a:r>
            <a:rPr lang="en-US" sz="1100" baseline="0"/>
            <a:t>Auto Calculation to show the home/unit(s) existing low ventilation, if applicable. </a:t>
          </a:r>
          <a:endParaRPr lang="en-US" sz="1100"/>
        </a:p>
      </xdr:txBody>
    </xdr:sp>
    <xdr:clientData/>
  </xdr:twoCellAnchor>
  <xdr:twoCellAnchor>
    <xdr:from>
      <xdr:col>9</xdr:col>
      <xdr:colOff>125307</xdr:colOff>
      <xdr:row>19</xdr:row>
      <xdr:rowOff>129540</xdr:rowOff>
    </xdr:from>
    <xdr:to>
      <xdr:col>12</xdr:col>
      <xdr:colOff>460587</xdr:colOff>
      <xdr:row>19</xdr:row>
      <xdr:rowOff>137160</xdr:rowOff>
    </xdr:to>
    <xdr:cxnSp macro="">
      <xdr:nvCxnSpPr>
        <xdr:cNvPr id="5" name="Straight Arrow Connector 4"/>
        <xdr:cNvCxnSpPr/>
      </xdr:nvCxnSpPr>
      <xdr:spPr>
        <a:xfrm flipH="1">
          <a:off x="5611707" y="3749040"/>
          <a:ext cx="2164080" cy="7620"/>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2116</xdr:colOff>
      <xdr:row>38</xdr:row>
      <xdr:rowOff>42333</xdr:rowOff>
    </xdr:from>
    <xdr:to>
      <xdr:col>19</xdr:col>
      <xdr:colOff>592666</xdr:colOff>
      <xdr:row>44</xdr:row>
      <xdr:rowOff>59267</xdr:rowOff>
    </xdr:to>
    <xdr:sp macro="" textlink="">
      <xdr:nvSpPr>
        <xdr:cNvPr id="6" name="TextBox 5"/>
        <xdr:cNvSpPr txBox="1"/>
      </xdr:nvSpPr>
      <xdr:spPr>
        <a:xfrm>
          <a:off x="7926916" y="7281333"/>
          <a:ext cx="4248150" cy="1159934"/>
        </a:xfrm>
        <a:prstGeom prst="rect">
          <a:avLst/>
        </a:prstGeom>
        <a:solidFill>
          <a:srgbClr val="FFFFE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Compliance answers</a:t>
          </a:r>
          <a:r>
            <a:rPr lang="en-US" sz="1100"/>
            <a:t/>
          </a:r>
          <a:br>
            <a:rPr lang="en-US" sz="1100"/>
          </a:br>
          <a:r>
            <a:rPr lang="en-US" sz="1100"/>
            <a:t/>
          </a:r>
          <a:br>
            <a:rPr lang="en-US" sz="1100"/>
          </a:br>
          <a:r>
            <a:rPr lang="en-US" sz="1100"/>
            <a:t>If any</a:t>
          </a:r>
          <a:r>
            <a:rPr lang="en-US" sz="1100" baseline="0"/>
            <a:t> of these numbers are </a:t>
          </a:r>
          <a:r>
            <a:rPr lang="en-US" sz="1100" b="1" u="sng" baseline="0"/>
            <a:t>"No" </a:t>
          </a:r>
          <a:r>
            <a:rPr lang="en-US" sz="1100" baseline="0"/>
            <a:t>the home/unit will need additional ventilation. </a:t>
          </a:r>
          <a:endParaRPr lang="en-US" sz="1100"/>
        </a:p>
      </xdr:txBody>
    </xdr:sp>
    <xdr:clientData/>
  </xdr:twoCellAnchor>
  <xdr:twoCellAnchor>
    <xdr:from>
      <xdr:col>9</xdr:col>
      <xdr:colOff>203200</xdr:colOff>
      <xdr:row>40</xdr:row>
      <xdr:rowOff>106680</xdr:rowOff>
    </xdr:from>
    <xdr:to>
      <xdr:col>12</xdr:col>
      <xdr:colOff>533400</xdr:colOff>
      <xdr:row>40</xdr:row>
      <xdr:rowOff>110067</xdr:rowOff>
    </xdr:to>
    <xdr:cxnSp macro="">
      <xdr:nvCxnSpPr>
        <xdr:cNvPr id="7" name="Straight Arrow Connector 6"/>
        <xdr:cNvCxnSpPr/>
      </xdr:nvCxnSpPr>
      <xdr:spPr>
        <a:xfrm flipH="1">
          <a:off x="5689600" y="7726680"/>
          <a:ext cx="2159000" cy="3387"/>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9</xdr:col>
      <xdr:colOff>152401</xdr:colOff>
      <xdr:row>24</xdr:row>
      <xdr:rowOff>25401</xdr:rowOff>
    </xdr:from>
    <xdr:to>
      <xdr:col>12</xdr:col>
      <xdr:colOff>347136</xdr:colOff>
      <xdr:row>32</xdr:row>
      <xdr:rowOff>118535</xdr:rowOff>
    </xdr:to>
    <xdr:cxnSp macro="">
      <xdr:nvCxnSpPr>
        <xdr:cNvPr id="8" name="Elbow Connector 7"/>
        <xdr:cNvCxnSpPr/>
      </xdr:nvCxnSpPr>
      <xdr:spPr>
        <a:xfrm rot="10800000">
          <a:off x="5638801" y="4597401"/>
          <a:ext cx="2023535" cy="1617134"/>
        </a:xfrm>
        <a:prstGeom prst="bentConnector3">
          <a:avLst>
            <a:gd name="adj1" fmla="val 50000"/>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0</xdr:colOff>
      <xdr:row>1</xdr:row>
      <xdr:rowOff>0</xdr:rowOff>
    </xdr:from>
    <xdr:to>
      <xdr:col>19</xdr:col>
      <xdr:colOff>584200</xdr:colOff>
      <xdr:row>11</xdr:row>
      <xdr:rowOff>76200</xdr:rowOff>
    </xdr:to>
    <xdr:sp macro="" textlink="">
      <xdr:nvSpPr>
        <xdr:cNvPr id="9" name="TextBox 8"/>
        <xdr:cNvSpPr txBox="1"/>
      </xdr:nvSpPr>
      <xdr:spPr>
        <a:xfrm>
          <a:off x="7924800" y="190500"/>
          <a:ext cx="4241800" cy="1981200"/>
        </a:xfrm>
        <a:prstGeom prst="rect">
          <a:avLst/>
        </a:prstGeom>
        <a:solidFill>
          <a:srgbClr val="FFFFE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u="sng"/>
            <a:t>Approx Home Square Footage </a:t>
          </a:r>
          <a:r>
            <a:rPr lang="en-US" sz="1100" baseline="0"/>
            <a:t>= complete square footage of home. </a:t>
          </a:r>
          <a:br>
            <a:rPr lang="en-US" sz="1100" baseline="0"/>
          </a:br>
          <a:r>
            <a:rPr lang="en-US" sz="1100" baseline="0"/>
            <a:t/>
          </a:r>
          <a:br>
            <a:rPr lang="en-US" sz="1100" baseline="0"/>
          </a:br>
          <a:r>
            <a:rPr lang="en-US" sz="1100" b="1" u="sng" baseline="0"/>
            <a:t>Approx Ventable Attic Square Footage</a:t>
          </a:r>
          <a:r>
            <a:rPr lang="en-US" sz="1100" b="0" u="none" baseline="0"/>
            <a:t> = </a:t>
          </a:r>
          <a:r>
            <a:rPr lang="en-US" sz="1100" baseline="0"/>
            <a:t>square footage of ventable attic floor, i.e. attic area with airspace between roof decking and attic floor.   </a:t>
          </a:r>
          <a:br>
            <a:rPr lang="en-US" sz="1100" baseline="0"/>
          </a:br>
          <a:r>
            <a:rPr lang="en-US" sz="1100" baseline="0"/>
            <a:t/>
          </a:r>
          <a:br>
            <a:rPr lang="en-US" sz="1100" baseline="0"/>
          </a:br>
          <a:r>
            <a:rPr lang="en-US" sz="1100" baseline="0">
              <a:solidFill>
                <a:schemeClr val="dk1"/>
              </a:solidFill>
              <a:effectLst/>
              <a:latin typeface="+mn-lt"/>
              <a:ea typeface="+mn-ea"/>
              <a:cs typeface="+mn-cs"/>
            </a:rPr>
            <a:t>• Keep in mind that vaulted or cathedral ceiling areas need to be taken into consideration when identifying the ventable attic square footage </a:t>
          </a:r>
          <a:br>
            <a:rPr lang="en-US" sz="1100" baseline="0">
              <a:solidFill>
                <a:schemeClr val="dk1"/>
              </a:solidFill>
              <a:effectLst/>
              <a:latin typeface="+mn-lt"/>
              <a:ea typeface="+mn-ea"/>
              <a:cs typeface="+mn-cs"/>
            </a:rPr>
          </a:br>
          <a:r>
            <a:rPr lang="en-US" sz="1100" baseline="0">
              <a:solidFill>
                <a:schemeClr val="dk1"/>
              </a:solidFill>
              <a:effectLst/>
              <a:latin typeface="+mn-lt"/>
              <a:ea typeface="+mn-ea"/>
              <a:cs typeface="+mn-cs"/>
            </a:rPr>
            <a:t>• Shared attic space over garage should be included</a:t>
          </a:r>
          <a:endParaRPr lang="en-US">
            <a:effectLst/>
          </a:endParaRPr>
        </a:p>
        <a:p>
          <a:r>
            <a:rPr lang="en-US" sz="1100" baseline="0"/>
            <a:t/>
          </a:r>
          <a:br>
            <a:rPr lang="en-US" sz="1100" baseline="0"/>
          </a:br>
          <a:endParaRPr lang="en-US" sz="1100"/>
        </a:p>
      </xdr:txBody>
    </xdr:sp>
    <xdr:clientData/>
  </xdr:twoCellAnchor>
  <xdr:twoCellAnchor>
    <xdr:from>
      <xdr:col>9</xdr:col>
      <xdr:colOff>152401</xdr:colOff>
      <xdr:row>2</xdr:row>
      <xdr:rowOff>8467</xdr:rowOff>
    </xdr:from>
    <xdr:to>
      <xdr:col>12</xdr:col>
      <xdr:colOff>487681</xdr:colOff>
      <xdr:row>2</xdr:row>
      <xdr:rowOff>16087</xdr:rowOff>
    </xdr:to>
    <xdr:cxnSp macro="">
      <xdr:nvCxnSpPr>
        <xdr:cNvPr id="10" name="Straight Arrow Connector 9"/>
        <xdr:cNvCxnSpPr/>
      </xdr:nvCxnSpPr>
      <xdr:spPr>
        <a:xfrm flipH="1">
          <a:off x="5638801" y="389467"/>
          <a:ext cx="2164080" cy="7620"/>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25400</xdr:colOff>
      <xdr:row>45</xdr:row>
      <xdr:rowOff>135467</xdr:rowOff>
    </xdr:from>
    <xdr:to>
      <xdr:col>19</xdr:col>
      <xdr:colOff>592666</xdr:colOff>
      <xdr:row>52</xdr:row>
      <xdr:rowOff>143934</xdr:rowOff>
    </xdr:to>
    <xdr:sp macro="" textlink="">
      <xdr:nvSpPr>
        <xdr:cNvPr id="11" name="TextBox 10"/>
        <xdr:cNvSpPr txBox="1"/>
      </xdr:nvSpPr>
      <xdr:spPr>
        <a:xfrm>
          <a:off x="7950200" y="8707967"/>
          <a:ext cx="4224866" cy="13419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Remaining/Needed</a:t>
          </a:r>
          <a:r>
            <a:rPr lang="en-US" sz="1100" b="1" u="sng" baseline="0"/>
            <a:t> Ventilation Calculator</a:t>
          </a:r>
          <a:r>
            <a:rPr lang="en-US" sz="1100"/>
            <a:t/>
          </a:r>
          <a:br>
            <a:rPr lang="en-US" sz="1100"/>
          </a:br>
          <a:r>
            <a:rPr lang="en-US" sz="1100"/>
            <a:t/>
          </a:r>
          <a:br>
            <a:rPr lang="en-US" sz="1100"/>
          </a:br>
          <a:r>
            <a:rPr lang="en-US" sz="1100"/>
            <a:t>•If </a:t>
          </a:r>
          <a:r>
            <a:rPr lang="en-US" sz="1100" baseline="0"/>
            <a:t>values are </a:t>
          </a:r>
          <a:r>
            <a:rPr lang="en-US" sz="1100" b="1" u="none" baseline="0"/>
            <a:t>negative  </a:t>
          </a:r>
          <a:r>
            <a:rPr lang="en-US" sz="1100" baseline="0"/>
            <a:t>additional ventilation is needed for compliance. </a:t>
          </a:r>
          <a:endParaRPr lang="en-US" sz="1100"/>
        </a:p>
      </xdr:txBody>
    </xdr:sp>
    <xdr:clientData/>
  </xdr:twoCellAnchor>
  <xdr:twoCellAnchor>
    <xdr:from>
      <xdr:col>9</xdr:col>
      <xdr:colOff>169333</xdr:colOff>
      <xdr:row>49</xdr:row>
      <xdr:rowOff>0</xdr:rowOff>
    </xdr:from>
    <xdr:to>
      <xdr:col>12</xdr:col>
      <xdr:colOff>519007</xdr:colOff>
      <xdr:row>49</xdr:row>
      <xdr:rowOff>8467</xdr:rowOff>
    </xdr:to>
    <xdr:cxnSp macro="">
      <xdr:nvCxnSpPr>
        <xdr:cNvPr id="12" name="Straight Arrow Connector 11"/>
        <xdr:cNvCxnSpPr/>
      </xdr:nvCxnSpPr>
      <xdr:spPr>
        <a:xfrm flipH="1">
          <a:off x="5655733" y="9334500"/>
          <a:ext cx="2178474" cy="8467"/>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16934</xdr:colOff>
      <xdr:row>30</xdr:row>
      <xdr:rowOff>381000</xdr:rowOff>
    </xdr:from>
    <xdr:to>
      <xdr:col>19</xdr:col>
      <xdr:colOff>606215</xdr:colOff>
      <xdr:row>35</xdr:row>
      <xdr:rowOff>0</xdr:rowOff>
    </xdr:to>
    <xdr:sp macro="" textlink="">
      <xdr:nvSpPr>
        <xdr:cNvPr id="13" name="TextBox 12"/>
        <xdr:cNvSpPr txBox="1"/>
      </xdr:nvSpPr>
      <xdr:spPr>
        <a:xfrm>
          <a:off x="7941734" y="5905500"/>
          <a:ext cx="4246881" cy="762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Amount of Ventilation</a:t>
          </a:r>
          <a:r>
            <a:rPr lang="en-US" sz="1100" b="1" u="sng" baseline="0"/>
            <a:t> Needed for Compliance</a:t>
          </a:r>
          <a:r>
            <a:rPr lang="en-US" sz="1100" baseline="0"/>
            <a:t/>
          </a:r>
          <a:br>
            <a:rPr lang="en-US" sz="1100" baseline="0"/>
          </a:br>
          <a:r>
            <a:rPr lang="en-US" sz="1100" baseline="0"/>
            <a:t/>
          </a:r>
          <a:br>
            <a:rPr lang="en-US" sz="1100" baseline="0"/>
          </a:br>
          <a:r>
            <a:rPr lang="en-US" sz="1100" b="0" u="none" baseline="0"/>
            <a:t>Will display amount of ventilation needed for compliance based on the No/Yes selection from above.  </a:t>
          </a:r>
          <a:br>
            <a:rPr lang="en-US" sz="1100" b="0" u="none" baseline="0"/>
          </a:br>
          <a:r>
            <a:rPr lang="en-US" sz="1100" b="0" u="none" baseline="0"/>
            <a:t/>
          </a:r>
          <a:br>
            <a:rPr lang="en-US" sz="1100" b="0" u="none" baseline="0"/>
          </a:br>
          <a:endParaRPr lang="en-US" sz="1100" b="0" i="1" u="none"/>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553403</xdr:colOff>
      <xdr:row>145</xdr:row>
      <xdr:rowOff>52388</xdr:rowOff>
    </xdr:from>
    <xdr:ext cx="6090284" cy="6424611"/>
    <xdr:pic>
      <xdr:nvPicPr>
        <xdr:cNvPr id="14" name="Picture 13"/>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403" y="47617857"/>
          <a:ext cx="6090284" cy="6424611"/>
        </a:xfrm>
        <a:prstGeom prst="rect">
          <a:avLst/>
        </a:prstGeom>
        <a:noFill/>
      </xdr:spPr>
    </xdr:pic>
    <xdr:clientData/>
  </xdr:oneCellAnchor>
  <xdr:oneCellAnchor>
    <xdr:from>
      <xdr:col>4</xdr:col>
      <xdr:colOff>1059656</xdr:colOff>
      <xdr:row>145</xdr:row>
      <xdr:rowOff>59530</xdr:rowOff>
    </xdr:from>
    <xdr:ext cx="6405562" cy="6429376"/>
    <xdr:pic>
      <xdr:nvPicPr>
        <xdr:cNvPr id="4" name="Picture 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98469" y="47624999"/>
          <a:ext cx="6405562" cy="6429376"/>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304800</xdr:colOff>
          <xdr:row>34</xdr:row>
          <xdr:rowOff>9525</xdr:rowOff>
        </xdr:from>
        <xdr:to>
          <xdr:col>1</xdr:col>
          <xdr:colOff>19050</xdr:colOff>
          <xdr:row>35</xdr:row>
          <xdr:rowOff>38100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36</xdr:row>
          <xdr:rowOff>0</xdr:rowOff>
        </xdr:from>
        <xdr:to>
          <xdr:col>1</xdr:col>
          <xdr:colOff>19050</xdr:colOff>
          <xdr:row>37</xdr:row>
          <xdr:rowOff>28575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37</xdr:row>
          <xdr:rowOff>0</xdr:rowOff>
        </xdr:from>
        <xdr:to>
          <xdr:col>1</xdr:col>
          <xdr:colOff>19050</xdr:colOff>
          <xdr:row>38</xdr:row>
          <xdr:rowOff>28575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xdr:row>
          <xdr:rowOff>0</xdr:rowOff>
        </xdr:from>
        <xdr:to>
          <xdr:col>1</xdr:col>
          <xdr:colOff>19050</xdr:colOff>
          <xdr:row>39</xdr:row>
          <xdr:rowOff>28575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xdr:row>
          <xdr:rowOff>0</xdr:rowOff>
        </xdr:from>
        <xdr:to>
          <xdr:col>1</xdr:col>
          <xdr:colOff>19050</xdr:colOff>
          <xdr:row>43</xdr:row>
          <xdr:rowOff>28575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7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xdr:row>
          <xdr:rowOff>0</xdr:rowOff>
        </xdr:from>
        <xdr:to>
          <xdr:col>1</xdr:col>
          <xdr:colOff>19050</xdr:colOff>
          <xdr:row>44</xdr:row>
          <xdr:rowOff>28575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7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44</xdr:row>
          <xdr:rowOff>19050</xdr:rowOff>
        </xdr:from>
        <xdr:to>
          <xdr:col>1</xdr:col>
          <xdr:colOff>19050</xdr:colOff>
          <xdr:row>45</xdr:row>
          <xdr:rowOff>47625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7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xdr:row>
          <xdr:rowOff>9525</xdr:rowOff>
        </xdr:from>
        <xdr:to>
          <xdr:col>1</xdr:col>
          <xdr:colOff>19050</xdr:colOff>
          <xdr:row>46</xdr:row>
          <xdr:rowOff>38100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7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xdr:row>
          <xdr:rowOff>0</xdr:rowOff>
        </xdr:from>
        <xdr:to>
          <xdr:col>1</xdr:col>
          <xdr:colOff>19050</xdr:colOff>
          <xdr:row>50</xdr:row>
          <xdr:rowOff>28575</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7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xdr:row>
          <xdr:rowOff>9525</xdr:rowOff>
        </xdr:from>
        <xdr:to>
          <xdr:col>1</xdr:col>
          <xdr:colOff>19050</xdr:colOff>
          <xdr:row>51</xdr:row>
          <xdr:rowOff>38100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xdr:row>
          <xdr:rowOff>9525</xdr:rowOff>
        </xdr:from>
        <xdr:to>
          <xdr:col>1</xdr:col>
          <xdr:colOff>19050</xdr:colOff>
          <xdr:row>52</xdr:row>
          <xdr:rowOff>38100</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xdr:row>
          <xdr:rowOff>9525</xdr:rowOff>
        </xdr:from>
        <xdr:to>
          <xdr:col>1</xdr:col>
          <xdr:colOff>19050</xdr:colOff>
          <xdr:row>53</xdr:row>
          <xdr:rowOff>38100</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xdr:row>
          <xdr:rowOff>0</xdr:rowOff>
        </xdr:from>
        <xdr:to>
          <xdr:col>1</xdr:col>
          <xdr:colOff>19050</xdr:colOff>
          <xdr:row>57</xdr:row>
          <xdr:rowOff>28575</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xdr:row>
          <xdr:rowOff>19050</xdr:rowOff>
        </xdr:from>
        <xdr:to>
          <xdr:col>1</xdr:col>
          <xdr:colOff>19050</xdr:colOff>
          <xdr:row>58</xdr:row>
          <xdr:rowOff>47625</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58</xdr:row>
          <xdr:rowOff>19050</xdr:rowOff>
        </xdr:from>
        <xdr:to>
          <xdr:col>1</xdr:col>
          <xdr:colOff>19050</xdr:colOff>
          <xdr:row>59</xdr:row>
          <xdr:rowOff>47625</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7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61</xdr:row>
          <xdr:rowOff>9525</xdr:rowOff>
        </xdr:from>
        <xdr:to>
          <xdr:col>1</xdr:col>
          <xdr:colOff>19050</xdr:colOff>
          <xdr:row>62</xdr:row>
          <xdr:rowOff>38100</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62</xdr:row>
          <xdr:rowOff>9525</xdr:rowOff>
        </xdr:from>
        <xdr:to>
          <xdr:col>1</xdr:col>
          <xdr:colOff>600075</xdr:colOff>
          <xdr:row>63</xdr:row>
          <xdr:rowOff>38100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63</xdr:row>
          <xdr:rowOff>19050</xdr:rowOff>
        </xdr:from>
        <xdr:to>
          <xdr:col>1</xdr:col>
          <xdr:colOff>600075</xdr:colOff>
          <xdr:row>63</xdr:row>
          <xdr:rowOff>228600</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7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66</xdr:row>
          <xdr:rowOff>9525</xdr:rowOff>
        </xdr:from>
        <xdr:to>
          <xdr:col>0</xdr:col>
          <xdr:colOff>600075</xdr:colOff>
          <xdr:row>67</xdr:row>
          <xdr:rowOff>38100</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7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67</xdr:row>
          <xdr:rowOff>19050</xdr:rowOff>
        </xdr:from>
        <xdr:to>
          <xdr:col>0</xdr:col>
          <xdr:colOff>600075</xdr:colOff>
          <xdr:row>68</xdr:row>
          <xdr:rowOff>47625</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7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68</xdr:row>
          <xdr:rowOff>19050</xdr:rowOff>
        </xdr:from>
        <xdr:to>
          <xdr:col>0</xdr:col>
          <xdr:colOff>600075</xdr:colOff>
          <xdr:row>69</xdr:row>
          <xdr:rowOff>47625</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7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71</xdr:row>
          <xdr:rowOff>0</xdr:rowOff>
        </xdr:from>
        <xdr:to>
          <xdr:col>1</xdr:col>
          <xdr:colOff>19050</xdr:colOff>
          <xdr:row>72</xdr:row>
          <xdr:rowOff>28575</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7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71</xdr:row>
          <xdr:rowOff>161925</xdr:rowOff>
        </xdr:from>
        <xdr:to>
          <xdr:col>1</xdr:col>
          <xdr:colOff>19050</xdr:colOff>
          <xdr:row>72</xdr:row>
          <xdr:rowOff>180975</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7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73</xdr:row>
          <xdr:rowOff>0</xdr:rowOff>
        </xdr:from>
        <xdr:to>
          <xdr:col>1</xdr:col>
          <xdr:colOff>19050</xdr:colOff>
          <xdr:row>74</xdr:row>
          <xdr:rowOff>19050</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7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80</xdr:row>
          <xdr:rowOff>0</xdr:rowOff>
        </xdr:from>
        <xdr:to>
          <xdr:col>1</xdr:col>
          <xdr:colOff>19050</xdr:colOff>
          <xdr:row>81</xdr:row>
          <xdr:rowOff>28575</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7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80</xdr:row>
          <xdr:rowOff>171450</xdr:rowOff>
        </xdr:from>
        <xdr:to>
          <xdr:col>1</xdr:col>
          <xdr:colOff>19050</xdr:colOff>
          <xdr:row>82</xdr:row>
          <xdr:rowOff>9525</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7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82</xdr:row>
          <xdr:rowOff>76200</xdr:rowOff>
        </xdr:from>
        <xdr:to>
          <xdr:col>1</xdr:col>
          <xdr:colOff>9525</xdr:colOff>
          <xdr:row>82</xdr:row>
          <xdr:rowOff>276225</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7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87</xdr:row>
          <xdr:rowOff>0</xdr:rowOff>
        </xdr:from>
        <xdr:to>
          <xdr:col>1</xdr:col>
          <xdr:colOff>19050</xdr:colOff>
          <xdr:row>88</xdr:row>
          <xdr:rowOff>28575</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7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89</xdr:row>
          <xdr:rowOff>0</xdr:rowOff>
        </xdr:from>
        <xdr:to>
          <xdr:col>1</xdr:col>
          <xdr:colOff>19050</xdr:colOff>
          <xdr:row>89</xdr:row>
          <xdr:rowOff>209550</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7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92</xdr:row>
          <xdr:rowOff>0</xdr:rowOff>
        </xdr:from>
        <xdr:to>
          <xdr:col>1</xdr:col>
          <xdr:colOff>19050</xdr:colOff>
          <xdr:row>93</xdr:row>
          <xdr:rowOff>28575</xdr:rowOff>
        </xdr:to>
        <xdr:sp macro="" textlink="">
          <xdr:nvSpPr>
            <xdr:cNvPr id="7200" name="Check Box 32" hidden="1">
              <a:extLst>
                <a:ext uri="{63B3BB69-23CF-44E3-9099-C40C66FF867C}">
                  <a14:compatExt spid="_x0000_s7200"/>
                </a:ext>
                <a:ext uri="{FF2B5EF4-FFF2-40B4-BE49-F238E27FC236}">
                  <a16:creationId xmlns:a16="http://schemas.microsoft.com/office/drawing/2014/main" id="{00000000-0008-0000-07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93</xdr:row>
          <xdr:rowOff>9525</xdr:rowOff>
        </xdr:from>
        <xdr:to>
          <xdr:col>1</xdr:col>
          <xdr:colOff>19050</xdr:colOff>
          <xdr:row>94</xdr:row>
          <xdr:rowOff>38100</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7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94</xdr:row>
          <xdr:rowOff>9525</xdr:rowOff>
        </xdr:from>
        <xdr:to>
          <xdr:col>1</xdr:col>
          <xdr:colOff>19050</xdr:colOff>
          <xdr:row>94</xdr:row>
          <xdr:rowOff>219075</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7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95</xdr:row>
          <xdr:rowOff>0</xdr:rowOff>
        </xdr:from>
        <xdr:to>
          <xdr:col>1</xdr:col>
          <xdr:colOff>19050</xdr:colOff>
          <xdr:row>96</xdr:row>
          <xdr:rowOff>19050</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7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96</xdr:row>
          <xdr:rowOff>0</xdr:rowOff>
        </xdr:from>
        <xdr:to>
          <xdr:col>1</xdr:col>
          <xdr:colOff>19050</xdr:colOff>
          <xdr:row>96</xdr:row>
          <xdr:rowOff>209550</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7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97</xdr:row>
          <xdr:rowOff>0</xdr:rowOff>
        </xdr:from>
        <xdr:to>
          <xdr:col>1</xdr:col>
          <xdr:colOff>19050</xdr:colOff>
          <xdr:row>98</xdr:row>
          <xdr:rowOff>28575</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7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97</xdr:row>
          <xdr:rowOff>171450</xdr:rowOff>
        </xdr:from>
        <xdr:to>
          <xdr:col>1</xdr:col>
          <xdr:colOff>19050</xdr:colOff>
          <xdr:row>99</xdr:row>
          <xdr:rowOff>9525</xdr:rowOff>
        </xdr:to>
        <xdr:sp macro="" textlink="">
          <xdr:nvSpPr>
            <xdr:cNvPr id="7206" name="Check Box 38" hidden="1">
              <a:extLst>
                <a:ext uri="{63B3BB69-23CF-44E3-9099-C40C66FF867C}">
                  <a14:compatExt spid="_x0000_s7206"/>
                </a:ext>
                <a:ext uri="{FF2B5EF4-FFF2-40B4-BE49-F238E27FC236}">
                  <a16:creationId xmlns:a16="http://schemas.microsoft.com/office/drawing/2014/main" id="{00000000-0008-0000-07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84</xdr:row>
          <xdr:rowOff>0</xdr:rowOff>
        </xdr:from>
        <xdr:to>
          <xdr:col>1</xdr:col>
          <xdr:colOff>600075</xdr:colOff>
          <xdr:row>85</xdr:row>
          <xdr:rowOff>28575</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7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88</xdr:row>
          <xdr:rowOff>9525</xdr:rowOff>
        </xdr:from>
        <xdr:to>
          <xdr:col>2</xdr:col>
          <xdr:colOff>19050</xdr:colOff>
          <xdr:row>89</xdr:row>
          <xdr:rowOff>38100</xdr:rowOff>
        </xdr:to>
        <xdr:sp macro="" textlink="">
          <xdr:nvSpPr>
            <xdr:cNvPr id="7208" name="Check Box 40" hidden="1">
              <a:extLst>
                <a:ext uri="{63B3BB69-23CF-44E3-9099-C40C66FF867C}">
                  <a14:compatExt spid="_x0000_s7208"/>
                </a:ext>
                <a:ext uri="{FF2B5EF4-FFF2-40B4-BE49-F238E27FC236}">
                  <a16:creationId xmlns:a16="http://schemas.microsoft.com/office/drawing/2014/main" id="{00000000-0008-0000-07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99</xdr:row>
          <xdr:rowOff>0</xdr:rowOff>
        </xdr:from>
        <xdr:to>
          <xdr:col>1</xdr:col>
          <xdr:colOff>600075</xdr:colOff>
          <xdr:row>100</xdr:row>
          <xdr:rowOff>28575</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7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102</xdr:row>
          <xdr:rowOff>0</xdr:rowOff>
        </xdr:from>
        <xdr:to>
          <xdr:col>0</xdr:col>
          <xdr:colOff>600075</xdr:colOff>
          <xdr:row>103</xdr:row>
          <xdr:rowOff>28575</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7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103</xdr:row>
          <xdr:rowOff>9525</xdr:rowOff>
        </xdr:from>
        <xdr:to>
          <xdr:col>2</xdr:col>
          <xdr:colOff>19050</xdr:colOff>
          <xdr:row>104</xdr:row>
          <xdr:rowOff>38100</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7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105</xdr:row>
          <xdr:rowOff>0</xdr:rowOff>
        </xdr:from>
        <xdr:to>
          <xdr:col>2</xdr:col>
          <xdr:colOff>19050</xdr:colOff>
          <xdr:row>106</xdr:row>
          <xdr:rowOff>28575</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7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106</xdr:row>
          <xdr:rowOff>9525</xdr:rowOff>
        </xdr:from>
        <xdr:to>
          <xdr:col>2</xdr:col>
          <xdr:colOff>19050</xdr:colOff>
          <xdr:row>107</xdr:row>
          <xdr:rowOff>38100</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7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109</xdr:row>
          <xdr:rowOff>9525</xdr:rowOff>
        </xdr:from>
        <xdr:to>
          <xdr:col>2</xdr:col>
          <xdr:colOff>19050</xdr:colOff>
          <xdr:row>110</xdr:row>
          <xdr:rowOff>38100</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7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113</xdr:row>
          <xdr:rowOff>9525</xdr:rowOff>
        </xdr:from>
        <xdr:to>
          <xdr:col>2</xdr:col>
          <xdr:colOff>19050</xdr:colOff>
          <xdr:row>114</xdr:row>
          <xdr:rowOff>38100</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7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117</xdr:row>
          <xdr:rowOff>0</xdr:rowOff>
        </xdr:from>
        <xdr:to>
          <xdr:col>2</xdr:col>
          <xdr:colOff>19050</xdr:colOff>
          <xdr:row>118</xdr:row>
          <xdr:rowOff>28575</xdr:rowOff>
        </xdr:to>
        <xdr:sp macro="" textlink="">
          <xdr:nvSpPr>
            <xdr:cNvPr id="7217" name="Check Box 49" hidden="1">
              <a:extLst>
                <a:ext uri="{63B3BB69-23CF-44E3-9099-C40C66FF867C}">
                  <a14:compatExt spid="_x0000_s7217"/>
                </a:ext>
                <a:ext uri="{FF2B5EF4-FFF2-40B4-BE49-F238E27FC236}">
                  <a16:creationId xmlns:a16="http://schemas.microsoft.com/office/drawing/2014/main" id="{00000000-0008-0000-07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120</xdr:row>
          <xdr:rowOff>0</xdr:rowOff>
        </xdr:from>
        <xdr:to>
          <xdr:col>3</xdr:col>
          <xdr:colOff>19050</xdr:colOff>
          <xdr:row>121</xdr:row>
          <xdr:rowOff>28575</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7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121</xdr:row>
          <xdr:rowOff>19050</xdr:rowOff>
        </xdr:from>
        <xdr:to>
          <xdr:col>3</xdr:col>
          <xdr:colOff>19050</xdr:colOff>
          <xdr:row>122</xdr:row>
          <xdr:rowOff>47625</xdr:rowOff>
        </xdr:to>
        <xdr:sp macro="" textlink="">
          <xdr:nvSpPr>
            <xdr:cNvPr id="7219" name="Check Box 51" hidden="1">
              <a:extLst>
                <a:ext uri="{63B3BB69-23CF-44E3-9099-C40C66FF867C}">
                  <a14:compatExt spid="_x0000_s7219"/>
                </a:ext>
                <a:ext uri="{FF2B5EF4-FFF2-40B4-BE49-F238E27FC236}">
                  <a16:creationId xmlns:a16="http://schemas.microsoft.com/office/drawing/2014/main" id="{00000000-0008-0000-07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123</xdr:row>
          <xdr:rowOff>9525</xdr:rowOff>
        </xdr:from>
        <xdr:to>
          <xdr:col>1</xdr:col>
          <xdr:colOff>19050</xdr:colOff>
          <xdr:row>124</xdr:row>
          <xdr:rowOff>47625</xdr:rowOff>
        </xdr:to>
        <xdr:sp macro="" textlink="">
          <xdr:nvSpPr>
            <xdr:cNvPr id="7222" name="Check Box 54" hidden="1">
              <a:extLst>
                <a:ext uri="{63B3BB69-23CF-44E3-9099-C40C66FF867C}">
                  <a14:compatExt spid="_x0000_s7222"/>
                </a:ext>
                <a:ext uri="{FF2B5EF4-FFF2-40B4-BE49-F238E27FC236}">
                  <a16:creationId xmlns:a16="http://schemas.microsoft.com/office/drawing/2014/main" id="{00000000-0008-0000-07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126</xdr:row>
          <xdr:rowOff>9525</xdr:rowOff>
        </xdr:from>
        <xdr:to>
          <xdr:col>2</xdr:col>
          <xdr:colOff>19050</xdr:colOff>
          <xdr:row>127</xdr:row>
          <xdr:rowOff>38100</xdr:rowOff>
        </xdr:to>
        <xdr:sp macro="" textlink="">
          <xdr:nvSpPr>
            <xdr:cNvPr id="7223" name="Check Box 55" hidden="1">
              <a:extLst>
                <a:ext uri="{63B3BB69-23CF-44E3-9099-C40C66FF867C}">
                  <a14:compatExt spid="_x0000_s7223"/>
                </a:ext>
                <a:ext uri="{FF2B5EF4-FFF2-40B4-BE49-F238E27FC236}">
                  <a16:creationId xmlns:a16="http://schemas.microsoft.com/office/drawing/2014/main" id="{00000000-0008-0000-07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126</xdr:row>
          <xdr:rowOff>180975</xdr:rowOff>
        </xdr:from>
        <xdr:to>
          <xdr:col>2</xdr:col>
          <xdr:colOff>19050</xdr:colOff>
          <xdr:row>128</xdr:row>
          <xdr:rowOff>19050</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7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127</xdr:row>
          <xdr:rowOff>180975</xdr:rowOff>
        </xdr:from>
        <xdr:to>
          <xdr:col>2</xdr:col>
          <xdr:colOff>19050</xdr:colOff>
          <xdr:row>129</xdr:row>
          <xdr:rowOff>19050</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7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128</xdr:row>
          <xdr:rowOff>180975</xdr:rowOff>
        </xdr:from>
        <xdr:to>
          <xdr:col>2</xdr:col>
          <xdr:colOff>19050</xdr:colOff>
          <xdr:row>130</xdr:row>
          <xdr:rowOff>19050</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7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129</xdr:row>
          <xdr:rowOff>180975</xdr:rowOff>
        </xdr:from>
        <xdr:to>
          <xdr:col>2</xdr:col>
          <xdr:colOff>19050</xdr:colOff>
          <xdr:row>131</xdr:row>
          <xdr:rowOff>38100</xdr:rowOff>
        </xdr:to>
        <xdr:sp macro="" textlink="">
          <xdr:nvSpPr>
            <xdr:cNvPr id="7227" name="Check Box 59" hidden="1">
              <a:extLst>
                <a:ext uri="{63B3BB69-23CF-44E3-9099-C40C66FF867C}">
                  <a14:compatExt spid="_x0000_s7227"/>
                </a:ext>
                <a:ext uri="{FF2B5EF4-FFF2-40B4-BE49-F238E27FC236}">
                  <a16:creationId xmlns:a16="http://schemas.microsoft.com/office/drawing/2014/main" id="{00000000-0008-0000-07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131</xdr:row>
          <xdr:rowOff>0</xdr:rowOff>
        </xdr:from>
        <xdr:to>
          <xdr:col>1</xdr:col>
          <xdr:colOff>19050</xdr:colOff>
          <xdr:row>132</xdr:row>
          <xdr:rowOff>38100</xdr:rowOff>
        </xdr:to>
        <xdr:sp macro="" textlink="">
          <xdr:nvSpPr>
            <xdr:cNvPr id="7228" name="Check Box 60" hidden="1">
              <a:extLst>
                <a:ext uri="{63B3BB69-23CF-44E3-9099-C40C66FF867C}">
                  <a14:compatExt spid="_x0000_s7228"/>
                </a:ext>
                <a:ext uri="{FF2B5EF4-FFF2-40B4-BE49-F238E27FC236}">
                  <a16:creationId xmlns:a16="http://schemas.microsoft.com/office/drawing/2014/main" id="{00000000-0008-0000-07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133</xdr:row>
          <xdr:rowOff>0</xdr:rowOff>
        </xdr:from>
        <xdr:to>
          <xdr:col>1</xdr:col>
          <xdr:colOff>19050</xdr:colOff>
          <xdr:row>134</xdr:row>
          <xdr:rowOff>28575</xdr:rowOff>
        </xdr:to>
        <xdr:sp macro="" textlink="">
          <xdr:nvSpPr>
            <xdr:cNvPr id="7229" name="Check Box 61" hidden="1">
              <a:extLst>
                <a:ext uri="{63B3BB69-23CF-44E3-9099-C40C66FF867C}">
                  <a14:compatExt spid="_x0000_s7229"/>
                </a:ext>
                <a:ext uri="{FF2B5EF4-FFF2-40B4-BE49-F238E27FC236}">
                  <a16:creationId xmlns:a16="http://schemas.microsoft.com/office/drawing/2014/main" id="{00000000-0008-0000-07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135</xdr:row>
          <xdr:rowOff>0</xdr:rowOff>
        </xdr:from>
        <xdr:to>
          <xdr:col>1</xdr:col>
          <xdr:colOff>19050</xdr:colOff>
          <xdr:row>136</xdr:row>
          <xdr:rowOff>28575</xdr:rowOff>
        </xdr:to>
        <xdr:sp macro="" textlink="">
          <xdr:nvSpPr>
            <xdr:cNvPr id="7230" name="Check Box 62" hidden="1">
              <a:extLst>
                <a:ext uri="{63B3BB69-23CF-44E3-9099-C40C66FF867C}">
                  <a14:compatExt spid="_x0000_s7230"/>
                </a:ext>
                <a:ext uri="{FF2B5EF4-FFF2-40B4-BE49-F238E27FC236}">
                  <a16:creationId xmlns:a16="http://schemas.microsoft.com/office/drawing/2014/main" id="{00000000-0008-0000-07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136</xdr:row>
          <xdr:rowOff>0</xdr:rowOff>
        </xdr:from>
        <xdr:to>
          <xdr:col>1</xdr:col>
          <xdr:colOff>600075</xdr:colOff>
          <xdr:row>137</xdr:row>
          <xdr:rowOff>28575</xdr:rowOff>
        </xdr:to>
        <xdr:sp macro="" textlink="">
          <xdr:nvSpPr>
            <xdr:cNvPr id="7231" name="Check Box 63" hidden="1">
              <a:extLst>
                <a:ext uri="{63B3BB69-23CF-44E3-9099-C40C66FF867C}">
                  <a14:compatExt spid="_x0000_s7231"/>
                </a:ext>
                <a:ext uri="{FF2B5EF4-FFF2-40B4-BE49-F238E27FC236}">
                  <a16:creationId xmlns:a16="http://schemas.microsoft.com/office/drawing/2014/main" id="{00000000-0008-0000-07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136</xdr:row>
          <xdr:rowOff>171450</xdr:rowOff>
        </xdr:from>
        <xdr:to>
          <xdr:col>1</xdr:col>
          <xdr:colOff>600075</xdr:colOff>
          <xdr:row>137</xdr:row>
          <xdr:rowOff>190500</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7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140</xdr:row>
          <xdr:rowOff>180975</xdr:rowOff>
        </xdr:from>
        <xdr:to>
          <xdr:col>1</xdr:col>
          <xdr:colOff>600075</xdr:colOff>
          <xdr:row>142</xdr:row>
          <xdr:rowOff>38100</xdr:rowOff>
        </xdr:to>
        <xdr:sp macro="" textlink="">
          <xdr:nvSpPr>
            <xdr:cNvPr id="7233" name="Check Box 65" hidden="1">
              <a:extLst>
                <a:ext uri="{63B3BB69-23CF-44E3-9099-C40C66FF867C}">
                  <a14:compatExt spid="_x0000_s7233"/>
                </a:ext>
                <a:ext uri="{FF2B5EF4-FFF2-40B4-BE49-F238E27FC236}">
                  <a16:creationId xmlns:a16="http://schemas.microsoft.com/office/drawing/2014/main" id="{00000000-0008-0000-07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155</xdr:row>
          <xdr:rowOff>0</xdr:rowOff>
        </xdr:from>
        <xdr:to>
          <xdr:col>1</xdr:col>
          <xdr:colOff>19050</xdr:colOff>
          <xdr:row>156</xdr:row>
          <xdr:rowOff>28575</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7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156</xdr:row>
          <xdr:rowOff>180975</xdr:rowOff>
        </xdr:from>
        <xdr:to>
          <xdr:col>1</xdr:col>
          <xdr:colOff>19050</xdr:colOff>
          <xdr:row>158</xdr:row>
          <xdr:rowOff>19050</xdr:rowOff>
        </xdr:to>
        <xdr:sp macro="" textlink="">
          <xdr:nvSpPr>
            <xdr:cNvPr id="7235" name="Check Box 67" hidden="1">
              <a:extLst>
                <a:ext uri="{63B3BB69-23CF-44E3-9099-C40C66FF867C}">
                  <a14:compatExt spid="_x0000_s7235"/>
                </a:ext>
                <a:ext uri="{FF2B5EF4-FFF2-40B4-BE49-F238E27FC236}">
                  <a16:creationId xmlns:a16="http://schemas.microsoft.com/office/drawing/2014/main" id="{00000000-0008-0000-07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15240</xdr:colOff>
      <xdr:row>21</xdr:row>
      <xdr:rowOff>0</xdr:rowOff>
    </xdr:from>
    <xdr:to>
      <xdr:col>10</xdr:col>
      <xdr:colOff>525780</xdr:colOff>
      <xdr:row>25</xdr:row>
      <xdr:rowOff>22860</xdr:rowOff>
    </xdr:to>
    <xdr:sp macro="" textlink="">
      <xdr:nvSpPr>
        <xdr:cNvPr id="2" name="TextBox 1"/>
        <xdr:cNvSpPr txBox="1"/>
      </xdr:nvSpPr>
      <xdr:spPr>
        <a:xfrm>
          <a:off x="15240" y="3924300"/>
          <a:ext cx="6896100" cy="1638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lgn="l"/>
          <a:r>
            <a:rPr lang="en-US"/>
            <a:t>- If the unit does not meet required criteria, then Major Measures have not been completed adequately and additional work must be considered and/or completed.                                                                                                                - </a:t>
          </a:r>
          <a:r>
            <a:rPr lang="en-US" b="1" u="sng"/>
            <a:t>Subrecipient CANNOT perform any Secondary measures until ALL criteria for Major Measures have been adequately addressed and/or installed</a:t>
          </a:r>
          <a:r>
            <a:rPr lang="en-US"/>
            <a:t>.                                                                                                                                                                        -If Subrecipient does NOT meet or exceed the required criteria for major measures consistently across program years, future LIHEAP Weatherization contracts for Subrecipient could be restricted on the installation of secondary measures. </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304800</xdr:colOff>
          <xdr:row>29</xdr:row>
          <xdr:rowOff>9525</xdr:rowOff>
        </xdr:from>
        <xdr:to>
          <xdr:col>1</xdr:col>
          <xdr:colOff>19050</xdr:colOff>
          <xdr:row>30</xdr:row>
          <xdr:rowOff>38100</xdr:rowOff>
        </xdr:to>
        <xdr:sp macro="" textlink="">
          <xdr:nvSpPr>
            <xdr:cNvPr id="53249" name="Check Box 1" hidden="1">
              <a:extLst>
                <a:ext uri="{63B3BB69-23CF-44E3-9099-C40C66FF867C}">
                  <a14:compatExt spid="_x0000_s53249"/>
                </a:ext>
                <a:ext uri="{FF2B5EF4-FFF2-40B4-BE49-F238E27FC236}">
                  <a16:creationId xmlns:a16="http://schemas.microsoft.com/office/drawing/2014/main" id="{00000000-0008-0000-07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31</xdr:row>
          <xdr:rowOff>0</xdr:rowOff>
        </xdr:from>
        <xdr:to>
          <xdr:col>1</xdr:col>
          <xdr:colOff>19050</xdr:colOff>
          <xdr:row>32</xdr:row>
          <xdr:rowOff>28575</xdr:rowOff>
        </xdr:to>
        <xdr:sp macro="" textlink="">
          <xdr:nvSpPr>
            <xdr:cNvPr id="53250" name="Check Box 2" hidden="1">
              <a:extLst>
                <a:ext uri="{63B3BB69-23CF-44E3-9099-C40C66FF867C}">
                  <a14:compatExt spid="_x0000_s53250"/>
                </a:ext>
                <a:ext uri="{FF2B5EF4-FFF2-40B4-BE49-F238E27FC236}">
                  <a16:creationId xmlns:a16="http://schemas.microsoft.com/office/drawing/2014/main" id="{00000000-0008-0000-07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32</xdr:row>
          <xdr:rowOff>0</xdr:rowOff>
        </xdr:from>
        <xdr:to>
          <xdr:col>1</xdr:col>
          <xdr:colOff>19050</xdr:colOff>
          <xdr:row>33</xdr:row>
          <xdr:rowOff>28575</xdr:rowOff>
        </xdr:to>
        <xdr:sp macro="" textlink="">
          <xdr:nvSpPr>
            <xdr:cNvPr id="53251" name="Check Box 3" hidden="1">
              <a:extLst>
                <a:ext uri="{63B3BB69-23CF-44E3-9099-C40C66FF867C}">
                  <a14:compatExt spid="_x0000_s53251"/>
                </a:ext>
                <a:ext uri="{FF2B5EF4-FFF2-40B4-BE49-F238E27FC236}">
                  <a16:creationId xmlns:a16="http://schemas.microsoft.com/office/drawing/2014/main" id="{00000000-0008-0000-07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33</xdr:row>
          <xdr:rowOff>0</xdr:rowOff>
        </xdr:from>
        <xdr:to>
          <xdr:col>1</xdr:col>
          <xdr:colOff>19050</xdr:colOff>
          <xdr:row>34</xdr:row>
          <xdr:rowOff>28575</xdr:rowOff>
        </xdr:to>
        <xdr:sp macro="" textlink="">
          <xdr:nvSpPr>
            <xdr:cNvPr id="53252" name="Check Box 4" hidden="1">
              <a:extLst>
                <a:ext uri="{63B3BB69-23CF-44E3-9099-C40C66FF867C}">
                  <a14:compatExt spid="_x0000_s53252"/>
                </a:ext>
                <a:ext uri="{FF2B5EF4-FFF2-40B4-BE49-F238E27FC236}">
                  <a16:creationId xmlns:a16="http://schemas.microsoft.com/office/drawing/2014/main" id="{00000000-0008-0000-07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36</xdr:row>
          <xdr:rowOff>0</xdr:rowOff>
        </xdr:from>
        <xdr:to>
          <xdr:col>1</xdr:col>
          <xdr:colOff>19050</xdr:colOff>
          <xdr:row>37</xdr:row>
          <xdr:rowOff>28575</xdr:rowOff>
        </xdr:to>
        <xdr:sp macro="" textlink="">
          <xdr:nvSpPr>
            <xdr:cNvPr id="53253" name="Check Box 5" hidden="1">
              <a:extLst>
                <a:ext uri="{63B3BB69-23CF-44E3-9099-C40C66FF867C}">
                  <a14:compatExt spid="_x0000_s53253"/>
                </a:ext>
                <a:ext uri="{FF2B5EF4-FFF2-40B4-BE49-F238E27FC236}">
                  <a16:creationId xmlns:a16="http://schemas.microsoft.com/office/drawing/2014/main" id="{00000000-0008-0000-07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37</xdr:row>
          <xdr:rowOff>0</xdr:rowOff>
        </xdr:from>
        <xdr:to>
          <xdr:col>1</xdr:col>
          <xdr:colOff>19050</xdr:colOff>
          <xdr:row>38</xdr:row>
          <xdr:rowOff>28575</xdr:rowOff>
        </xdr:to>
        <xdr:sp macro="" textlink="">
          <xdr:nvSpPr>
            <xdr:cNvPr id="53254" name="Check Box 6" hidden="1">
              <a:extLst>
                <a:ext uri="{63B3BB69-23CF-44E3-9099-C40C66FF867C}">
                  <a14:compatExt spid="_x0000_s53254"/>
                </a:ext>
                <a:ext uri="{FF2B5EF4-FFF2-40B4-BE49-F238E27FC236}">
                  <a16:creationId xmlns:a16="http://schemas.microsoft.com/office/drawing/2014/main" id="{00000000-0008-0000-07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xdr:row>
          <xdr:rowOff>19050</xdr:rowOff>
        </xdr:from>
        <xdr:to>
          <xdr:col>1</xdr:col>
          <xdr:colOff>19050</xdr:colOff>
          <xdr:row>39</xdr:row>
          <xdr:rowOff>47625</xdr:rowOff>
        </xdr:to>
        <xdr:sp macro="" textlink="">
          <xdr:nvSpPr>
            <xdr:cNvPr id="53255" name="Check Box 7" hidden="1">
              <a:extLst>
                <a:ext uri="{63B3BB69-23CF-44E3-9099-C40C66FF867C}">
                  <a14:compatExt spid="_x0000_s53255"/>
                </a:ext>
                <a:ext uri="{FF2B5EF4-FFF2-40B4-BE49-F238E27FC236}">
                  <a16:creationId xmlns:a16="http://schemas.microsoft.com/office/drawing/2014/main" id="{00000000-0008-0000-07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39</xdr:row>
          <xdr:rowOff>9525</xdr:rowOff>
        </xdr:from>
        <xdr:to>
          <xdr:col>1</xdr:col>
          <xdr:colOff>19050</xdr:colOff>
          <xdr:row>40</xdr:row>
          <xdr:rowOff>38100</xdr:rowOff>
        </xdr:to>
        <xdr:sp macro="" textlink="">
          <xdr:nvSpPr>
            <xdr:cNvPr id="53256" name="Check Box 8" hidden="1">
              <a:extLst>
                <a:ext uri="{63B3BB69-23CF-44E3-9099-C40C66FF867C}">
                  <a14:compatExt spid="_x0000_s53256"/>
                </a:ext>
                <a:ext uri="{FF2B5EF4-FFF2-40B4-BE49-F238E27FC236}">
                  <a16:creationId xmlns:a16="http://schemas.microsoft.com/office/drawing/2014/main" id="{00000000-0008-0000-07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xdr:row>
          <xdr:rowOff>0</xdr:rowOff>
        </xdr:from>
        <xdr:to>
          <xdr:col>1</xdr:col>
          <xdr:colOff>19050</xdr:colOff>
          <xdr:row>43</xdr:row>
          <xdr:rowOff>28575</xdr:rowOff>
        </xdr:to>
        <xdr:sp macro="" textlink="">
          <xdr:nvSpPr>
            <xdr:cNvPr id="53257" name="Check Box 9" hidden="1">
              <a:extLst>
                <a:ext uri="{63B3BB69-23CF-44E3-9099-C40C66FF867C}">
                  <a14:compatExt spid="_x0000_s53257"/>
                </a:ext>
                <a:ext uri="{FF2B5EF4-FFF2-40B4-BE49-F238E27FC236}">
                  <a16:creationId xmlns:a16="http://schemas.microsoft.com/office/drawing/2014/main" id="{00000000-0008-0000-07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xdr:row>
          <xdr:rowOff>9525</xdr:rowOff>
        </xdr:from>
        <xdr:to>
          <xdr:col>1</xdr:col>
          <xdr:colOff>19050</xdr:colOff>
          <xdr:row>44</xdr:row>
          <xdr:rowOff>38100</xdr:rowOff>
        </xdr:to>
        <xdr:sp macro="" textlink="">
          <xdr:nvSpPr>
            <xdr:cNvPr id="53258" name="Check Box 10" hidden="1">
              <a:extLst>
                <a:ext uri="{63B3BB69-23CF-44E3-9099-C40C66FF867C}">
                  <a14:compatExt spid="_x0000_s53258"/>
                </a:ext>
                <a:ext uri="{FF2B5EF4-FFF2-40B4-BE49-F238E27FC236}">
                  <a16:creationId xmlns:a16="http://schemas.microsoft.com/office/drawing/2014/main" id="{00000000-0008-0000-07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44</xdr:row>
          <xdr:rowOff>9525</xdr:rowOff>
        </xdr:from>
        <xdr:to>
          <xdr:col>1</xdr:col>
          <xdr:colOff>19050</xdr:colOff>
          <xdr:row>45</xdr:row>
          <xdr:rowOff>38100</xdr:rowOff>
        </xdr:to>
        <xdr:sp macro="" textlink="">
          <xdr:nvSpPr>
            <xdr:cNvPr id="53259" name="Check Box 11" hidden="1">
              <a:extLst>
                <a:ext uri="{63B3BB69-23CF-44E3-9099-C40C66FF867C}">
                  <a14:compatExt spid="_x0000_s53259"/>
                </a:ext>
                <a:ext uri="{FF2B5EF4-FFF2-40B4-BE49-F238E27FC236}">
                  <a16:creationId xmlns:a16="http://schemas.microsoft.com/office/drawing/2014/main" id="{00000000-0008-0000-07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xdr:row>
          <xdr:rowOff>9525</xdr:rowOff>
        </xdr:from>
        <xdr:to>
          <xdr:col>1</xdr:col>
          <xdr:colOff>19050</xdr:colOff>
          <xdr:row>46</xdr:row>
          <xdr:rowOff>38100</xdr:rowOff>
        </xdr:to>
        <xdr:sp macro="" textlink="">
          <xdr:nvSpPr>
            <xdr:cNvPr id="53260" name="Check Box 12" hidden="1">
              <a:extLst>
                <a:ext uri="{63B3BB69-23CF-44E3-9099-C40C66FF867C}">
                  <a14:compatExt spid="_x0000_s53260"/>
                </a:ext>
                <a:ext uri="{FF2B5EF4-FFF2-40B4-BE49-F238E27FC236}">
                  <a16:creationId xmlns:a16="http://schemas.microsoft.com/office/drawing/2014/main" id="{00000000-0008-0000-07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xdr:row>
          <xdr:rowOff>0</xdr:rowOff>
        </xdr:from>
        <xdr:to>
          <xdr:col>1</xdr:col>
          <xdr:colOff>19050</xdr:colOff>
          <xdr:row>49</xdr:row>
          <xdr:rowOff>28575</xdr:rowOff>
        </xdr:to>
        <xdr:sp macro="" textlink="">
          <xdr:nvSpPr>
            <xdr:cNvPr id="53261" name="Check Box 13" hidden="1">
              <a:extLst>
                <a:ext uri="{63B3BB69-23CF-44E3-9099-C40C66FF867C}">
                  <a14:compatExt spid="_x0000_s53261"/>
                </a:ext>
                <a:ext uri="{FF2B5EF4-FFF2-40B4-BE49-F238E27FC236}">
                  <a16:creationId xmlns:a16="http://schemas.microsoft.com/office/drawing/2014/main" id="{00000000-0008-0000-07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xdr:row>
          <xdr:rowOff>190500</xdr:rowOff>
        </xdr:from>
        <xdr:to>
          <xdr:col>1</xdr:col>
          <xdr:colOff>19050</xdr:colOff>
          <xdr:row>51</xdr:row>
          <xdr:rowOff>28575</xdr:rowOff>
        </xdr:to>
        <xdr:sp macro="" textlink="">
          <xdr:nvSpPr>
            <xdr:cNvPr id="53262" name="Check Box 14" hidden="1">
              <a:extLst>
                <a:ext uri="{63B3BB69-23CF-44E3-9099-C40C66FF867C}">
                  <a14:compatExt spid="_x0000_s53262"/>
                </a:ext>
                <a:ext uri="{FF2B5EF4-FFF2-40B4-BE49-F238E27FC236}">
                  <a16:creationId xmlns:a16="http://schemas.microsoft.com/office/drawing/2014/main" id="{00000000-0008-0000-07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xdr:row>
          <xdr:rowOff>180975</xdr:rowOff>
        </xdr:from>
        <xdr:to>
          <xdr:col>1</xdr:col>
          <xdr:colOff>19050</xdr:colOff>
          <xdr:row>52</xdr:row>
          <xdr:rowOff>9525</xdr:rowOff>
        </xdr:to>
        <xdr:sp macro="" textlink="">
          <xdr:nvSpPr>
            <xdr:cNvPr id="53263" name="Check Box 15" hidden="1">
              <a:extLst>
                <a:ext uri="{63B3BB69-23CF-44E3-9099-C40C66FF867C}">
                  <a14:compatExt spid="_x0000_s53263"/>
                </a:ext>
                <a:ext uri="{FF2B5EF4-FFF2-40B4-BE49-F238E27FC236}">
                  <a16:creationId xmlns:a16="http://schemas.microsoft.com/office/drawing/2014/main" id="{00000000-0008-0000-07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xdr:row>
          <xdr:rowOff>9525</xdr:rowOff>
        </xdr:from>
        <xdr:to>
          <xdr:col>1</xdr:col>
          <xdr:colOff>19050</xdr:colOff>
          <xdr:row>54</xdr:row>
          <xdr:rowOff>38100</xdr:rowOff>
        </xdr:to>
        <xdr:sp macro="" textlink="">
          <xdr:nvSpPr>
            <xdr:cNvPr id="53264" name="Check Box 16" hidden="1">
              <a:extLst>
                <a:ext uri="{63B3BB69-23CF-44E3-9099-C40C66FF867C}">
                  <a14:compatExt spid="_x0000_s53264"/>
                </a:ext>
                <a:ext uri="{FF2B5EF4-FFF2-40B4-BE49-F238E27FC236}">
                  <a16:creationId xmlns:a16="http://schemas.microsoft.com/office/drawing/2014/main" id="{00000000-0008-0000-07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57</xdr:row>
          <xdr:rowOff>9525</xdr:rowOff>
        </xdr:from>
        <xdr:to>
          <xdr:col>0</xdr:col>
          <xdr:colOff>600075</xdr:colOff>
          <xdr:row>58</xdr:row>
          <xdr:rowOff>38100</xdr:rowOff>
        </xdr:to>
        <xdr:sp macro="" textlink="">
          <xdr:nvSpPr>
            <xdr:cNvPr id="53267" name="Check Box 19" hidden="1">
              <a:extLst>
                <a:ext uri="{63B3BB69-23CF-44E3-9099-C40C66FF867C}">
                  <a14:compatExt spid="_x0000_s53267"/>
                </a:ext>
                <a:ext uri="{FF2B5EF4-FFF2-40B4-BE49-F238E27FC236}">
                  <a16:creationId xmlns:a16="http://schemas.microsoft.com/office/drawing/2014/main" id="{00000000-0008-0000-07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58</xdr:row>
          <xdr:rowOff>19050</xdr:rowOff>
        </xdr:from>
        <xdr:to>
          <xdr:col>0</xdr:col>
          <xdr:colOff>600075</xdr:colOff>
          <xdr:row>59</xdr:row>
          <xdr:rowOff>47625</xdr:rowOff>
        </xdr:to>
        <xdr:sp macro="" textlink="">
          <xdr:nvSpPr>
            <xdr:cNvPr id="53268" name="Check Box 20" hidden="1">
              <a:extLst>
                <a:ext uri="{63B3BB69-23CF-44E3-9099-C40C66FF867C}">
                  <a14:compatExt spid="_x0000_s53268"/>
                </a:ext>
                <a:ext uri="{FF2B5EF4-FFF2-40B4-BE49-F238E27FC236}">
                  <a16:creationId xmlns:a16="http://schemas.microsoft.com/office/drawing/2014/main" id="{00000000-0008-0000-07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59</xdr:row>
          <xdr:rowOff>19050</xdr:rowOff>
        </xdr:from>
        <xdr:to>
          <xdr:col>0</xdr:col>
          <xdr:colOff>600075</xdr:colOff>
          <xdr:row>60</xdr:row>
          <xdr:rowOff>47625</xdr:rowOff>
        </xdr:to>
        <xdr:sp macro="" textlink="">
          <xdr:nvSpPr>
            <xdr:cNvPr id="53269" name="Check Box 21" hidden="1">
              <a:extLst>
                <a:ext uri="{63B3BB69-23CF-44E3-9099-C40C66FF867C}">
                  <a14:compatExt spid="_x0000_s53269"/>
                </a:ext>
                <a:ext uri="{FF2B5EF4-FFF2-40B4-BE49-F238E27FC236}">
                  <a16:creationId xmlns:a16="http://schemas.microsoft.com/office/drawing/2014/main" id="{00000000-0008-0000-07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62</xdr:row>
          <xdr:rowOff>0</xdr:rowOff>
        </xdr:from>
        <xdr:to>
          <xdr:col>1</xdr:col>
          <xdr:colOff>19050</xdr:colOff>
          <xdr:row>63</xdr:row>
          <xdr:rowOff>28575</xdr:rowOff>
        </xdr:to>
        <xdr:sp macro="" textlink="">
          <xdr:nvSpPr>
            <xdr:cNvPr id="53270" name="Check Box 22" hidden="1">
              <a:extLst>
                <a:ext uri="{63B3BB69-23CF-44E3-9099-C40C66FF867C}">
                  <a14:compatExt spid="_x0000_s53270"/>
                </a:ext>
                <a:ext uri="{FF2B5EF4-FFF2-40B4-BE49-F238E27FC236}">
                  <a16:creationId xmlns:a16="http://schemas.microsoft.com/office/drawing/2014/main" id="{00000000-0008-0000-07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62</xdr:row>
          <xdr:rowOff>161925</xdr:rowOff>
        </xdr:from>
        <xdr:to>
          <xdr:col>1</xdr:col>
          <xdr:colOff>19050</xdr:colOff>
          <xdr:row>63</xdr:row>
          <xdr:rowOff>180975</xdr:rowOff>
        </xdr:to>
        <xdr:sp macro="" textlink="">
          <xdr:nvSpPr>
            <xdr:cNvPr id="53271" name="Check Box 23" hidden="1">
              <a:extLst>
                <a:ext uri="{63B3BB69-23CF-44E3-9099-C40C66FF867C}">
                  <a14:compatExt spid="_x0000_s53271"/>
                </a:ext>
                <a:ext uri="{FF2B5EF4-FFF2-40B4-BE49-F238E27FC236}">
                  <a16:creationId xmlns:a16="http://schemas.microsoft.com/office/drawing/2014/main" id="{00000000-0008-0000-07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65</xdr:row>
          <xdr:rowOff>0</xdr:rowOff>
        </xdr:from>
        <xdr:to>
          <xdr:col>1</xdr:col>
          <xdr:colOff>19050</xdr:colOff>
          <xdr:row>66</xdr:row>
          <xdr:rowOff>19050</xdr:rowOff>
        </xdr:to>
        <xdr:sp macro="" textlink="">
          <xdr:nvSpPr>
            <xdr:cNvPr id="53272" name="Check Box 24" hidden="1">
              <a:extLst>
                <a:ext uri="{63B3BB69-23CF-44E3-9099-C40C66FF867C}">
                  <a14:compatExt spid="_x0000_s53272"/>
                </a:ext>
                <a:ext uri="{FF2B5EF4-FFF2-40B4-BE49-F238E27FC236}">
                  <a16:creationId xmlns:a16="http://schemas.microsoft.com/office/drawing/2014/main" id="{00000000-0008-0000-07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68</xdr:row>
          <xdr:rowOff>0</xdr:rowOff>
        </xdr:from>
        <xdr:to>
          <xdr:col>1</xdr:col>
          <xdr:colOff>19050</xdr:colOff>
          <xdr:row>69</xdr:row>
          <xdr:rowOff>28575</xdr:rowOff>
        </xdr:to>
        <xdr:sp macro="" textlink="">
          <xdr:nvSpPr>
            <xdr:cNvPr id="53273" name="Check Box 25" hidden="1">
              <a:extLst>
                <a:ext uri="{63B3BB69-23CF-44E3-9099-C40C66FF867C}">
                  <a14:compatExt spid="_x0000_s53273"/>
                </a:ext>
                <a:ext uri="{FF2B5EF4-FFF2-40B4-BE49-F238E27FC236}">
                  <a16:creationId xmlns:a16="http://schemas.microsoft.com/office/drawing/2014/main" id="{00000000-0008-0000-07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68</xdr:row>
          <xdr:rowOff>171450</xdr:rowOff>
        </xdr:from>
        <xdr:to>
          <xdr:col>1</xdr:col>
          <xdr:colOff>19050</xdr:colOff>
          <xdr:row>69</xdr:row>
          <xdr:rowOff>200025</xdr:rowOff>
        </xdr:to>
        <xdr:sp macro="" textlink="">
          <xdr:nvSpPr>
            <xdr:cNvPr id="53274" name="Check Box 26" hidden="1">
              <a:extLst>
                <a:ext uri="{63B3BB69-23CF-44E3-9099-C40C66FF867C}">
                  <a14:compatExt spid="_x0000_s53274"/>
                </a:ext>
                <a:ext uri="{FF2B5EF4-FFF2-40B4-BE49-F238E27FC236}">
                  <a16:creationId xmlns:a16="http://schemas.microsoft.com/office/drawing/2014/main" id="{00000000-0008-0000-07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70</xdr:row>
          <xdr:rowOff>9525</xdr:rowOff>
        </xdr:from>
        <xdr:to>
          <xdr:col>1</xdr:col>
          <xdr:colOff>28575</xdr:colOff>
          <xdr:row>70</xdr:row>
          <xdr:rowOff>209550</xdr:rowOff>
        </xdr:to>
        <xdr:sp macro="" textlink="">
          <xdr:nvSpPr>
            <xdr:cNvPr id="53275" name="Check Box 27" hidden="1">
              <a:extLst>
                <a:ext uri="{63B3BB69-23CF-44E3-9099-C40C66FF867C}">
                  <a14:compatExt spid="_x0000_s53275"/>
                </a:ext>
                <a:ext uri="{FF2B5EF4-FFF2-40B4-BE49-F238E27FC236}">
                  <a16:creationId xmlns:a16="http://schemas.microsoft.com/office/drawing/2014/main" id="{00000000-0008-0000-07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75</xdr:row>
          <xdr:rowOff>28575</xdr:rowOff>
        </xdr:from>
        <xdr:to>
          <xdr:col>1</xdr:col>
          <xdr:colOff>0</xdr:colOff>
          <xdr:row>76</xdr:row>
          <xdr:rowOff>9525</xdr:rowOff>
        </xdr:to>
        <xdr:sp macro="" textlink="">
          <xdr:nvSpPr>
            <xdr:cNvPr id="53276" name="Check Box 28" hidden="1">
              <a:extLst>
                <a:ext uri="{63B3BB69-23CF-44E3-9099-C40C66FF867C}">
                  <a14:compatExt spid="_x0000_s53276"/>
                </a:ext>
                <a:ext uri="{FF2B5EF4-FFF2-40B4-BE49-F238E27FC236}">
                  <a16:creationId xmlns:a16="http://schemas.microsoft.com/office/drawing/2014/main" id="{00000000-0008-0000-07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28575</xdr:rowOff>
        </xdr:from>
        <xdr:to>
          <xdr:col>1</xdr:col>
          <xdr:colOff>0</xdr:colOff>
          <xdr:row>78</xdr:row>
          <xdr:rowOff>0</xdr:rowOff>
        </xdr:to>
        <xdr:sp macro="" textlink="">
          <xdr:nvSpPr>
            <xdr:cNvPr id="53277" name="Check Box 29" hidden="1">
              <a:extLst>
                <a:ext uri="{63B3BB69-23CF-44E3-9099-C40C66FF867C}">
                  <a14:compatExt spid="_x0000_s53277"/>
                </a:ext>
                <a:ext uri="{FF2B5EF4-FFF2-40B4-BE49-F238E27FC236}">
                  <a16:creationId xmlns:a16="http://schemas.microsoft.com/office/drawing/2014/main" id="{00000000-0008-0000-07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80</xdr:row>
          <xdr:rowOff>0</xdr:rowOff>
        </xdr:from>
        <xdr:to>
          <xdr:col>1</xdr:col>
          <xdr:colOff>19050</xdr:colOff>
          <xdr:row>80</xdr:row>
          <xdr:rowOff>219075</xdr:rowOff>
        </xdr:to>
        <xdr:sp macro="" textlink="">
          <xdr:nvSpPr>
            <xdr:cNvPr id="53278" name="Check Box 30" hidden="1">
              <a:extLst>
                <a:ext uri="{63B3BB69-23CF-44E3-9099-C40C66FF867C}">
                  <a14:compatExt spid="_x0000_s53278"/>
                </a:ext>
                <a:ext uri="{FF2B5EF4-FFF2-40B4-BE49-F238E27FC236}">
                  <a16:creationId xmlns:a16="http://schemas.microsoft.com/office/drawing/2014/main" id="{00000000-0008-0000-07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81</xdr:row>
          <xdr:rowOff>9525</xdr:rowOff>
        </xdr:from>
        <xdr:to>
          <xdr:col>1</xdr:col>
          <xdr:colOff>19050</xdr:colOff>
          <xdr:row>81</xdr:row>
          <xdr:rowOff>228600</xdr:rowOff>
        </xdr:to>
        <xdr:sp macro="" textlink="">
          <xdr:nvSpPr>
            <xdr:cNvPr id="53279" name="Check Box 31" hidden="1">
              <a:extLst>
                <a:ext uri="{63B3BB69-23CF-44E3-9099-C40C66FF867C}">
                  <a14:compatExt spid="_x0000_s53279"/>
                </a:ext>
                <a:ext uri="{FF2B5EF4-FFF2-40B4-BE49-F238E27FC236}">
                  <a16:creationId xmlns:a16="http://schemas.microsoft.com/office/drawing/2014/main" id="{00000000-0008-0000-07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82</xdr:row>
          <xdr:rowOff>9525</xdr:rowOff>
        </xdr:from>
        <xdr:to>
          <xdr:col>1</xdr:col>
          <xdr:colOff>19050</xdr:colOff>
          <xdr:row>82</xdr:row>
          <xdr:rowOff>219075</xdr:rowOff>
        </xdr:to>
        <xdr:sp macro="" textlink="">
          <xdr:nvSpPr>
            <xdr:cNvPr id="53280" name="Check Box 32" hidden="1">
              <a:extLst>
                <a:ext uri="{63B3BB69-23CF-44E3-9099-C40C66FF867C}">
                  <a14:compatExt spid="_x0000_s53280"/>
                </a:ext>
                <a:ext uri="{FF2B5EF4-FFF2-40B4-BE49-F238E27FC236}">
                  <a16:creationId xmlns:a16="http://schemas.microsoft.com/office/drawing/2014/main" id="{00000000-0008-0000-07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84</xdr:row>
          <xdr:rowOff>0</xdr:rowOff>
        </xdr:from>
        <xdr:to>
          <xdr:col>1</xdr:col>
          <xdr:colOff>19050</xdr:colOff>
          <xdr:row>84</xdr:row>
          <xdr:rowOff>209550</xdr:rowOff>
        </xdr:to>
        <xdr:sp macro="" textlink="">
          <xdr:nvSpPr>
            <xdr:cNvPr id="53281" name="Check Box 33" hidden="1">
              <a:extLst>
                <a:ext uri="{63B3BB69-23CF-44E3-9099-C40C66FF867C}">
                  <a14:compatExt spid="_x0000_s53281"/>
                </a:ext>
                <a:ext uri="{FF2B5EF4-FFF2-40B4-BE49-F238E27FC236}">
                  <a16:creationId xmlns:a16="http://schemas.microsoft.com/office/drawing/2014/main" id="{00000000-0008-0000-07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86</xdr:row>
          <xdr:rowOff>0</xdr:rowOff>
        </xdr:from>
        <xdr:to>
          <xdr:col>1</xdr:col>
          <xdr:colOff>19050</xdr:colOff>
          <xdr:row>86</xdr:row>
          <xdr:rowOff>209550</xdr:rowOff>
        </xdr:to>
        <xdr:sp macro="" textlink="">
          <xdr:nvSpPr>
            <xdr:cNvPr id="53282" name="Check Box 34" hidden="1">
              <a:extLst>
                <a:ext uri="{63B3BB69-23CF-44E3-9099-C40C66FF867C}">
                  <a14:compatExt spid="_x0000_s53282"/>
                </a:ext>
                <a:ext uri="{FF2B5EF4-FFF2-40B4-BE49-F238E27FC236}">
                  <a16:creationId xmlns:a16="http://schemas.microsoft.com/office/drawing/2014/main" id="{00000000-0008-0000-07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88</xdr:row>
          <xdr:rowOff>0</xdr:rowOff>
        </xdr:from>
        <xdr:to>
          <xdr:col>1</xdr:col>
          <xdr:colOff>19050</xdr:colOff>
          <xdr:row>88</xdr:row>
          <xdr:rowOff>219075</xdr:rowOff>
        </xdr:to>
        <xdr:sp macro="" textlink="">
          <xdr:nvSpPr>
            <xdr:cNvPr id="53283" name="Check Box 35" hidden="1">
              <a:extLst>
                <a:ext uri="{63B3BB69-23CF-44E3-9099-C40C66FF867C}">
                  <a14:compatExt spid="_x0000_s53283"/>
                </a:ext>
                <a:ext uri="{FF2B5EF4-FFF2-40B4-BE49-F238E27FC236}">
                  <a16:creationId xmlns:a16="http://schemas.microsoft.com/office/drawing/2014/main" id="{00000000-0008-0000-07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88</xdr:row>
          <xdr:rowOff>171450</xdr:rowOff>
        </xdr:from>
        <xdr:to>
          <xdr:col>1</xdr:col>
          <xdr:colOff>19050</xdr:colOff>
          <xdr:row>89</xdr:row>
          <xdr:rowOff>152400</xdr:rowOff>
        </xdr:to>
        <xdr:sp macro="" textlink="">
          <xdr:nvSpPr>
            <xdr:cNvPr id="53284" name="Check Box 36" hidden="1">
              <a:extLst>
                <a:ext uri="{63B3BB69-23CF-44E3-9099-C40C66FF867C}">
                  <a14:compatExt spid="_x0000_s53284"/>
                </a:ext>
                <a:ext uri="{FF2B5EF4-FFF2-40B4-BE49-F238E27FC236}">
                  <a16:creationId xmlns:a16="http://schemas.microsoft.com/office/drawing/2014/main" id="{00000000-0008-0000-07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72</xdr:row>
          <xdr:rowOff>361950</xdr:rowOff>
        </xdr:from>
        <xdr:to>
          <xdr:col>0</xdr:col>
          <xdr:colOff>600075</xdr:colOff>
          <xdr:row>74</xdr:row>
          <xdr:rowOff>0</xdr:rowOff>
        </xdr:to>
        <xdr:sp macro="" textlink="">
          <xdr:nvSpPr>
            <xdr:cNvPr id="53285" name="Check Box 37" hidden="1">
              <a:extLst>
                <a:ext uri="{63B3BB69-23CF-44E3-9099-C40C66FF867C}">
                  <a14:compatExt spid="_x0000_s53285"/>
                </a:ext>
                <a:ext uri="{FF2B5EF4-FFF2-40B4-BE49-F238E27FC236}">
                  <a16:creationId xmlns:a16="http://schemas.microsoft.com/office/drawing/2014/main" id="{00000000-0008-0000-07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93</xdr:row>
          <xdr:rowOff>0</xdr:rowOff>
        </xdr:from>
        <xdr:to>
          <xdr:col>0</xdr:col>
          <xdr:colOff>600075</xdr:colOff>
          <xdr:row>94</xdr:row>
          <xdr:rowOff>28575</xdr:rowOff>
        </xdr:to>
        <xdr:sp macro="" textlink="">
          <xdr:nvSpPr>
            <xdr:cNvPr id="53288" name="Check Box 40" hidden="1">
              <a:extLst>
                <a:ext uri="{63B3BB69-23CF-44E3-9099-C40C66FF867C}">
                  <a14:compatExt spid="_x0000_s53288"/>
                </a:ext>
                <a:ext uri="{FF2B5EF4-FFF2-40B4-BE49-F238E27FC236}">
                  <a16:creationId xmlns:a16="http://schemas.microsoft.com/office/drawing/2014/main" id="{00000000-0008-0000-07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94</xdr:row>
          <xdr:rowOff>9525</xdr:rowOff>
        </xdr:from>
        <xdr:to>
          <xdr:col>2</xdr:col>
          <xdr:colOff>19050</xdr:colOff>
          <xdr:row>95</xdr:row>
          <xdr:rowOff>38100</xdr:rowOff>
        </xdr:to>
        <xdr:sp macro="" textlink="">
          <xdr:nvSpPr>
            <xdr:cNvPr id="53289" name="Check Box 41" hidden="1">
              <a:extLst>
                <a:ext uri="{63B3BB69-23CF-44E3-9099-C40C66FF867C}">
                  <a14:compatExt spid="_x0000_s53289"/>
                </a:ext>
                <a:ext uri="{FF2B5EF4-FFF2-40B4-BE49-F238E27FC236}">
                  <a16:creationId xmlns:a16="http://schemas.microsoft.com/office/drawing/2014/main" id="{00000000-0008-0000-07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96</xdr:row>
          <xdr:rowOff>0</xdr:rowOff>
        </xdr:from>
        <xdr:to>
          <xdr:col>2</xdr:col>
          <xdr:colOff>19050</xdr:colOff>
          <xdr:row>97</xdr:row>
          <xdr:rowOff>28575</xdr:rowOff>
        </xdr:to>
        <xdr:sp macro="" textlink="">
          <xdr:nvSpPr>
            <xdr:cNvPr id="53290" name="Check Box 42" hidden="1">
              <a:extLst>
                <a:ext uri="{63B3BB69-23CF-44E3-9099-C40C66FF867C}">
                  <a14:compatExt spid="_x0000_s53290"/>
                </a:ext>
                <a:ext uri="{FF2B5EF4-FFF2-40B4-BE49-F238E27FC236}">
                  <a16:creationId xmlns:a16="http://schemas.microsoft.com/office/drawing/2014/main" id="{00000000-0008-0000-07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97</xdr:row>
          <xdr:rowOff>9525</xdr:rowOff>
        </xdr:from>
        <xdr:to>
          <xdr:col>2</xdr:col>
          <xdr:colOff>19050</xdr:colOff>
          <xdr:row>98</xdr:row>
          <xdr:rowOff>38100</xdr:rowOff>
        </xdr:to>
        <xdr:sp macro="" textlink="">
          <xdr:nvSpPr>
            <xdr:cNvPr id="53291" name="Check Box 43" hidden="1">
              <a:extLst>
                <a:ext uri="{63B3BB69-23CF-44E3-9099-C40C66FF867C}">
                  <a14:compatExt spid="_x0000_s53291"/>
                </a:ext>
                <a:ext uri="{FF2B5EF4-FFF2-40B4-BE49-F238E27FC236}">
                  <a16:creationId xmlns:a16="http://schemas.microsoft.com/office/drawing/2014/main" id="{00000000-0008-0000-07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100</xdr:row>
          <xdr:rowOff>9525</xdr:rowOff>
        </xdr:from>
        <xdr:to>
          <xdr:col>2</xdr:col>
          <xdr:colOff>19050</xdr:colOff>
          <xdr:row>101</xdr:row>
          <xdr:rowOff>38100</xdr:rowOff>
        </xdr:to>
        <xdr:sp macro="" textlink="">
          <xdr:nvSpPr>
            <xdr:cNvPr id="53292" name="Check Box 44" hidden="1">
              <a:extLst>
                <a:ext uri="{63B3BB69-23CF-44E3-9099-C40C66FF867C}">
                  <a14:compatExt spid="_x0000_s53292"/>
                </a:ext>
                <a:ext uri="{FF2B5EF4-FFF2-40B4-BE49-F238E27FC236}">
                  <a16:creationId xmlns:a16="http://schemas.microsoft.com/office/drawing/2014/main" id="{00000000-0008-0000-07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103</xdr:row>
          <xdr:rowOff>9525</xdr:rowOff>
        </xdr:from>
        <xdr:to>
          <xdr:col>2</xdr:col>
          <xdr:colOff>19050</xdr:colOff>
          <xdr:row>104</xdr:row>
          <xdr:rowOff>38100</xdr:rowOff>
        </xdr:to>
        <xdr:sp macro="" textlink="">
          <xdr:nvSpPr>
            <xdr:cNvPr id="53293" name="Check Box 45" hidden="1">
              <a:extLst>
                <a:ext uri="{63B3BB69-23CF-44E3-9099-C40C66FF867C}">
                  <a14:compatExt spid="_x0000_s53293"/>
                </a:ext>
                <a:ext uri="{FF2B5EF4-FFF2-40B4-BE49-F238E27FC236}">
                  <a16:creationId xmlns:a16="http://schemas.microsoft.com/office/drawing/2014/main" id="{00000000-0008-0000-07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105</xdr:row>
          <xdr:rowOff>0</xdr:rowOff>
        </xdr:from>
        <xdr:to>
          <xdr:col>2</xdr:col>
          <xdr:colOff>19050</xdr:colOff>
          <xdr:row>106</xdr:row>
          <xdr:rowOff>28575</xdr:rowOff>
        </xdr:to>
        <xdr:sp macro="" textlink="">
          <xdr:nvSpPr>
            <xdr:cNvPr id="53294" name="Check Box 46" hidden="1">
              <a:extLst>
                <a:ext uri="{63B3BB69-23CF-44E3-9099-C40C66FF867C}">
                  <a14:compatExt spid="_x0000_s53294"/>
                </a:ext>
                <a:ext uri="{FF2B5EF4-FFF2-40B4-BE49-F238E27FC236}">
                  <a16:creationId xmlns:a16="http://schemas.microsoft.com/office/drawing/2014/main" id="{00000000-0008-0000-07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111</xdr:row>
          <xdr:rowOff>104775</xdr:rowOff>
        </xdr:from>
        <xdr:to>
          <xdr:col>0</xdr:col>
          <xdr:colOff>609600</xdr:colOff>
          <xdr:row>112</xdr:row>
          <xdr:rowOff>142875</xdr:rowOff>
        </xdr:to>
        <xdr:sp macro="" textlink="">
          <xdr:nvSpPr>
            <xdr:cNvPr id="53297" name="Check Box 49" hidden="1">
              <a:extLst>
                <a:ext uri="{63B3BB69-23CF-44E3-9099-C40C66FF867C}">
                  <a14:compatExt spid="_x0000_s53297"/>
                </a:ext>
                <a:ext uri="{FF2B5EF4-FFF2-40B4-BE49-F238E27FC236}">
                  <a16:creationId xmlns:a16="http://schemas.microsoft.com/office/drawing/2014/main" id="{00000000-0008-0000-07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114</xdr:row>
          <xdr:rowOff>9525</xdr:rowOff>
        </xdr:from>
        <xdr:to>
          <xdr:col>2</xdr:col>
          <xdr:colOff>19050</xdr:colOff>
          <xdr:row>115</xdr:row>
          <xdr:rowOff>38100</xdr:rowOff>
        </xdr:to>
        <xdr:sp macro="" textlink="">
          <xdr:nvSpPr>
            <xdr:cNvPr id="53298" name="Check Box 50" hidden="1">
              <a:extLst>
                <a:ext uri="{63B3BB69-23CF-44E3-9099-C40C66FF867C}">
                  <a14:compatExt spid="_x0000_s53298"/>
                </a:ext>
                <a:ext uri="{FF2B5EF4-FFF2-40B4-BE49-F238E27FC236}">
                  <a16:creationId xmlns:a16="http://schemas.microsoft.com/office/drawing/2014/main" id="{00000000-0008-0000-07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114</xdr:row>
          <xdr:rowOff>180975</xdr:rowOff>
        </xdr:from>
        <xdr:to>
          <xdr:col>2</xdr:col>
          <xdr:colOff>19050</xdr:colOff>
          <xdr:row>116</xdr:row>
          <xdr:rowOff>19050</xdr:rowOff>
        </xdr:to>
        <xdr:sp macro="" textlink="">
          <xdr:nvSpPr>
            <xdr:cNvPr id="53299" name="Check Box 51" hidden="1">
              <a:extLst>
                <a:ext uri="{63B3BB69-23CF-44E3-9099-C40C66FF867C}">
                  <a14:compatExt spid="_x0000_s53299"/>
                </a:ext>
                <a:ext uri="{FF2B5EF4-FFF2-40B4-BE49-F238E27FC236}">
                  <a16:creationId xmlns:a16="http://schemas.microsoft.com/office/drawing/2014/main" id="{00000000-0008-0000-07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115</xdr:row>
          <xdr:rowOff>180975</xdr:rowOff>
        </xdr:from>
        <xdr:to>
          <xdr:col>2</xdr:col>
          <xdr:colOff>19050</xdr:colOff>
          <xdr:row>117</xdr:row>
          <xdr:rowOff>19050</xdr:rowOff>
        </xdr:to>
        <xdr:sp macro="" textlink="">
          <xdr:nvSpPr>
            <xdr:cNvPr id="53300" name="Check Box 52" hidden="1">
              <a:extLst>
                <a:ext uri="{63B3BB69-23CF-44E3-9099-C40C66FF867C}">
                  <a14:compatExt spid="_x0000_s53300"/>
                </a:ext>
                <a:ext uri="{FF2B5EF4-FFF2-40B4-BE49-F238E27FC236}">
                  <a16:creationId xmlns:a16="http://schemas.microsoft.com/office/drawing/2014/main" id="{00000000-0008-0000-07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116</xdr:row>
          <xdr:rowOff>180975</xdr:rowOff>
        </xdr:from>
        <xdr:to>
          <xdr:col>2</xdr:col>
          <xdr:colOff>19050</xdr:colOff>
          <xdr:row>118</xdr:row>
          <xdr:rowOff>19050</xdr:rowOff>
        </xdr:to>
        <xdr:sp macro="" textlink="">
          <xdr:nvSpPr>
            <xdr:cNvPr id="53301" name="Check Box 53" hidden="1">
              <a:extLst>
                <a:ext uri="{63B3BB69-23CF-44E3-9099-C40C66FF867C}">
                  <a14:compatExt spid="_x0000_s53301"/>
                </a:ext>
                <a:ext uri="{FF2B5EF4-FFF2-40B4-BE49-F238E27FC236}">
                  <a16:creationId xmlns:a16="http://schemas.microsoft.com/office/drawing/2014/main" id="{00000000-0008-0000-07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117</xdr:row>
          <xdr:rowOff>180975</xdr:rowOff>
        </xdr:from>
        <xdr:to>
          <xdr:col>2</xdr:col>
          <xdr:colOff>19050</xdr:colOff>
          <xdr:row>119</xdr:row>
          <xdr:rowOff>38100</xdr:rowOff>
        </xdr:to>
        <xdr:sp macro="" textlink="">
          <xdr:nvSpPr>
            <xdr:cNvPr id="53302" name="Check Box 54" hidden="1">
              <a:extLst>
                <a:ext uri="{63B3BB69-23CF-44E3-9099-C40C66FF867C}">
                  <a14:compatExt spid="_x0000_s53302"/>
                </a:ext>
                <a:ext uri="{FF2B5EF4-FFF2-40B4-BE49-F238E27FC236}">
                  <a16:creationId xmlns:a16="http://schemas.microsoft.com/office/drawing/2014/main" id="{00000000-0008-0000-07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119</xdr:row>
          <xdr:rowOff>0</xdr:rowOff>
        </xdr:from>
        <xdr:to>
          <xdr:col>1</xdr:col>
          <xdr:colOff>19050</xdr:colOff>
          <xdr:row>120</xdr:row>
          <xdr:rowOff>28575</xdr:rowOff>
        </xdr:to>
        <xdr:sp macro="" textlink="">
          <xdr:nvSpPr>
            <xdr:cNvPr id="53303" name="Check Box 55" hidden="1">
              <a:extLst>
                <a:ext uri="{63B3BB69-23CF-44E3-9099-C40C66FF867C}">
                  <a14:compatExt spid="_x0000_s53303"/>
                </a:ext>
                <a:ext uri="{FF2B5EF4-FFF2-40B4-BE49-F238E27FC236}">
                  <a16:creationId xmlns:a16="http://schemas.microsoft.com/office/drawing/2014/main" id="{00000000-0008-0000-07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120</xdr:row>
          <xdr:rowOff>76200</xdr:rowOff>
        </xdr:from>
        <xdr:to>
          <xdr:col>0</xdr:col>
          <xdr:colOff>600075</xdr:colOff>
          <xdr:row>120</xdr:row>
          <xdr:rowOff>295275</xdr:rowOff>
        </xdr:to>
        <xdr:sp macro="" textlink="">
          <xdr:nvSpPr>
            <xdr:cNvPr id="53304" name="Check Box 56" hidden="1">
              <a:extLst>
                <a:ext uri="{63B3BB69-23CF-44E3-9099-C40C66FF867C}">
                  <a14:compatExt spid="_x0000_s53304"/>
                </a:ext>
                <a:ext uri="{FF2B5EF4-FFF2-40B4-BE49-F238E27FC236}">
                  <a16:creationId xmlns:a16="http://schemas.microsoft.com/office/drawing/2014/main" id="{00000000-0008-0000-07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126</xdr:row>
          <xdr:rowOff>85725</xdr:rowOff>
        </xdr:from>
        <xdr:to>
          <xdr:col>1</xdr:col>
          <xdr:colOff>9525</xdr:colOff>
          <xdr:row>126</xdr:row>
          <xdr:rowOff>314325</xdr:rowOff>
        </xdr:to>
        <xdr:sp macro="" textlink="">
          <xdr:nvSpPr>
            <xdr:cNvPr id="53305" name="Check Box 57" hidden="1">
              <a:extLst>
                <a:ext uri="{63B3BB69-23CF-44E3-9099-C40C66FF867C}">
                  <a14:compatExt spid="_x0000_s53305"/>
                </a:ext>
                <a:ext uri="{FF2B5EF4-FFF2-40B4-BE49-F238E27FC236}">
                  <a16:creationId xmlns:a16="http://schemas.microsoft.com/office/drawing/2014/main" id="{00000000-0008-0000-07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135</xdr:row>
          <xdr:rowOff>0</xdr:rowOff>
        </xdr:from>
        <xdr:to>
          <xdr:col>1</xdr:col>
          <xdr:colOff>19050</xdr:colOff>
          <xdr:row>136</xdr:row>
          <xdr:rowOff>28575</xdr:rowOff>
        </xdr:to>
        <xdr:sp macro="" textlink="">
          <xdr:nvSpPr>
            <xdr:cNvPr id="53309" name="Check Box 61" hidden="1">
              <a:extLst>
                <a:ext uri="{63B3BB69-23CF-44E3-9099-C40C66FF867C}">
                  <a14:compatExt spid="_x0000_s53309"/>
                </a:ext>
                <a:ext uri="{FF2B5EF4-FFF2-40B4-BE49-F238E27FC236}">
                  <a16:creationId xmlns:a16="http://schemas.microsoft.com/office/drawing/2014/main" id="{00000000-0008-0000-07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136</xdr:row>
          <xdr:rowOff>0</xdr:rowOff>
        </xdr:from>
        <xdr:to>
          <xdr:col>1</xdr:col>
          <xdr:colOff>19050</xdr:colOff>
          <xdr:row>137</xdr:row>
          <xdr:rowOff>28575</xdr:rowOff>
        </xdr:to>
        <xdr:sp macro="" textlink="">
          <xdr:nvSpPr>
            <xdr:cNvPr id="53310" name="Check Box 62" hidden="1">
              <a:extLst>
                <a:ext uri="{63B3BB69-23CF-44E3-9099-C40C66FF867C}">
                  <a14:compatExt spid="_x0000_s53310"/>
                </a:ext>
                <a:ext uri="{FF2B5EF4-FFF2-40B4-BE49-F238E27FC236}">
                  <a16:creationId xmlns:a16="http://schemas.microsoft.com/office/drawing/2014/main" id="{00000000-0008-0000-07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7937</xdr:colOff>
      <xdr:row>5</xdr:row>
      <xdr:rowOff>0</xdr:rowOff>
    </xdr:from>
    <xdr:to>
      <xdr:col>10</xdr:col>
      <xdr:colOff>523875</xdr:colOff>
      <xdr:row>24</xdr:row>
      <xdr:rowOff>23812</xdr:rowOff>
    </xdr:to>
    <xdr:sp macro="" textlink="">
      <xdr:nvSpPr>
        <xdr:cNvPr id="2" name="TextBox 1"/>
        <xdr:cNvSpPr txBox="1"/>
      </xdr:nvSpPr>
      <xdr:spPr>
        <a:xfrm>
          <a:off x="7937" y="1079500"/>
          <a:ext cx="6762751" cy="461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An energy conservation measure (“ECM”) may include contributory items necessary for the proper, installation of that ECM. The installed cost of all contributory items, associated with the proper installation, cannot exceed the cost of the individual ECM cost. Both the contributory and ECM costs are to be wrapped for the total ECM cost.</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Contributory Item: </a:t>
          </a:r>
          <a:r>
            <a:rPr lang="en-US" sz="1100">
              <a:solidFill>
                <a:schemeClr val="dk1"/>
              </a:solidFill>
              <a:effectLst/>
              <a:latin typeface="+mn-lt"/>
              <a:ea typeface="+mn-ea"/>
              <a:cs typeface="+mn-cs"/>
            </a:rPr>
            <a:t>Items required by current WAP Regulations, current adopted versions of NREL Standard Work Specifications (“SWS”), or State of Texas adopted International Residential Code (“IRC”) to achieve a final product in a typical installation. Contributory items must be necessary to complete the proper installation and ensure proper performance of the ECM.</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Incidental Repair </a:t>
          </a:r>
          <a:r>
            <a:rPr lang="en-US" sz="1100">
              <a:solidFill>
                <a:schemeClr val="dk1"/>
              </a:solidFill>
              <a:effectLst/>
              <a:latin typeface="+mn-lt"/>
              <a:ea typeface="+mn-ea"/>
              <a:cs typeface="+mn-cs"/>
            </a:rPr>
            <a:t>is defined as repairs necessary on items for the effective preservation of weatherized materials.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Instructions for Priority List:</a:t>
          </a:r>
        </a:p>
        <a:p>
          <a:pPr lvl="0"/>
          <a:r>
            <a:rPr lang="en-US" sz="1100">
              <a:solidFill>
                <a:schemeClr val="dk1"/>
              </a:solidFill>
              <a:effectLst/>
              <a:latin typeface="+mn-lt"/>
              <a:ea typeface="+mn-ea"/>
              <a:cs typeface="+mn-cs"/>
            </a:rPr>
            <a:t>Perform the Major Measures in order as they appear on the list below. Documentation (including client denial of major measures) must be provided if a Major Measure is not addressed, or end result is not achieved.</a:t>
          </a:r>
        </a:p>
        <a:p>
          <a:pPr lvl="1"/>
          <a:r>
            <a:rPr lang="en-US" sz="1100">
              <a:solidFill>
                <a:schemeClr val="dk1"/>
              </a:solidFill>
              <a:effectLst/>
              <a:latin typeface="+mn-lt"/>
              <a:ea typeface="+mn-ea"/>
              <a:cs typeface="+mn-cs"/>
            </a:rPr>
            <a:t>If the unit does not meet required criteria, then Major Measures have not been completed adequately and additional work must be considered and/or completed.</a:t>
          </a:r>
        </a:p>
        <a:p>
          <a:pPr lvl="1"/>
          <a:r>
            <a:rPr lang="en-US" sz="1100" b="1" u="sng">
              <a:solidFill>
                <a:schemeClr val="dk1"/>
              </a:solidFill>
              <a:effectLst/>
              <a:latin typeface="+mn-lt"/>
              <a:ea typeface="+mn-ea"/>
              <a:cs typeface="+mn-cs"/>
            </a:rPr>
            <a:t>Subrecipient CANNOT perform any Secondary measures until ALL criteria for Major Measures</a:t>
          </a:r>
          <a:r>
            <a:rPr lang="en-US" sz="1100" b="1">
              <a:solidFill>
                <a:schemeClr val="dk1"/>
              </a:solidFill>
              <a:effectLst/>
              <a:latin typeface="+mn-lt"/>
              <a:ea typeface="+mn-ea"/>
              <a:cs typeface="+mn-cs"/>
            </a:rPr>
            <a:t> </a:t>
          </a:r>
          <a:r>
            <a:rPr lang="en-US" sz="1100" b="1" u="sng">
              <a:solidFill>
                <a:schemeClr val="dk1"/>
              </a:solidFill>
              <a:effectLst/>
              <a:latin typeface="+mn-lt"/>
              <a:ea typeface="+mn-ea"/>
              <a:cs typeface="+mn-cs"/>
            </a:rPr>
            <a:t>have been adequately addressed and/or installed.</a:t>
          </a:r>
          <a:endParaRPr lang="en-US" sz="1100">
            <a:solidFill>
              <a:schemeClr val="dk1"/>
            </a:solidFill>
            <a:effectLst/>
            <a:latin typeface="+mn-lt"/>
            <a:ea typeface="+mn-ea"/>
            <a:cs typeface="+mn-cs"/>
          </a:endParaRPr>
        </a:p>
        <a:p>
          <a:pPr lvl="1"/>
          <a:r>
            <a:rPr lang="en-US" sz="1100" i="1">
              <a:solidFill>
                <a:schemeClr val="dk1"/>
              </a:solidFill>
              <a:effectLst/>
              <a:latin typeface="+mn-lt"/>
              <a:ea typeface="+mn-ea"/>
              <a:cs typeface="+mn-cs"/>
            </a:rPr>
            <a:t>If Subrecipient does NOT meet or exceed the required criteria for major measures consistently across program years, future LIHEAP Weatherization contracts for Subrecipient could be restricted on the installation of secondary measures.</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Once Major Measures have been adequately addressed, any of the Secondary Measures may be addressed in any order according to the professional judgment of the Subrecipient staff.</a:t>
          </a:r>
        </a:p>
        <a:p>
          <a:pPr lvl="1"/>
          <a:r>
            <a:rPr lang="en-US" sz="1100">
              <a:solidFill>
                <a:schemeClr val="dk1"/>
              </a:solidFill>
              <a:effectLst/>
              <a:latin typeface="+mn-lt"/>
              <a:ea typeface="+mn-ea"/>
              <a:cs typeface="+mn-cs"/>
            </a:rPr>
            <a:t>Decisions should be based on what is best for each individual client and unit and what has the best potential energy savings impact for that household, while maximizing allowable program expenditures.</a:t>
          </a:r>
        </a:p>
        <a:p>
          <a:endParaRPr lang="en-US" sz="1100"/>
        </a:p>
      </xdr:txBody>
    </xdr:sp>
    <xdr:clientData/>
  </xdr:twoCellAnchor>
  <xdr:twoCellAnchor>
    <xdr:from>
      <xdr:col>34</xdr:col>
      <xdr:colOff>15876</xdr:colOff>
      <xdr:row>26</xdr:row>
      <xdr:rowOff>142875</xdr:rowOff>
    </xdr:from>
    <xdr:to>
      <xdr:col>38</xdr:col>
      <xdr:colOff>563563</xdr:colOff>
      <xdr:row>30</xdr:row>
      <xdr:rowOff>158750</xdr:rowOff>
    </xdr:to>
    <xdr:sp macro="" textlink="">
      <xdr:nvSpPr>
        <xdr:cNvPr id="3" name="TextBox 2"/>
        <xdr:cNvSpPr txBox="1"/>
      </xdr:nvSpPr>
      <xdr:spPr>
        <a:xfrm>
          <a:off x="9239251" y="6016625"/>
          <a:ext cx="2992437" cy="1031875"/>
        </a:xfrm>
        <a:prstGeom prst="rect">
          <a:avLst/>
        </a:prstGeom>
        <a:solidFill>
          <a:srgbClr val="FFFFD9"/>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a:t>Note: Utilize</a:t>
          </a:r>
          <a:r>
            <a:rPr lang="en-US" sz="1100" baseline="0"/>
            <a:t> the available boxes to provide a brief summary of the addressed/not addressed measure. </a:t>
          </a:r>
        </a:p>
        <a:p>
          <a:r>
            <a:rPr lang="en-US" sz="1100" baseline="0"/>
            <a:t>(EX: Installed ASHRAE in Hall Bath, (3) Smoke Alarms, (1) CO Detector, Isolated HWH CAZ) </a:t>
          </a:r>
          <a:endParaRPr lang="en-US" sz="1100"/>
        </a:p>
      </xdr:txBody>
    </xdr:sp>
    <xdr:clientData/>
  </xdr:twoCellAnchor>
  <xdr:twoCellAnchor>
    <xdr:from>
      <xdr:col>32</xdr:col>
      <xdr:colOff>381000</xdr:colOff>
      <xdr:row>28</xdr:row>
      <xdr:rowOff>47625</xdr:rowOff>
    </xdr:from>
    <xdr:to>
      <xdr:col>33</xdr:col>
      <xdr:colOff>492125</xdr:colOff>
      <xdr:row>28</xdr:row>
      <xdr:rowOff>341313</xdr:rowOff>
    </xdr:to>
    <xdr:sp macro="" textlink="">
      <xdr:nvSpPr>
        <xdr:cNvPr id="4" name="Right Arrow 3"/>
        <xdr:cNvSpPr/>
      </xdr:nvSpPr>
      <xdr:spPr>
        <a:xfrm rot="10800000">
          <a:off x="8382000" y="6365875"/>
          <a:ext cx="722313" cy="293688"/>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28575</xdr:colOff>
          <xdr:row>4</xdr:row>
          <xdr:rowOff>19050</xdr:rowOff>
        </xdr:from>
        <xdr:to>
          <xdr:col>10</xdr:col>
          <xdr:colOff>733425</xdr:colOff>
          <xdr:row>4</xdr:row>
          <xdr:rowOff>228600</xdr:rowOff>
        </xdr:to>
        <xdr:sp macro="" textlink="">
          <xdr:nvSpPr>
            <xdr:cNvPr id="35841" name="Check Box 1" hidden="1">
              <a:extLst>
                <a:ext uri="{63B3BB69-23CF-44E3-9099-C40C66FF867C}">
                  <a14:compatExt spid="_x0000_s35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4</xdr:row>
          <xdr:rowOff>9525</xdr:rowOff>
        </xdr:from>
        <xdr:to>
          <xdr:col>12</xdr:col>
          <xdr:colOff>742950</xdr:colOff>
          <xdr:row>4</xdr:row>
          <xdr:rowOff>219075</xdr:rowOff>
        </xdr:to>
        <xdr:sp macro="" textlink="">
          <xdr:nvSpPr>
            <xdr:cNvPr id="35842" name="Check Box 2" hidden="1">
              <a:extLst>
                <a:ext uri="{63B3BB69-23CF-44E3-9099-C40C66FF867C}">
                  <a14:compatExt spid="_x0000_s35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5</xdr:row>
          <xdr:rowOff>9525</xdr:rowOff>
        </xdr:from>
        <xdr:to>
          <xdr:col>10</xdr:col>
          <xdr:colOff>742950</xdr:colOff>
          <xdr:row>5</xdr:row>
          <xdr:rowOff>219075</xdr:rowOff>
        </xdr:to>
        <xdr:sp macro="" textlink="">
          <xdr:nvSpPr>
            <xdr:cNvPr id="35843" name="Check Box 3" hidden="1">
              <a:extLst>
                <a:ext uri="{63B3BB69-23CF-44E3-9099-C40C66FF867C}">
                  <a14:compatExt spid="_x0000_s35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xdr:row>
          <xdr:rowOff>19050</xdr:rowOff>
        </xdr:from>
        <xdr:to>
          <xdr:col>12</xdr:col>
          <xdr:colOff>742950</xdr:colOff>
          <xdr:row>6</xdr:row>
          <xdr:rowOff>0</xdr:rowOff>
        </xdr:to>
        <xdr:sp macro="" textlink="">
          <xdr:nvSpPr>
            <xdr:cNvPr id="35844" name="Check Box 4" hidden="1">
              <a:extLst>
                <a:ext uri="{63B3BB69-23CF-44E3-9099-C40C66FF867C}">
                  <a14:compatExt spid="_x0000_s35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6</xdr:row>
          <xdr:rowOff>9525</xdr:rowOff>
        </xdr:from>
        <xdr:to>
          <xdr:col>10</xdr:col>
          <xdr:colOff>742950</xdr:colOff>
          <xdr:row>6</xdr:row>
          <xdr:rowOff>219075</xdr:rowOff>
        </xdr:to>
        <xdr:sp macro="" textlink="">
          <xdr:nvSpPr>
            <xdr:cNvPr id="35845" name="Check Box 5" hidden="1">
              <a:extLst>
                <a:ext uri="{63B3BB69-23CF-44E3-9099-C40C66FF867C}">
                  <a14:compatExt spid="_x0000_s35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6</xdr:row>
          <xdr:rowOff>19050</xdr:rowOff>
        </xdr:from>
        <xdr:to>
          <xdr:col>12</xdr:col>
          <xdr:colOff>742950</xdr:colOff>
          <xdr:row>6</xdr:row>
          <xdr:rowOff>228600</xdr:rowOff>
        </xdr:to>
        <xdr:sp macro="" textlink="">
          <xdr:nvSpPr>
            <xdr:cNvPr id="35846" name="Check Box 6" hidden="1">
              <a:extLst>
                <a:ext uri="{63B3BB69-23CF-44E3-9099-C40C66FF867C}">
                  <a14:compatExt spid="_x0000_s35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xdr:row>
          <xdr:rowOff>19050</xdr:rowOff>
        </xdr:from>
        <xdr:to>
          <xdr:col>10</xdr:col>
          <xdr:colOff>733425</xdr:colOff>
          <xdr:row>7</xdr:row>
          <xdr:rowOff>228600</xdr:rowOff>
        </xdr:to>
        <xdr:sp macro="" textlink="">
          <xdr:nvSpPr>
            <xdr:cNvPr id="35847" name="Check Box 7" hidden="1">
              <a:extLst>
                <a:ext uri="{63B3BB69-23CF-44E3-9099-C40C66FF867C}">
                  <a14:compatExt spid="_x0000_s35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7</xdr:row>
          <xdr:rowOff>19050</xdr:rowOff>
        </xdr:from>
        <xdr:to>
          <xdr:col>12</xdr:col>
          <xdr:colOff>742950</xdr:colOff>
          <xdr:row>8</xdr:row>
          <xdr:rowOff>0</xdr:rowOff>
        </xdr:to>
        <xdr:sp macro="" textlink="">
          <xdr:nvSpPr>
            <xdr:cNvPr id="35848" name="Check Box 8" hidden="1">
              <a:extLst>
                <a:ext uri="{63B3BB69-23CF-44E3-9099-C40C66FF867C}">
                  <a14:compatExt spid="_x0000_s35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xdr:row>
          <xdr:rowOff>9525</xdr:rowOff>
        </xdr:from>
        <xdr:to>
          <xdr:col>10</xdr:col>
          <xdr:colOff>733425</xdr:colOff>
          <xdr:row>8</xdr:row>
          <xdr:rowOff>219075</xdr:rowOff>
        </xdr:to>
        <xdr:sp macro="" textlink="">
          <xdr:nvSpPr>
            <xdr:cNvPr id="35849" name="Check Box 9" hidden="1">
              <a:extLst>
                <a:ext uri="{63B3BB69-23CF-44E3-9099-C40C66FF867C}">
                  <a14:compatExt spid="_x0000_s35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8</xdr:row>
          <xdr:rowOff>28575</xdr:rowOff>
        </xdr:from>
        <xdr:to>
          <xdr:col>12</xdr:col>
          <xdr:colOff>742950</xdr:colOff>
          <xdr:row>9</xdr:row>
          <xdr:rowOff>9525</xdr:rowOff>
        </xdr:to>
        <xdr:sp macro="" textlink="">
          <xdr:nvSpPr>
            <xdr:cNvPr id="35850" name="Check Box 10" hidden="1">
              <a:extLst>
                <a:ext uri="{63B3BB69-23CF-44E3-9099-C40C66FF867C}">
                  <a14:compatExt spid="_x0000_s35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9</xdr:row>
          <xdr:rowOff>19050</xdr:rowOff>
        </xdr:from>
        <xdr:to>
          <xdr:col>10</xdr:col>
          <xdr:colOff>742950</xdr:colOff>
          <xdr:row>10</xdr:row>
          <xdr:rowOff>0</xdr:rowOff>
        </xdr:to>
        <xdr:sp macro="" textlink="">
          <xdr:nvSpPr>
            <xdr:cNvPr id="35851" name="Check Box 11" hidden="1">
              <a:extLst>
                <a:ext uri="{63B3BB69-23CF-44E3-9099-C40C66FF867C}">
                  <a14:compatExt spid="_x0000_s35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9</xdr:row>
          <xdr:rowOff>28575</xdr:rowOff>
        </xdr:from>
        <xdr:to>
          <xdr:col>12</xdr:col>
          <xdr:colOff>742950</xdr:colOff>
          <xdr:row>10</xdr:row>
          <xdr:rowOff>9525</xdr:rowOff>
        </xdr:to>
        <xdr:sp macro="" textlink="">
          <xdr:nvSpPr>
            <xdr:cNvPr id="35852" name="Check Box 12" hidden="1">
              <a:extLst>
                <a:ext uri="{63B3BB69-23CF-44E3-9099-C40C66FF867C}">
                  <a14:compatExt spid="_x0000_s35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31</xdr:row>
          <xdr:rowOff>85725</xdr:rowOff>
        </xdr:from>
        <xdr:to>
          <xdr:col>0</xdr:col>
          <xdr:colOff>504825</xdr:colOff>
          <xdr:row>32</xdr:row>
          <xdr:rowOff>152400</xdr:rowOff>
        </xdr:to>
        <xdr:sp macro="" textlink="">
          <xdr:nvSpPr>
            <xdr:cNvPr id="35853" name="Check Box 13" hidden="1">
              <a:extLst>
                <a:ext uri="{63B3BB69-23CF-44E3-9099-C40C66FF867C}">
                  <a14:compatExt spid="_x0000_s35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31</xdr:row>
          <xdr:rowOff>104775</xdr:rowOff>
        </xdr:from>
        <xdr:to>
          <xdr:col>3</xdr:col>
          <xdr:colOff>19050</xdr:colOff>
          <xdr:row>32</xdr:row>
          <xdr:rowOff>142875</xdr:rowOff>
        </xdr:to>
        <xdr:sp macro="" textlink="">
          <xdr:nvSpPr>
            <xdr:cNvPr id="35854" name="Check Box 14" hidden="1">
              <a:extLst>
                <a:ext uri="{63B3BB69-23CF-44E3-9099-C40C66FF867C}">
                  <a14:compatExt spid="_x0000_s35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31</xdr:row>
          <xdr:rowOff>104775</xdr:rowOff>
        </xdr:from>
        <xdr:to>
          <xdr:col>1</xdr:col>
          <xdr:colOff>419100</xdr:colOff>
          <xdr:row>32</xdr:row>
          <xdr:rowOff>133350</xdr:rowOff>
        </xdr:to>
        <xdr:sp macro="" textlink="">
          <xdr:nvSpPr>
            <xdr:cNvPr id="35855" name="Check Box 15" hidden="1">
              <a:extLst>
                <a:ext uri="{63B3BB69-23CF-44E3-9099-C40C66FF867C}">
                  <a14:compatExt spid="_x0000_s35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38</xdr:row>
          <xdr:rowOff>171450</xdr:rowOff>
        </xdr:from>
        <xdr:to>
          <xdr:col>1</xdr:col>
          <xdr:colOff>38100</xdr:colOff>
          <xdr:row>40</xdr:row>
          <xdr:rowOff>9525</xdr:rowOff>
        </xdr:to>
        <xdr:sp macro="" textlink="">
          <xdr:nvSpPr>
            <xdr:cNvPr id="35856" name="Check Box 16" hidden="1">
              <a:extLst>
                <a:ext uri="{63B3BB69-23CF-44E3-9099-C40C66FF867C}">
                  <a14:compatExt spid="_x0000_s35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39</xdr:row>
          <xdr:rowOff>0</xdr:rowOff>
        </xdr:from>
        <xdr:to>
          <xdr:col>3</xdr:col>
          <xdr:colOff>104775</xdr:colOff>
          <xdr:row>40</xdr:row>
          <xdr:rowOff>9525</xdr:rowOff>
        </xdr:to>
        <xdr:sp macro="" textlink="">
          <xdr:nvSpPr>
            <xdr:cNvPr id="35857" name="Check Box 17" hidden="1">
              <a:extLst>
                <a:ext uri="{63B3BB69-23CF-44E3-9099-C40C66FF867C}">
                  <a14:compatExt spid="_x0000_s35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38</xdr:row>
          <xdr:rowOff>190500</xdr:rowOff>
        </xdr:from>
        <xdr:to>
          <xdr:col>2</xdr:col>
          <xdr:colOff>104775</xdr:colOff>
          <xdr:row>39</xdr:row>
          <xdr:rowOff>180975</xdr:rowOff>
        </xdr:to>
        <xdr:sp macro="" textlink="">
          <xdr:nvSpPr>
            <xdr:cNvPr id="35858" name="Check Box 18" hidden="1">
              <a:extLst>
                <a:ext uri="{63B3BB69-23CF-44E3-9099-C40C66FF867C}">
                  <a14:compatExt spid="_x0000_s35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41</xdr:row>
          <xdr:rowOff>19050</xdr:rowOff>
        </xdr:from>
        <xdr:to>
          <xdr:col>1</xdr:col>
          <xdr:colOff>28575</xdr:colOff>
          <xdr:row>41</xdr:row>
          <xdr:rowOff>152400</xdr:rowOff>
        </xdr:to>
        <xdr:sp macro="" textlink="">
          <xdr:nvSpPr>
            <xdr:cNvPr id="35859" name="Check Box 19" hidden="1">
              <a:extLst>
                <a:ext uri="{63B3BB69-23CF-44E3-9099-C40C66FF867C}">
                  <a14:compatExt spid="_x0000_s35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41</xdr:row>
          <xdr:rowOff>0</xdr:rowOff>
        </xdr:from>
        <xdr:to>
          <xdr:col>3</xdr:col>
          <xdr:colOff>85725</xdr:colOff>
          <xdr:row>42</xdr:row>
          <xdr:rowOff>9525</xdr:rowOff>
        </xdr:to>
        <xdr:sp macro="" textlink="">
          <xdr:nvSpPr>
            <xdr:cNvPr id="35860" name="Check Box 20" hidden="1">
              <a:extLst>
                <a:ext uri="{63B3BB69-23CF-44E3-9099-C40C66FF867C}">
                  <a14:compatExt spid="_x0000_s35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40</xdr:row>
          <xdr:rowOff>180975</xdr:rowOff>
        </xdr:from>
        <xdr:to>
          <xdr:col>2</xdr:col>
          <xdr:colOff>95250</xdr:colOff>
          <xdr:row>42</xdr:row>
          <xdr:rowOff>9525</xdr:rowOff>
        </xdr:to>
        <xdr:sp macro="" textlink="">
          <xdr:nvSpPr>
            <xdr:cNvPr id="35861" name="Check Box 21" hidden="1">
              <a:extLst>
                <a:ext uri="{63B3BB69-23CF-44E3-9099-C40C66FF867C}">
                  <a14:compatExt spid="_x0000_s35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17</xdr:row>
          <xdr:rowOff>171450</xdr:rowOff>
        </xdr:from>
        <xdr:to>
          <xdr:col>1</xdr:col>
          <xdr:colOff>247650</xdr:colOff>
          <xdr:row>19</xdr:row>
          <xdr:rowOff>19050</xdr:rowOff>
        </xdr:to>
        <xdr:sp macro="" textlink="">
          <xdr:nvSpPr>
            <xdr:cNvPr id="35862" name="Check Box 22" hidden="1">
              <a:extLst>
                <a:ext uri="{63B3BB69-23CF-44E3-9099-C40C66FF867C}">
                  <a14:compatExt spid="_x0000_s35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190500</xdr:rowOff>
        </xdr:from>
        <xdr:to>
          <xdr:col>2</xdr:col>
          <xdr:colOff>104775</xdr:colOff>
          <xdr:row>19</xdr:row>
          <xdr:rowOff>0</xdr:rowOff>
        </xdr:to>
        <xdr:sp macro="" textlink="">
          <xdr:nvSpPr>
            <xdr:cNvPr id="35863" name="Check Box 23" hidden="1">
              <a:extLst>
                <a:ext uri="{63B3BB69-23CF-44E3-9099-C40C66FF867C}">
                  <a14:compatExt spid="_x0000_s35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171450</xdr:rowOff>
        </xdr:from>
        <xdr:to>
          <xdr:col>3</xdr:col>
          <xdr:colOff>247650</xdr:colOff>
          <xdr:row>19</xdr:row>
          <xdr:rowOff>19050</xdr:rowOff>
        </xdr:to>
        <xdr:sp macro="" textlink="">
          <xdr:nvSpPr>
            <xdr:cNvPr id="35864" name="Check Box 24" hidden="1">
              <a:extLst>
                <a:ext uri="{63B3BB69-23CF-44E3-9099-C40C66FF867C}">
                  <a14:compatExt spid="_x0000_s35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36</xdr:row>
          <xdr:rowOff>171450</xdr:rowOff>
        </xdr:from>
        <xdr:to>
          <xdr:col>1</xdr:col>
          <xdr:colOff>38100</xdr:colOff>
          <xdr:row>38</xdr:row>
          <xdr:rowOff>9525</xdr:rowOff>
        </xdr:to>
        <xdr:sp macro="" textlink="">
          <xdr:nvSpPr>
            <xdr:cNvPr id="35865" name="Check Box 25" hidden="1">
              <a:extLst>
                <a:ext uri="{63B3BB69-23CF-44E3-9099-C40C66FF867C}">
                  <a14:compatExt spid="_x0000_s35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37</xdr:row>
          <xdr:rowOff>0</xdr:rowOff>
        </xdr:from>
        <xdr:to>
          <xdr:col>3</xdr:col>
          <xdr:colOff>95250</xdr:colOff>
          <xdr:row>38</xdr:row>
          <xdr:rowOff>9525</xdr:rowOff>
        </xdr:to>
        <xdr:sp macro="" textlink="">
          <xdr:nvSpPr>
            <xdr:cNvPr id="35866" name="Check Box 26" hidden="1">
              <a:extLst>
                <a:ext uri="{63B3BB69-23CF-44E3-9099-C40C66FF867C}">
                  <a14:compatExt spid="_x0000_s35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36</xdr:row>
          <xdr:rowOff>190500</xdr:rowOff>
        </xdr:from>
        <xdr:to>
          <xdr:col>2</xdr:col>
          <xdr:colOff>104775</xdr:colOff>
          <xdr:row>37</xdr:row>
          <xdr:rowOff>180975</xdr:rowOff>
        </xdr:to>
        <xdr:sp macro="" textlink="">
          <xdr:nvSpPr>
            <xdr:cNvPr id="35867" name="Check Box 27" hidden="1">
              <a:extLst>
                <a:ext uri="{63B3BB69-23CF-44E3-9099-C40C66FF867C}">
                  <a14:compatExt spid="_x0000_s35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46</xdr:row>
          <xdr:rowOff>19050</xdr:rowOff>
        </xdr:from>
        <xdr:to>
          <xdr:col>1</xdr:col>
          <xdr:colOff>28575</xdr:colOff>
          <xdr:row>46</xdr:row>
          <xdr:rowOff>152400</xdr:rowOff>
        </xdr:to>
        <xdr:sp macro="" textlink="">
          <xdr:nvSpPr>
            <xdr:cNvPr id="35868" name="Check Box 28" hidden="1">
              <a:extLst>
                <a:ext uri="{63B3BB69-23CF-44E3-9099-C40C66FF867C}">
                  <a14:compatExt spid="_x0000_s35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46</xdr:row>
          <xdr:rowOff>0</xdr:rowOff>
        </xdr:from>
        <xdr:to>
          <xdr:col>3</xdr:col>
          <xdr:colOff>85725</xdr:colOff>
          <xdr:row>47</xdr:row>
          <xdr:rowOff>9525</xdr:rowOff>
        </xdr:to>
        <xdr:sp macro="" textlink="">
          <xdr:nvSpPr>
            <xdr:cNvPr id="35869" name="Check Box 29" hidden="1">
              <a:extLst>
                <a:ext uri="{63B3BB69-23CF-44E3-9099-C40C66FF867C}">
                  <a14:compatExt spid="_x0000_s35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45</xdr:row>
          <xdr:rowOff>180975</xdr:rowOff>
        </xdr:from>
        <xdr:to>
          <xdr:col>2</xdr:col>
          <xdr:colOff>95250</xdr:colOff>
          <xdr:row>47</xdr:row>
          <xdr:rowOff>9525</xdr:rowOff>
        </xdr:to>
        <xdr:sp macro="" textlink="">
          <xdr:nvSpPr>
            <xdr:cNvPr id="35870" name="Check Box 30" hidden="1">
              <a:extLst>
                <a:ext uri="{63B3BB69-23CF-44E3-9099-C40C66FF867C}">
                  <a14:compatExt spid="_x0000_s35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28</xdr:row>
          <xdr:rowOff>0</xdr:rowOff>
        </xdr:from>
        <xdr:to>
          <xdr:col>0</xdr:col>
          <xdr:colOff>485775</xdr:colOff>
          <xdr:row>28</xdr:row>
          <xdr:rowOff>257175</xdr:rowOff>
        </xdr:to>
        <xdr:sp macro="" textlink="">
          <xdr:nvSpPr>
            <xdr:cNvPr id="35871" name="Check Box 31" hidden="1">
              <a:extLst>
                <a:ext uri="{63B3BB69-23CF-44E3-9099-C40C66FF867C}">
                  <a14:compatExt spid="_x0000_s35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28</xdr:row>
          <xdr:rowOff>19050</xdr:rowOff>
        </xdr:from>
        <xdr:to>
          <xdr:col>3</xdr:col>
          <xdr:colOff>28575</xdr:colOff>
          <xdr:row>28</xdr:row>
          <xdr:rowOff>247650</xdr:rowOff>
        </xdr:to>
        <xdr:sp macro="" textlink="">
          <xdr:nvSpPr>
            <xdr:cNvPr id="35872" name="Check Box 32" hidden="1">
              <a:extLst>
                <a:ext uri="{63B3BB69-23CF-44E3-9099-C40C66FF867C}">
                  <a14:compatExt spid="_x0000_s35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28</xdr:row>
          <xdr:rowOff>28575</xdr:rowOff>
        </xdr:from>
        <xdr:to>
          <xdr:col>2</xdr:col>
          <xdr:colOff>9525</xdr:colOff>
          <xdr:row>28</xdr:row>
          <xdr:rowOff>238125</xdr:rowOff>
        </xdr:to>
        <xdr:sp macro="" textlink="">
          <xdr:nvSpPr>
            <xdr:cNvPr id="35873" name="Check Box 33" hidden="1">
              <a:extLst>
                <a:ext uri="{63B3BB69-23CF-44E3-9099-C40C66FF867C}">
                  <a14:compatExt spid="_x0000_s35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22</xdr:row>
          <xdr:rowOff>171450</xdr:rowOff>
        </xdr:from>
        <xdr:to>
          <xdr:col>1</xdr:col>
          <xdr:colOff>247650</xdr:colOff>
          <xdr:row>24</xdr:row>
          <xdr:rowOff>19050</xdr:rowOff>
        </xdr:to>
        <xdr:sp macro="" textlink="">
          <xdr:nvSpPr>
            <xdr:cNvPr id="35874" name="Check Box 34" hidden="1">
              <a:extLst>
                <a:ext uri="{63B3BB69-23CF-44E3-9099-C40C66FF867C}">
                  <a14:compatExt spid="_x0000_s3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190500</xdr:rowOff>
        </xdr:from>
        <xdr:to>
          <xdr:col>2</xdr:col>
          <xdr:colOff>104775</xdr:colOff>
          <xdr:row>24</xdr:row>
          <xdr:rowOff>0</xdr:rowOff>
        </xdr:to>
        <xdr:sp macro="" textlink="">
          <xdr:nvSpPr>
            <xdr:cNvPr id="35875" name="Check Box 35" hidden="1">
              <a:extLst>
                <a:ext uri="{63B3BB69-23CF-44E3-9099-C40C66FF867C}">
                  <a14:compatExt spid="_x0000_s3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171450</xdr:rowOff>
        </xdr:from>
        <xdr:to>
          <xdr:col>3</xdr:col>
          <xdr:colOff>247650</xdr:colOff>
          <xdr:row>24</xdr:row>
          <xdr:rowOff>19050</xdr:rowOff>
        </xdr:to>
        <xdr:sp macro="" textlink="">
          <xdr:nvSpPr>
            <xdr:cNvPr id="35876" name="Check Box 36" hidden="1">
              <a:extLst>
                <a:ext uri="{63B3BB69-23CF-44E3-9099-C40C66FF867C}">
                  <a14:compatExt spid="_x0000_s3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52</xdr:row>
          <xdr:rowOff>19050</xdr:rowOff>
        </xdr:from>
        <xdr:to>
          <xdr:col>1</xdr:col>
          <xdr:colOff>28575</xdr:colOff>
          <xdr:row>52</xdr:row>
          <xdr:rowOff>152400</xdr:rowOff>
        </xdr:to>
        <xdr:sp macro="" textlink="">
          <xdr:nvSpPr>
            <xdr:cNvPr id="35877" name="Check Box 37" hidden="1">
              <a:extLst>
                <a:ext uri="{63B3BB69-23CF-44E3-9099-C40C66FF867C}">
                  <a14:compatExt spid="_x0000_s35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52</xdr:row>
          <xdr:rowOff>0</xdr:rowOff>
        </xdr:from>
        <xdr:to>
          <xdr:col>3</xdr:col>
          <xdr:colOff>85725</xdr:colOff>
          <xdr:row>53</xdr:row>
          <xdr:rowOff>9525</xdr:rowOff>
        </xdr:to>
        <xdr:sp macro="" textlink="">
          <xdr:nvSpPr>
            <xdr:cNvPr id="35878" name="Check Box 38" hidden="1">
              <a:extLst>
                <a:ext uri="{63B3BB69-23CF-44E3-9099-C40C66FF867C}">
                  <a14:compatExt spid="_x0000_s3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51</xdr:row>
          <xdr:rowOff>180975</xdr:rowOff>
        </xdr:from>
        <xdr:to>
          <xdr:col>2</xdr:col>
          <xdr:colOff>95250</xdr:colOff>
          <xdr:row>53</xdr:row>
          <xdr:rowOff>9525</xdr:rowOff>
        </xdr:to>
        <xdr:sp macro="" textlink="">
          <xdr:nvSpPr>
            <xdr:cNvPr id="35879" name="Check Box 39" hidden="1">
              <a:extLst>
                <a:ext uri="{63B3BB69-23CF-44E3-9099-C40C66FF867C}">
                  <a14:compatExt spid="_x0000_s35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54</xdr:row>
          <xdr:rowOff>19050</xdr:rowOff>
        </xdr:from>
        <xdr:to>
          <xdr:col>1</xdr:col>
          <xdr:colOff>28575</xdr:colOff>
          <xdr:row>54</xdr:row>
          <xdr:rowOff>152400</xdr:rowOff>
        </xdr:to>
        <xdr:sp macro="" textlink="">
          <xdr:nvSpPr>
            <xdr:cNvPr id="35880" name="Check Box 40" hidden="1">
              <a:extLst>
                <a:ext uri="{63B3BB69-23CF-44E3-9099-C40C66FF867C}">
                  <a14:compatExt spid="_x0000_s35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53</xdr:row>
          <xdr:rowOff>180975</xdr:rowOff>
        </xdr:from>
        <xdr:to>
          <xdr:col>3</xdr:col>
          <xdr:colOff>95250</xdr:colOff>
          <xdr:row>54</xdr:row>
          <xdr:rowOff>190500</xdr:rowOff>
        </xdr:to>
        <xdr:sp macro="" textlink="">
          <xdr:nvSpPr>
            <xdr:cNvPr id="35881" name="Check Box 41" hidden="1">
              <a:extLst>
                <a:ext uri="{63B3BB69-23CF-44E3-9099-C40C66FF867C}">
                  <a14:compatExt spid="_x0000_s3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53</xdr:row>
          <xdr:rowOff>180975</xdr:rowOff>
        </xdr:from>
        <xdr:to>
          <xdr:col>2</xdr:col>
          <xdr:colOff>95250</xdr:colOff>
          <xdr:row>55</xdr:row>
          <xdr:rowOff>9525</xdr:rowOff>
        </xdr:to>
        <xdr:sp macro="" textlink="">
          <xdr:nvSpPr>
            <xdr:cNvPr id="35882" name="Check Box 42" hidden="1">
              <a:extLst>
                <a:ext uri="{63B3BB69-23CF-44E3-9099-C40C66FF867C}">
                  <a14:compatExt spid="_x0000_s35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57</xdr:row>
          <xdr:rowOff>19050</xdr:rowOff>
        </xdr:from>
        <xdr:to>
          <xdr:col>1</xdr:col>
          <xdr:colOff>28575</xdr:colOff>
          <xdr:row>57</xdr:row>
          <xdr:rowOff>152400</xdr:rowOff>
        </xdr:to>
        <xdr:sp macro="" textlink="">
          <xdr:nvSpPr>
            <xdr:cNvPr id="35883" name="Check Box 43" hidden="1">
              <a:extLst>
                <a:ext uri="{63B3BB69-23CF-44E3-9099-C40C66FF867C}">
                  <a14:compatExt spid="_x0000_s35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57</xdr:row>
          <xdr:rowOff>0</xdr:rowOff>
        </xdr:from>
        <xdr:to>
          <xdr:col>3</xdr:col>
          <xdr:colOff>85725</xdr:colOff>
          <xdr:row>58</xdr:row>
          <xdr:rowOff>9525</xdr:rowOff>
        </xdr:to>
        <xdr:sp macro="" textlink="">
          <xdr:nvSpPr>
            <xdr:cNvPr id="35884" name="Check Box 44" hidden="1">
              <a:extLst>
                <a:ext uri="{63B3BB69-23CF-44E3-9099-C40C66FF867C}">
                  <a14:compatExt spid="_x0000_s35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56</xdr:row>
          <xdr:rowOff>180975</xdr:rowOff>
        </xdr:from>
        <xdr:to>
          <xdr:col>2</xdr:col>
          <xdr:colOff>95250</xdr:colOff>
          <xdr:row>58</xdr:row>
          <xdr:rowOff>9525</xdr:rowOff>
        </xdr:to>
        <xdr:sp macro="" textlink="">
          <xdr:nvSpPr>
            <xdr:cNvPr id="35885" name="Check Box 45" hidden="1">
              <a:extLst>
                <a:ext uri="{63B3BB69-23CF-44E3-9099-C40C66FF867C}">
                  <a14:compatExt spid="_x0000_s35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59</xdr:row>
          <xdr:rowOff>19050</xdr:rowOff>
        </xdr:from>
        <xdr:to>
          <xdr:col>1</xdr:col>
          <xdr:colOff>28575</xdr:colOff>
          <xdr:row>59</xdr:row>
          <xdr:rowOff>152400</xdr:rowOff>
        </xdr:to>
        <xdr:sp macro="" textlink="">
          <xdr:nvSpPr>
            <xdr:cNvPr id="35886" name="Check Box 46" hidden="1">
              <a:extLst>
                <a:ext uri="{63B3BB69-23CF-44E3-9099-C40C66FF867C}">
                  <a14:compatExt spid="_x0000_s35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58</xdr:row>
          <xdr:rowOff>190500</xdr:rowOff>
        </xdr:from>
        <xdr:to>
          <xdr:col>3</xdr:col>
          <xdr:colOff>76200</xdr:colOff>
          <xdr:row>60</xdr:row>
          <xdr:rowOff>0</xdr:rowOff>
        </xdr:to>
        <xdr:sp macro="" textlink="">
          <xdr:nvSpPr>
            <xdr:cNvPr id="35887" name="Check Box 47" hidden="1">
              <a:extLst>
                <a:ext uri="{63B3BB69-23CF-44E3-9099-C40C66FF867C}">
                  <a14:compatExt spid="_x0000_s35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58</xdr:row>
          <xdr:rowOff>180975</xdr:rowOff>
        </xdr:from>
        <xdr:to>
          <xdr:col>2</xdr:col>
          <xdr:colOff>95250</xdr:colOff>
          <xdr:row>60</xdr:row>
          <xdr:rowOff>9525</xdr:rowOff>
        </xdr:to>
        <xdr:sp macro="" textlink="">
          <xdr:nvSpPr>
            <xdr:cNvPr id="35888" name="Check Box 48" hidden="1">
              <a:extLst>
                <a:ext uri="{63B3BB69-23CF-44E3-9099-C40C66FF867C}">
                  <a14:compatExt spid="_x0000_s35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61</xdr:row>
          <xdr:rowOff>19050</xdr:rowOff>
        </xdr:from>
        <xdr:to>
          <xdr:col>1</xdr:col>
          <xdr:colOff>28575</xdr:colOff>
          <xdr:row>61</xdr:row>
          <xdr:rowOff>152400</xdr:rowOff>
        </xdr:to>
        <xdr:sp macro="" textlink="">
          <xdr:nvSpPr>
            <xdr:cNvPr id="35889" name="Check Box 49" hidden="1">
              <a:extLst>
                <a:ext uri="{63B3BB69-23CF-44E3-9099-C40C66FF867C}">
                  <a14:compatExt spid="_x0000_s35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60</xdr:row>
          <xdr:rowOff>180975</xdr:rowOff>
        </xdr:from>
        <xdr:to>
          <xdr:col>3</xdr:col>
          <xdr:colOff>76200</xdr:colOff>
          <xdr:row>61</xdr:row>
          <xdr:rowOff>190500</xdr:rowOff>
        </xdr:to>
        <xdr:sp macro="" textlink="">
          <xdr:nvSpPr>
            <xdr:cNvPr id="35890" name="Check Box 50" hidden="1">
              <a:extLst>
                <a:ext uri="{63B3BB69-23CF-44E3-9099-C40C66FF867C}">
                  <a14:compatExt spid="_x0000_s35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60</xdr:row>
          <xdr:rowOff>180975</xdr:rowOff>
        </xdr:from>
        <xdr:to>
          <xdr:col>2</xdr:col>
          <xdr:colOff>95250</xdr:colOff>
          <xdr:row>62</xdr:row>
          <xdr:rowOff>9525</xdr:rowOff>
        </xdr:to>
        <xdr:sp macro="" textlink="">
          <xdr:nvSpPr>
            <xdr:cNvPr id="35891" name="Check Box 51" hidden="1">
              <a:extLst>
                <a:ext uri="{63B3BB69-23CF-44E3-9099-C40C66FF867C}">
                  <a14:compatExt spid="_x0000_s35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65</xdr:row>
          <xdr:rowOff>19050</xdr:rowOff>
        </xdr:from>
        <xdr:to>
          <xdr:col>1</xdr:col>
          <xdr:colOff>28575</xdr:colOff>
          <xdr:row>65</xdr:row>
          <xdr:rowOff>152400</xdr:rowOff>
        </xdr:to>
        <xdr:sp macro="" textlink="">
          <xdr:nvSpPr>
            <xdr:cNvPr id="35892" name="Check Box 52" hidden="1">
              <a:extLst>
                <a:ext uri="{63B3BB69-23CF-44E3-9099-C40C66FF867C}">
                  <a14:compatExt spid="_x0000_s35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65</xdr:row>
          <xdr:rowOff>0</xdr:rowOff>
        </xdr:from>
        <xdr:to>
          <xdr:col>3</xdr:col>
          <xdr:colOff>85725</xdr:colOff>
          <xdr:row>66</xdr:row>
          <xdr:rowOff>9525</xdr:rowOff>
        </xdr:to>
        <xdr:sp macro="" textlink="">
          <xdr:nvSpPr>
            <xdr:cNvPr id="35893" name="Check Box 53" hidden="1">
              <a:extLst>
                <a:ext uri="{63B3BB69-23CF-44E3-9099-C40C66FF867C}">
                  <a14:compatExt spid="_x0000_s35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64</xdr:row>
          <xdr:rowOff>180975</xdr:rowOff>
        </xdr:from>
        <xdr:to>
          <xdr:col>2</xdr:col>
          <xdr:colOff>95250</xdr:colOff>
          <xdr:row>66</xdr:row>
          <xdr:rowOff>9525</xdr:rowOff>
        </xdr:to>
        <xdr:sp macro="" textlink="">
          <xdr:nvSpPr>
            <xdr:cNvPr id="35894" name="Check Box 54" hidden="1">
              <a:extLst>
                <a:ext uri="{63B3BB69-23CF-44E3-9099-C40C66FF867C}">
                  <a14:compatExt spid="_x0000_s35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67</xdr:row>
          <xdr:rowOff>19050</xdr:rowOff>
        </xdr:from>
        <xdr:to>
          <xdr:col>1</xdr:col>
          <xdr:colOff>28575</xdr:colOff>
          <xdr:row>67</xdr:row>
          <xdr:rowOff>152400</xdr:rowOff>
        </xdr:to>
        <xdr:sp macro="" textlink="">
          <xdr:nvSpPr>
            <xdr:cNvPr id="35895" name="Check Box 55" hidden="1">
              <a:extLst>
                <a:ext uri="{63B3BB69-23CF-44E3-9099-C40C66FF867C}">
                  <a14:compatExt spid="_x0000_s35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0</xdr:rowOff>
        </xdr:from>
        <xdr:to>
          <xdr:col>3</xdr:col>
          <xdr:colOff>85725</xdr:colOff>
          <xdr:row>68</xdr:row>
          <xdr:rowOff>9525</xdr:rowOff>
        </xdr:to>
        <xdr:sp macro="" textlink="">
          <xdr:nvSpPr>
            <xdr:cNvPr id="35896" name="Check Box 56" hidden="1">
              <a:extLst>
                <a:ext uri="{63B3BB69-23CF-44E3-9099-C40C66FF867C}">
                  <a14:compatExt spid="_x0000_s35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66</xdr:row>
          <xdr:rowOff>180975</xdr:rowOff>
        </xdr:from>
        <xdr:to>
          <xdr:col>2</xdr:col>
          <xdr:colOff>95250</xdr:colOff>
          <xdr:row>68</xdr:row>
          <xdr:rowOff>9525</xdr:rowOff>
        </xdr:to>
        <xdr:sp macro="" textlink="">
          <xdr:nvSpPr>
            <xdr:cNvPr id="35897" name="Check Box 57" hidden="1">
              <a:extLst>
                <a:ext uri="{63B3BB69-23CF-44E3-9099-C40C66FF867C}">
                  <a14:compatExt spid="_x0000_s35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73</xdr:row>
          <xdr:rowOff>19050</xdr:rowOff>
        </xdr:from>
        <xdr:to>
          <xdr:col>1</xdr:col>
          <xdr:colOff>28575</xdr:colOff>
          <xdr:row>73</xdr:row>
          <xdr:rowOff>152400</xdr:rowOff>
        </xdr:to>
        <xdr:sp macro="" textlink="">
          <xdr:nvSpPr>
            <xdr:cNvPr id="35898" name="Check Box 58" hidden="1">
              <a:extLst>
                <a:ext uri="{63B3BB69-23CF-44E3-9099-C40C66FF867C}">
                  <a14:compatExt spid="_x0000_s35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73</xdr:row>
          <xdr:rowOff>0</xdr:rowOff>
        </xdr:from>
        <xdr:to>
          <xdr:col>3</xdr:col>
          <xdr:colOff>85725</xdr:colOff>
          <xdr:row>74</xdr:row>
          <xdr:rowOff>9525</xdr:rowOff>
        </xdr:to>
        <xdr:sp macro="" textlink="">
          <xdr:nvSpPr>
            <xdr:cNvPr id="35899" name="Check Box 59" hidden="1">
              <a:extLst>
                <a:ext uri="{63B3BB69-23CF-44E3-9099-C40C66FF867C}">
                  <a14:compatExt spid="_x0000_s35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72</xdr:row>
          <xdr:rowOff>180975</xdr:rowOff>
        </xdr:from>
        <xdr:to>
          <xdr:col>2</xdr:col>
          <xdr:colOff>95250</xdr:colOff>
          <xdr:row>74</xdr:row>
          <xdr:rowOff>9525</xdr:rowOff>
        </xdr:to>
        <xdr:sp macro="" textlink="">
          <xdr:nvSpPr>
            <xdr:cNvPr id="35900" name="Check Box 60" hidden="1">
              <a:extLst>
                <a:ext uri="{63B3BB69-23CF-44E3-9099-C40C66FF867C}">
                  <a14:compatExt spid="_x0000_s35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75</xdr:row>
          <xdr:rowOff>19050</xdr:rowOff>
        </xdr:from>
        <xdr:to>
          <xdr:col>1</xdr:col>
          <xdr:colOff>28575</xdr:colOff>
          <xdr:row>75</xdr:row>
          <xdr:rowOff>152400</xdr:rowOff>
        </xdr:to>
        <xdr:sp macro="" textlink="">
          <xdr:nvSpPr>
            <xdr:cNvPr id="35901" name="Check Box 61" hidden="1">
              <a:extLst>
                <a:ext uri="{63B3BB69-23CF-44E3-9099-C40C66FF867C}">
                  <a14:compatExt spid="_x0000_s35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75</xdr:row>
          <xdr:rowOff>0</xdr:rowOff>
        </xdr:from>
        <xdr:to>
          <xdr:col>3</xdr:col>
          <xdr:colOff>85725</xdr:colOff>
          <xdr:row>76</xdr:row>
          <xdr:rowOff>9525</xdr:rowOff>
        </xdr:to>
        <xdr:sp macro="" textlink="">
          <xdr:nvSpPr>
            <xdr:cNvPr id="35902" name="Check Box 62" hidden="1">
              <a:extLst>
                <a:ext uri="{63B3BB69-23CF-44E3-9099-C40C66FF867C}">
                  <a14:compatExt spid="_x0000_s35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74</xdr:row>
          <xdr:rowOff>180975</xdr:rowOff>
        </xdr:from>
        <xdr:to>
          <xdr:col>2</xdr:col>
          <xdr:colOff>95250</xdr:colOff>
          <xdr:row>76</xdr:row>
          <xdr:rowOff>9525</xdr:rowOff>
        </xdr:to>
        <xdr:sp macro="" textlink="">
          <xdr:nvSpPr>
            <xdr:cNvPr id="35903" name="Check Box 63" hidden="1">
              <a:extLst>
                <a:ext uri="{63B3BB69-23CF-44E3-9099-C40C66FF867C}">
                  <a14:compatExt spid="_x0000_s35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81</xdr:row>
          <xdr:rowOff>19050</xdr:rowOff>
        </xdr:from>
        <xdr:to>
          <xdr:col>1</xdr:col>
          <xdr:colOff>28575</xdr:colOff>
          <xdr:row>81</xdr:row>
          <xdr:rowOff>152400</xdr:rowOff>
        </xdr:to>
        <xdr:sp macro="" textlink="">
          <xdr:nvSpPr>
            <xdr:cNvPr id="35904" name="Check Box 64" hidden="1">
              <a:extLst>
                <a:ext uri="{63B3BB69-23CF-44E3-9099-C40C66FF867C}">
                  <a14:compatExt spid="_x0000_s35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81</xdr:row>
          <xdr:rowOff>0</xdr:rowOff>
        </xdr:from>
        <xdr:to>
          <xdr:col>3</xdr:col>
          <xdr:colOff>85725</xdr:colOff>
          <xdr:row>82</xdr:row>
          <xdr:rowOff>9525</xdr:rowOff>
        </xdr:to>
        <xdr:sp macro="" textlink="">
          <xdr:nvSpPr>
            <xdr:cNvPr id="35905" name="Check Box 65" hidden="1">
              <a:extLst>
                <a:ext uri="{63B3BB69-23CF-44E3-9099-C40C66FF867C}">
                  <a14:compatExt spid="_x0000_s35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80</xdr:row>
          <xdr:rowOff>180975</xdr:rowOff>
        </xdr:from>
        <xdr:to>
          <xdr:col>2</xdr:col>
          <xdr:colOff>95250</xdr:colOff>
          <xdr:row>82</xdr:row>
          <xdr:rowOff>9525</xdr:rowOff>
        </xdr:to>
        <xdr:sp macro="" textlink="">
          <xdr:nvSpPr>
            <xdr:cNvPr id="35906" name="Check Box 66" hidden="1">
              <a:extLst>
                <a:ext uri="{63B3BB69-23CF-44E3-9099-C40C66FF867C}">
                  <a14:compatExt spid="_x0000_s35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83</xdr:row>
          <xdr:rowOff>19050</xdr:rowOff>
        </xdr:from>
        <xdr:to>
          <xdr:col>1</xdr:col>
          <xdr:colOff>28575</xdr:colOff>
          <xdr:row>83</xdr:row>
          <xdr:rowOff>152400</xdr:rowOff>
        </xdr:to>
        <xdr:sp macro="" textlink="">
          <xdr:nvSpPr>
            <xdr:cNvPr id="35907" name="Check Box 67" hidden="1">
              <a:extLst>
                <a:ext uri="{63B3BB69-23CF-44E3-9099-C40C66FF867C}">
                  <a14:compatExt spid="_x0000_s35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83</xdr:row>
          <xdr:rowOff>0</xdr:rowOff>
        </xdr:from>
        <xdr:to>
          <xdr:col>3</xdr:col>
          <xdr:colOff>85725</xdr:colOff>
          <xdr:row>84</xdr:row>
          <xdr:rowOff>9525</xdr:rowOff>
        </xdr:to>
        <xdr:sp macro="" textlink="">
          <xdr:nvSpPr>
            <xdr:cNvPr id="35908" name="Check Box 68" hidden="1">
              <a:extLst>
                <a:ext uri="{63B3BB69-23CF-44E3-9099-C40C66FF867C}">
                  <a14:compatExt spid="_x0000_s35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82</xdr:row>
          <xdr:rowOff>180975</xdr:rowOff>
        </xdr:from>
        <xdr:to>
          <xdr:col>2</xdr:col>
          <xdr:colOff>95250</xdr:colOff>
          <xdr:row>84</xdr:row>
          <xdr:rowOff>9525</xdr:rowOff>
        </xdr:to>
        <xdr:sp macro="" textlink="">
          <xdr:nvSpPr>
            <xdr:cNvPr id="35909" name="Check Box 69" hidden="1">
              <a:extLst>
                <a:ext uri="{63B3BB69-23CF-44E3-9099-C40C66FF867C}">
                  <a14:compatExt spid="_x0000_s35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85</xdr:row>
          <xdr:rowOff>19050</xdr:rowOff>
        </xdr:from>
        <xdr:to>
          <xdr:col>1</xdr:col>
          <xdr:colOff>28575</xdr:colOff>
          <xdr:row>85</xdr:row>
          <xdr:rowOff>152400</xdr:rowOff>
        </xdr:to>
        <xdr:sp macro="" textlink="">
          <xdr:nvSpPr>
            <xdr:cNvPr id="35910" name="Check Box 70" hidden="1">
              <a:extLst>
                <a:ext uri="{63B3BB69-23CF-44E3-9099-C40C66FF867C}">
                  <a14:compatExt spid="_x0000_s35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85</xdr:row>
          <xdr:rowOff>0</xdr:rowOff>
        </xdr:from>
        <xdr:to>
          <xdr:col>3</xdr:col>
          <xdr:colOff>85725</xdr:colOff>
          <xdr:row>86</xdr:row>
          <xdr:rowOff>9525</xdr:rowOff>
        </xdr:to>
        <xdr:sp macro="" textlink="">
          <xdr:nvSpPr>
            <xdr:cNvPr id="35911" name="Check Box 71" hidden="1">
              <a:extLst>
                <a:ext uri="{63B3BB69-23CF-44E3-9099-C40C66FF867C}">
                  <a14:compatExt spid="_x0000_s35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84</xdr:row>
          <xdr:rowOff>180975</xdr:rowOff>
        </xdr:from>
        <xdr:to>
          <xdr:col>2</xdr:col>
          <xdr:colOff>95250</xdr:colOff>
          <xdr:row>86</xdr:row>
          <xdr:rowOff>9525</xdr:rowOff>
        </xdr:to>
        <xdr:sp macro="" textlink="">
          <xdr:nvSpPr>
            <xdr:cNvPr id="35912" name="Check Box 72" hidden="1">
              <a:extLst>
                <a:ext uri="{63B3BB69-23CF-44E3-9099-C40C66FF867C}">
                  <a14:compatExt spid="_x0000_s35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87</xdr:row>
          <xdr:rowOff>19050</xdr:rowOff>
        </xdr:from>
        <xdr:to>
          <xdr:col>1</xdr:col>
          <xdr:colOff>28575</xdr:colOff>
          <xdr:row>87</xdr:row>
          <xdr:rowOff>152400</xdr:rowOff>
        </xdr:to>
        <xdr:sp macro="" textlink="">
          <xdr:nvSpPr>
            <xdr:cNvPr id="35913" name="Check Box 73" hidden="1">
              <a:extLst>
                <a:ext uri="{63B3BB69-23CF-44E3-9099-C40C66FF867C}">
                  <a14:compatExt spid="_x0000_s35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87</xdr:row>
          <xdr:rowOff>0</xdr:rowOff>
        </xdr:from>
        <xdr:to>
          <xdr:col>3</xdr:col>
          <xdr:colOff>85725</xdr:colOff>
          <xdr:row>88</xdr:row>
          <xdr:rowOff>9525</xdr:rowOff>
        </xdr:to>
        <xdr:sp macro="" textlink="">
          <xdr:nvSpPr>
            <xdr:cNvPr id="35914" name="Check Box 74" hidden="1">
              <a:extLst>
                <a:ext uri="{63B3BB69-23CF-44E3-9099-C40C66FF867C}">
                  <a14:compatExt spid="_x0000_s35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86</xdr:row>
          <xdr:rowOff>180975</xdr:rowOff>
        </xdr:from>
        <xdr:to>
          <xdr:col>2</xdr:col>
          <xdr:colOff>95250</xdr:colOff>
          <xdr:row>88</xdr:row>
          <xdr:rowOff>9525</xdr:rowOff>
        </xdr:to>
        <xdr:sp macro="" textlink="">
          <xdr:nvSpPr>
            <xdr:cNvPr id="35915" name="Check Box 75" hidden="1">
              <a:extLst>
                <a:ext uri="{63B3BB69-23CF-44E3-9099-C40C66FF867C}">
                  <a14:compatExt spid="_x0000_s35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94</xdr:row>
          <xdr:rowOff>19050</xdr:rowOff>
        </xdr:from>
        <xdr:to>
          <xdr:col>1</xdr:col>
          <xdr:colOff>28575</xdr:colOff>
          <xdr:row>94</xdr:row>
          <xdr:rowOff>152400</xdr:rowOff>
        </xdr:to>
        <xdr:sp macro="" textlink="">
          <xdr:nvSpPr>
            <xdr:cNvPr id="35916" name="Check Box 76" hidden="1">
              <a:extLst>
                <a:ext uri="{63B3BB69-23CF-44E3-9099-C40C66FF867C}">
                  <a14:compatExt spid="_x0000_s35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94</xdr:row>
          <xdr:rowOff>0</xdr:rowOff>
        </xdr:from>
        <xdr:to>
          <xdr:col>3</xdr:col>
          <xdr:colOff>85725</xdr:colOff>
          <xdr:row>95</xdr:row>
          <xdr:rowOff>9525</xdr:rowOff>
        </xdr:to>
        <xdr:sp macro="" textlink="">
          <xdr:nvSpPr>
            <xdr:cNvPr id="35917" name="Check Box 77" hidden="1">
              <a:extLst>
                <a:ext uri="{63B3BB69-23CF-44E3-9099-C40C66FF867C}">
                  <a14:compatExt spid="_x0000_s35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93</xdr:row>
          <xdr:rowOff>180975</xdr:rowOff>
        </xdr:from>
        <xdr:to>
          <xdr:col>2</xdr:col>
          <xdr:colOff>95250</xdr:colOff>
          <xdr:row>95</xdr:row>
          <xdr:rowOff>9525</xdr:rowOff>
        </xdr:to>
        <xdr:sp macro="" textlink="">
          <xdr:nvSpPr>
            <xdr:cNvPr id="35918" name="Check Box 78" hidden="1">
              <a:extLst>
                <a:ext uri="{63B3BB69-23CF-44E3-9099-C40C66FF867C}">
                  <a14:compatExt spid="_x0000_s35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94</xdr:row>
          <xdr:rowOff>0</xdr:rowOff>
        </xdr:from>
        <xdr:to>
          <xdr:col>3</xdr:col>
          <xdr:colOff>85725</xdr:colOff>
          <xdr:row>95</xdr:row>
          <xdr:rowOff>9525</xdr:rowOff>
        </xdr:to>
        <xdr:sp macro="" textlink="">
          <xdr:nvSpPr>
            <xdr:cNvPr id="35919" name="Check Box 79" hidden="1">
              <a:extLst>
                <a:ext uri="{63B3BB69-23CF-44E3-9099-C40C66FF867C}">
                  <a14:compatExt spid="_x0000_s35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96</xdr:row>
          <xdr:rowOff>19050</xdr:rowOff>
        </xdr:from>
        <xdr:to>
          <xdr:col>1</xdr:col>
          <xdr:colOff>28575</xdr:colOff>
          <xdr:row>96</xdr:row>
          <xdr:rowOff>152400</xdr:rowOff>
        </xdr:to>
        <xdr:sp macro="" textlink="">
          <xdr:nvSpPr>
            <xdr:cNvPr id="35920" name="Check Box 80" hidden="1">
              <a:extLst>
                <a:ext uri="{63B3BB69-23CF-44E3-9099-C40C66FF867C}">
                  <a14:compatExt spid="_x0000_s35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96</xdr:row>
          <xdr:rowOff>0</xdr:rowOff>
        </xdr:from>
        <xdr:to>
          <xdr:col>3</xdr:col>
          <xdr:colOff>85725</xdr:colOff>
          <xdr:row>97</xdr:row>
          <xdr:rowOff>9525</xdr:rowOff>
        </xdr:to>
        <xdr:sp macro="" textlink="">
          <xdr:nvSpPr>
            <xdr:cNvPr id="35921" name="Check Box 81" hidden="1">
              <a:extLst>
                <a:ext uri="{63B3BB69-23CF-44E3-9099-C40C66FF867C}">
                  <a14:compatExt spid="_x0000_s35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95</xdr:row>
          <xdr:rowOff>180975</xdr:rowOff>
        </xdr:from>
        <xdr:to>
          <xdr:col>2</xdr:col>
          <xdr:colOff>95250</xdr:colOff>
          <xdr:row>97</xdr:row>
          <xdr:rowOff>9525</xdr:rowOff>
        </xdr:to>
        <xdr:sp macro="" textlink="">
          <xdr:nvSpPr>
            <xdr:cNvPr id="35922" name="Check Box 82" hidden="1">
              <a:extLst>
                <a:ext uri="{63B3BB69-23CF-44E3-9099-C40C66FF867C}">
                  <a14:compatExt spid="_x0000_s35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101</xdr:row>
          <xdr:rowOff>133350</xdr:rowOff>
        </xdr:from>
        <xdr:to>
          <xdr:col>1</xdr:col>
          <xdr:colOff>38100</xdr:colOff>
          <xdr:row>101</xdr:row>
          <xdr:rowOff>257175</xdr:rowOff>
        </xdr:to>
        <xdr:sp macro="" textlink="">
          <xdr:nvSpPr>
            <xdr:cNvPr id="35923" name="Check Box 83" hidden="1">
              <a:extLst>
                <a:ext uri="{63B3BB69-23CF-44E3-9099-C40C66FF867C}">
                  <a14:compatExt spid="_x0000_s35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101</xdr:row>
          <xdr:rowOff>76200</xdr:rowOff>
        </xdr:from>
        <xdr:to>
          <xdr:col>3</xdr:col>
          <xdr:colOff>95250</xdr:colOff>
          <xdr:row>101</xdr:row>
          <xdr:rowOff>285750</xdr:rowOff>
        </xdr:to>
        <xdr:sp macro="" textlink="">
          <xdr:nvSpPr>
            <xdr:cNvPr id="35924" name="Check Box 84" hidden="1">
              <a:extLst>
                <a:ext uri="{63B3BB69-23CF-44E3-9099-C40C66FF867C}">
                  <a14:compatExt spid="_x0000_s35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101</xdr:row>
          <xdr:rowOff>66675</xdr:rowOff>
        </xdr:from>
        <xdr:to>
          <xdr:col>2</xdr:col>
          <xdr:colOff>85725</xdr:colOff>
          <xdr:row>101</xdr:row>
          <xdr:rowOff>295275</xdr:rowOff>
        </xdr:to>
        <xdr:sp macro="" textlink="">
          <xdr:nvSpPr>
            <xdr:cNvPr id="35925" name="Check Box 85" hidden="1">
              <a:extLst>
                <a:ext uri="{63B3BB69-23CF-44E3-9099-C40C66FF867C}">
                  <a14:compatExt spid="_x0000_s35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103</xdr:row>
          <xdr:rowOff>142875</xdr:rowOff>
        </xdr:from>
        <xdr:to>
          <xdr:col>1</xdr:col>
          <xdr:colOff>28575</xdr:colOff>
          <xdr:row>103</xdr:row>
          <xdr:rowOff>276225</xdr:rowOff>
        </xdr:to>
        <xdr:sp macro="" textlink="">
          <xdr:nvSpPr>
            <xdr:cNvPr id="35928" name="Check Box 88" hidden="1">
              <a:extLst>
                <a:ext uri="{63B3BB69-23CF-44E3-9099-C40C66FF867C}">
                  <a14:compatExt spid="_x0000_s35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103</xdr:row>
          <xdr:rowOff>85725</xdr:rowOff>
        </xdr:from>
        <xdr:to>
          <xdr:col>3</xdr:col>
          <xdr:colOff>95250</xdr:colOff>
          <xdr:row>103</xdr:row>
          <xdr:rowOff>295275</xdr:rowOff>
        </xdr:to>
        <xdr:sp macro="" textlink="">
          <xdr:nvSpPr>
            <xdr:cNvPr id="35929" name="Check Box 89" hidden="1">
              <a:extLst>
                <a:ext uri="{63B3BB69-23CF-44E3-9099-C40C66FF867C}">
                  <a14:compatExt spid="_x0000_s35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103</xdr:row>
          <xdr:rowOff>66675</xdr:rowOff>
        </xdr:from>
        <xdr:to>
          <xdr:col>2</xdr:col>
          <xdr:colOff>95250</xdr:colOff>
          <xdr:row>103</xdr:row>
          <xdr:rowOff>295275</xdr:rowOff>
        </xdr:to>
        <xdr:sp macro="" textlink="">
          <xdr:nvSpPr>
            <xdr:cNvPr id="35930" name="Check Box 90" hidden="1">
              <a:extLst>
                <a:ext uri="{63B3BB69-23CF-44E3-9099-C40C66FF867C}">
                  <a14:compatExt spid="_x0000_s35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105</xdr:row>
          <xdr:rowOff>57150</xdr:rowOff>
        </xdr:from>
        <xdr:to>
          <xdr:col>1</xdr:col>
          <xdr:colOff>28575</xdr:colOff>
          <xdr:row>105</xdr:row>
          <xdr:rowOff>190500</xdr:rowOff>
        </xdr:to>
        <xdr:sp macro="" textlink="">
          <xdr:nvSpPr>
            <xdr:cNvPr id="35931" name="Check Box 91" hidden="1">
              <a:extLst>
                <a:ext uri="{63B3BB69-23CF-44E3-9099-C40C66FF867C}">
                  <a14:compatExt spid="_x0000_s35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105</xdr:row>
          <xdr:rowOff>19050</xdr:rowOff>
        </xdr:from>
        <xdr:to>
          <xdr:col>3</xdr:col>
          <xdr:colOff>95250</xdr:colOff>
          <xdr:row>105</xdr:row>
          <xdr:rowOff>228600</xdr:rowOff>
        </xdr:to>
        <xdr:sp macro="" textlink="">
          <xdr:nvSpPr>
            <xdr:cNvPr id="35932" name="Check Box 92" hidden="1">
              <a:extLst>
                <a:ext uri="{63B3BB69-23CF-44E3-9099-C40C66FF867C}">
                  <a14:compatExt spid="_x0000_s35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105</xdr:row>
          <xdr:rowOff>9525</xdr:rowOff>
        </xdr:from>
        <xdr:to>
          <xdr:col>2</xdr:col>
          <xdr:colOff>95250</xdr:colOff>
          <xdr:row>105</xdr:row>
          <xdr:rowOff>238125</xdr:rowOff>
        </xdr:to>
        <xdr:sp macro="" textlink="">
          <xdr:nvSpPr>
            <xdr:cNvPr id="35933" name="Check Box 93" hidden="1">
              <a:extLst>
                <a:ext uri="{63B3BB69-23CF-44E3-9099-C40C66FF867C}">
                  <a14:compatExt spid="_x0000_s35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107</xdr:row>
          <xdr:rowOff>104775</xdr:rowOff>
        </xdr:from>
        <xdr:to>
          <xdr:col>1</xdr:col>
          <xdr:colOff>19050</xdr:colOff>
          <xdr:row>107</xdr:row>
          <xdr:rowOff>238125</xdr:rowOff>
        </xdr:to>
        <xdr:sp macro="" textlink="">
          <xdr:nvSpPr>
            <xdr:cNvPr id="35934" name="Check Box 94" hidden="1">
              <a:extLst>
                <a:ext uri="{63B3BB69-23CF-44E3-9099-C40C66FF867C}">
                  <a14:compatExt spid="_x0000_s35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66675</xdr:rowOff>
        </xdr:from>
        <xdr:to>
          <xdr:col>3</xdr:col>
          <xdr:colOff>85725</xdr:colOff>
          <xdr:row>107</xdr:row>
          <xdr:rowOff>276225</xdr:rowOff>
        </xdr:to>
        <xdr:sp macro="" textlink="">
          <xdr:nvSpPr>
            <xdr:cNvPr id="35935" name="Check Box 95" hidden="1">
              <a:extLst>
                <a:ext uri="{63B3BB69-23CF-44E3-9099-C40C66FF867C}">
                  <a14:compatExt spid="_x0000_s35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107</xdr:row>
          <xdr:rowOff>66675</xdr:rowOff>
        </xdr:from>
        <xdr:to>
          <xdr:col>2</xdr:col>
          <xdr:colOff>95250</xdr:colOff>
          <xdr:row>107</xdr:row>
          <xdr:rowOff>295275</xdr:rowOff>
        </xdr:to>
        <xdr:sp macro="" textlink="">
          <xdr:nvSpPr>
            <xdr:cNvPr id="35936" name="Check Box 96" hidden="1">
              <a:extLst>
                <a:ext uri="{63B3BB69-23CF-44E3-9099-C40C66FF867C}">
                  <a14:compatExt spid="_x0000_s35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38100</xdr:colOff>
          <xdr:row>3</xdr:row>
          <xdr:rowOff>400050</xdr:rowOff>
        </xdr:from>
        <xdr:to>
          <xdr:col>10</xdr:col>
          <xdr:colOff>742950</xdr:colOff>
          <xdr:row>5</xdr:row>
          <xdr:rowOff>9525</xdr:rowOff>
        </xdr:to>
        <xdr:sp macro="" textlink="">
          <xdr:nvSpPr>
            <xdr:cNvPr id="46081" name="Check Box 1" hidden="1">
              <a:extLst>
                <a:ext uri="{63B3BB69-23CF-44E3-9099-C40C66FF867C}">
                  <a14:compatExt spid="_x0000_s4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xdr:row>
          <xdr:rowOff>390525</xdr:rowOff>
        </xdr:from>
        <xdr:to>
          <xdr:col>12</xdr:col>
          <xdr:colOff>781050</xdr:colOff>
          <xdr:row>5</xdr:row>
          <xdr:rowOff>28575</xdr:rowOff>
        </xdr:to>
        <xdr:sp macro="" textlink="">
          <xdr:nvSpPr>
            <xdr:cNvPr id="46082" name="Check Box 2" hidden="1">
              <a:extLst>
                <a:ext uri="{63B3BB69-23CF-44E3-9099-C40C66FF867C}">
                  <a14:compatExt spid="_x0000_s4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xdr:row>
          <xdr:rowOff>0</xdr:rowOff>
        </xdr:from>
        <xdr:to>
          <xdr:col>10</xdr:col>
          <xdr:colOff>742950</xdr:colOff>
          <xdr:row>6</xdr:row>
          <xdr:rowOff>28575</xdr:rowOff>
        </xdr:to>
        <xdr:sp macro="" textlink="">
          <xdr:nvSpPr>
            <xdr:cNvPr id="46083" name="Check Box 3" hidden="1">
              <a:extLst>
                <a:ext uri="{63B3BB69-23CF-44E3-9099-C40C66FF867C}">
                  <a14:compatExt spid="_x0000_s4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4</xdr:row>
          <xdr:rowOff>228600</xdr:rowOff>
        </xdr:from>
        <xdr:to>
          <xdr:col>12</xdr:col>
          <xdr:colOff>742950</xdr:colOff>
          <xdr:row>6</xdr:row>
          <xdr:rowOff>38100</xdr:rowOff>
        </xdr:to>
        <xdr:sp macro="" textlink="">
          <xdr:nvSpPr>
            <xdr:cNvPr id="46084" name="Check Box 4" hidden="1">
              <a:extLst>
                <a:ext uri="{63B3BB69-23CF-44E3-9099-C40C66FF867C}">
                  <a14:compatExt spid="_x0000_s46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xdr:row>
          <xdr:rowOff>0</xdr:rowOff>
        </xdr:from>
        <xdr:to>
          <xdr:col>10</xdr:col>
          <xdr:colOff>742950</xdr:colOff>
          <xdr:row>7</xdr:row>
          <xdr:rowOff>38100</xdr:rowOff>
        </xdr:to>
        <xdr:sp macro="" textlink="">
          <xdr:nvSpPr>
            <xdr:cNvPr id="46085" name="Check Box 5" hidden="1">
              <a:extLst>
                <a:ext uri="{63B3BB69-23CF-44E3-9099-C40C66FF867C}">
                  <a14:compatExt spid="_x0000_s46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6</xdr:row>
          <xdr:rowOff>9525</xdr:rowOff>
        </xdr:from>
        <xdr:to>
          <xdr:col>12</xdr:col>
          <xdr:colOff>695325</xdr:colOff>
          <xdr:row>6</xdr:row>
          <xdr:rowOff>219075</xdr:rowOff>
        </xdr:to>
        <xdr:sp macro="" textlink="">
          <xdr:nvSpPr>
            <xdr:cNvPr id="46086" name="Check Box 6" hidden="1">
              <a:extLst>
                <a:ext uri="{63B3BB69-23CF-44E3-9099-C40C66FF867C}">
                  <a14:compatExt spid="_x0000_s46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xdr:row>
          <xdr:rowOff>0</xdr:rowOff>
        </xdr:from>
        <xdr:to>
          <xdr:col>10</xdr:col>
          <xdr:colOff>742950</xdr:colOff>
          <xdr:row>8</xdr:row>
          <xdr:rowOff>38100</xdr:rowOff>
        </xdr:to>
        <xdr:sp macro="" textlink="">
          <xdr:nvSpPr>
            <xdr:cNvPr id="46087" name="Check Box 7" hidden="1">
              <a:extLst>
                <a:ext uri="{63B3BB69-23CF-44E3-9099-C40C66FF867C}">
                  <a14:compatExt spid="_x0000_s46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7</xdr:row>
          <xdr:rowOff>19050</xdr:rowOff>
        </xdr:from>
        <xdr:to>
          <xdr:col>12</xdr:col>
          <xdr:colOff>638175</xdr:colOff>
          <xdr:row>7</xdr:row>
          <xdr:rowOff>200025</xdr:rowOff>
        </xdr:to>
        <xdr:sp macro="" textlink="">
          <xdr:nvSpPr>
            <xdr:cNvPr id="46088" name="Check Box 8" hidden="1">
              <a:extLst>
                <a:ext uri="{63B3BB69-23CF-44E3-9099-C40C66FF867C}">
                  <a14:compatExt spid="_x0000_s46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xdr:row>
          <xdr:rowOff>19050</xdr:rowOff>
        </xdr:from>
        <xdr:to>
          <xdr:col>10</xdr:col>
          <xdr:colOff>742950</xdr:colOff>
          <xdr:row>9</xdr:row>
          <xdr:rowOff>57150</xdr:rowOff>
        </xdr:to>
        <xdr:sp macro="" textlink="">
          <xdr:nvSpPr>
            <xdr:cNvPr id="46089" name="Check Box 9" hidden="1">
              <a:extLst>
                <a:ext uri="{63B3BB69-23CF-44E3-9099-C40C66FF867C}">
                  <a14:compatExt spid="_x0000_s46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8</xdr:row>
          <xdr:rowOff>0</xdr:rowOff>
        </xdr:from>
        <xdr:to>
          <xdr:col>12</xdr:col>
          <xdr:colOff>742950</xdr:colOff>
          <xdr:row>9</xdr:row>
          <xdr:rowOff>38100</xdr:rowOff>
        </xdr:to>
        <xdr:sp macro="" textlink="">
          <xdr:nvSpPr>
            <xdr:cNvPr id="46090" name="Check Box 10" hidden="1">
              <a:extLst>
                <a:ext uri="{63B3BB69-23CF-44E3-9099-C40C66FF867C}">
                  <a14:compatExt spid="_x0000_s46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xdr:row>
          <xdr:rowOff>9525</xdr:rowOff>
        </xdr:from>
        <xdr:to>
          <xdr:col>10</xdr:col>
          <xdr:colOff>742950</xdr:colOff>
          <xdr:row>10</xdr:row>
          <xdr:rowOff>47625</xdr:rowOff>
        </xdr:to>
        <xdr:sp macro="" textlink="">
          <xdr:nvSpPr>
            <xdr:cNvPr id="46091" name="Check Box 11" hidden="1">
              <a:extLst>
                <a:ext uri="{63B3BB69-23CF-44E3-9099-C40C66FF867C}">
                  <a14:compatExt spid="_x0000_s46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9</xdr:row>
          <xdr:rowOff>9525</xdr:rowOff>
        </xdr:from>
        <xdr:to>
          <xdr:col>12</xdr:col>
          <xdr:colOff>742950</xdr:colOff>
          <xdr:row>10</xdr:row>
          <xdr:rowOff>57150</xdr:rowOff>
        </xdr:to>
        <xdr:sp macro="" textlink="">
          <xdr:nvSpPr>
            <xdr:cNvPr id="46092" name="Check Box 12" hidden="1">
              <a:extLst>
                <a:ext uri="{63B3BB69-23CF-44E3-9099-C40C66FF867C}">
                  <a14:compatExt spid="_x0000_s46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29</xdr:row>
          <xdr:rowOff>171450</xdr:rowOff>
        </xdr:from>
        <xdr:to>
          <xdr:col>0</xdr:col>
          <xdr:colOff>390525</xdr:colOff>
          <xdr:row>31</xdr:row>
          <xdr:rowOff>38100</xdr:rowOff>
        </xdr:to>
        <xdr:sp macro="" textlink="">
          <xdr:nvSpPr>
            <xdr:cNvPr id="46093" name="Check Box 13" hidden="1">
              <a:extLst>
                <a:ext uri="{63B3BB69-23CF-44E3-9099-C40C66FF867C}">
                  <a14:compatExt spid="_x0000_s46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29</xdr:row>
          <xdr:rowOff>171450</xdr:rowOff>
        </xdr:from>
        <xdr:to>
          <xdr:col>2</xdr:col>
          <xdr:colOff>400050</xdr:colOff>
          <xdr:row>31</xdr:row>
          <xdr:rowOff>38100</xdr:rowOff>
        </xdr:to>
        <xdr:sp macro="" textlink="">
          <xdr:nvSpPr>
            <xdr:cNvPr id="46094" name="Check Box 14" hidden="1">
              <a:extLst>
                <a:ext uri="{63B3BB69-23CF-44E3-9099-C40C66FF867C}">
                  <a14:compatExt spid="_x0000_s46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29</xdr:row>
          <xdr:rowOff>171450</xdr:rowOff>
        </xdr:from>
        <xdr:to>
          <xdr:col>1</xdr:col>
          <xdr:colOff>428625</xdr:colOff>
          <xdr:row>31</xdr:row>
          <xdr:rowOff>38100</xdr:rowOff>
        </xdr:to>
        <xdr:sp macro="" textlink="">
          <xdr:nvSpPr>
            <xdr:cNvPr id="46095" name="Check Box 15" hidden="1">
              <a:extLst>
                <a:ext uri="{63B3BB69-23CF-44E3-9099-C40C66FF867C}">
                  <a14:compatExt spid="_x0000_s46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36</xdr:row>
          <xdr:rowOff>133350</xdr:rowOff>
        </xdr:from>
        <xdr:to>
          <xdr:col>1</xdr:col>
          <xdr:colOff>114300</xdr:colOff>
          <xdr:row>38</xdr:row>
          <xdr:rowOff>66675</xdr:rowOff>
        </xdr:to>
        <xdr:sp macro="" textlink="">
          <xdr:nvSpPr>
            <xdr:cNvPr id="46096" name="Check Box 16" hidden="1">
              <a:extLst>
                <a:ext uri="{63B3BB69-23CF-44E3-9099-C40C66FF867C}">
                  <a14:compatExt spid="_x0000_s46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36</xdr:row>
          <xdr:rowOff>133350</xdr:rowOff>
        </xdr:from>
        <xdr:to>
          <xdr:col>3</xdr:col>
          <xdr:colOff>285750</xdr:colOff>
          <xdr:row>38</xdr:row>
          <xdr:rowOff>38100</xdr:rowOff>
        </xdr:to>
        <xdr:sp macro="" textlink="">
          <xdr:nvSpPr>
            <xdr:cNvPr id="46097" name="Check Box 17" hidden="1">
              <a:extLst>
                <a:ext uri="{63B3BB69-23CF-44E3-9099-C40C66FF867C}">
                  <a14:compatExt spid="_x0000_s46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36</xdr:row>
          <xdr:rowOff>123825</xdr:rowOff>
        </xdr:from>
        <xdr:to>
          <xdr:col>1</xdr:col>
          <xdr:colOff>571500</xdr:colOff>
          <xdr:row>38</xdr:row>
          <xdr:rowOff>38100</xdr:rowOff>
        </xdr:to>
        <xdr:sp macro="" textlink="">
          <xdr:nvSpPr>
            <xdr:cNvPr id="46098" name="Check Box 18" hidden="1">
              <a:extLst>
                <a:ext uri="{63B3BB69-23CF-44E3-9099-C40C66FF867C}">
                  <a14:compatExt spid="_x0000_s46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38</xdr:row>
          <xdr:rowOff>171450</xdr:rowOff>
        </xdr:from>
        <xdr:to>
          <xdr:col>1</xdr:col>
          <xdr:colOff>314325</xdr:colOff>
          <xdr:row>40</xdr:row>
          <xdr:rowOff>9525</xdr:rowOff>
        </xdr:to>
        <xdr:sp macro="" textlink="">
          <xdr:nvSpPr>
            <xdr:cNvPr id="46099" name="Check Box 19" hidden="1">
              <a:extLst>
                <a:ext uri="{63B3BB69-23CF-44E3-9099-C40C66FF867C}">
                  <a14:compatExt spid="_x0000_s46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38</xdr:row>
          <xdr:rowOff>171450</xdr:rowOff>
        </xdr:from>
        <xdr:to>
          <xdr:col>3</xdr:col>
          <xdr:colOff>314325</xdr:colOff>
          <xdr:row>40</xdr:row>
          <xdr:rowOff>9525</xdr:rowOff>
        </xdr:to>
        <xdr:sp macro="" textlink="">
          <xdr:nvSpPr>
            <xdr:cNvPr id="46100" name="Check Box 20" hidden="1">
              <a:extLst>
                <a:ext uri="{63B3BB69-23CF-44E3-9099-C40C66FF867C}">
                  <a14:compatExt spid="_x0000_s46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38</xdr:row>
          <xdr:rowOff>171450</xdr:rowOff>
        </xdr:from>
        <xdr:to>
          <xdr:col>2</xdr:col>
          <xdr:colOff>57150</xdr:colOff>
          <xdr:row>40</xdr:row>
          <xdr:rowOff>0</xdr:rowOff>
        </xdr:to>
        <xdr:sp macro="" textlink="">
          <xdr:nvSpPr>
            <xdr:cNvPr id="46101" name="Check Box 21" hidden="1">
              <a:extLst>
                <a:ext uri="{63B3BB69-23CF-44E3-9099-C40C66FF867C}">
                  <a14:compatExt spid="_x0000_s46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17</xdr:row>
          <xdr:rowOff>171450</xdr:rowOff>
        </xdr:from>
        <xdr:to>
          <xdr:col>0</xdr:col>
          <xdr:colOff>390525</xdr:colOff>
          <xdr:row>19</xdr:row>
          <xdr:rowOff>38100</xdr:rowOff>
        </xdr:to>
        <xdr:sp macro="" textlink="">
          <xdr:nvSpPr>
            <xdr:cNvPr id="46102" name="Check Box 22" hidden="1">
              <a:extLst>
                <a:ext uri="{63B3BB69-23CF-44E3-9099-C40C66FF867C}">
                  <a14:compatExt spid="_x0000_s46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17</xdr:row>
          <xdr:rowOff>171450</xdr:rowOff>
        </xdr:from>
        <xdr:to>
          <xdr:col>2</xdr:col>
          <xdr:colOff>400050</xdr:colOff>
          <xdr:row>19</xdr:row>
          <xdr:rowOff>38100</xdr:rowOff>
        </xdr:to>
        <xdr:sp macro="" textlink="">
          <xdr:nvSpPr>
            <xdr:cNvPr id="46103" name="Check Box 23" hidden="1">
              <a:extLst>
                <a:ext uri="{63B3BB69-23CF-44E3-9099-C40C66FF867C}">
                  <a14:compatExt spid="_x0000_s46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17</xdr:row>
          <xdr:rowOff>171450</xdr:rowOff>
        </xdr:from>
        <xdr:to>
          <xdr:col>1</xdr:col>
          <xdr:colOff>428625</xdr:colOff>
          <xdr:row>19</xdr:row>
          <xdr:rowOff>38100</xdr:rowOff>
        </xdr:to>
        <xdr:sp macro="" textlink="">
          <xdr:nvSpPr>
            <xdr:cNvPr id="46104" name="Check Box 24" hidden="1">
              <a:extLst>
                <a:ext uri="{63B3BB69-23CF-44E3-9099-C40C66FF867C}">
                  <a14:compatExt spid="_x0000_s46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22</xdr:row>
          <xdr:rowOff>171450</xdr:rowOff>
        </xdr:from>
        <xdr:to>
          <xdr:col>0</xdr:col>
          <xdr:colOff>390525</xdr:colOff>
          <xdr:row>23</xdr:row>
          <xdr:rowOff>238125</xdr:rowOff>
        </xdr:to>
        <xdr:sp macro="" textlink="">
          <xdr:nvSpPr>
            <xdr:cNvPr id="46105" name="Check Box 25" hidden="1">
              <a:extLst>
                <a:ext uri="{63B3BB69-23CF-44E3-9099-C40C66FF867C}">
                  <a14:compatExt spid="_x0000_s46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22</xdr:row>
          <xdr:rowOff>171450</xdr:rowOff>
        </xdr:from>
        <xdr:to>
          <xdr:col>2</xdr:col>
          <xdr:colOff>400050</xdr:colOff>
          <xdr:row>23</xdr:row>
          <xdr:rowOff>238125</xdr:rowOff>
        </xdr:to>
        <xdr:sp macro="" textlink="">
          <xdr:nvSpPr>
            <xdr:cNvPr id="46106" name="Check Box 26" hidden="1">
              <a:extLst>
                <a:ext uri="{63B3BB69-23CF-44E3-9099-C40C66FF867C}">
                  <a14:compatExt spid="_x0000_s46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22</xdr:row>
          <xdr:rowOff>171450</xdr:rowOff>
        </xdr:from>
        <xdr:to>
          <xdr:col>1</xdr:col>
          <xdr:colOff>428625</xdr:colOff>
          <xdr:row>23</xdr:row>
          <xdr:rowOff>238125</xdr:rowOff>
        </xdr:to>
        <xdr:sp macro="" textlink="">
          <xdr:nvSpPr>
            <xdr:cNvPr id="46107" name="Check Box 27" hidden="1">
              <a:extLst>
                <a:ext uri="{63B3BB69-23CF-44E3-9099-C40C66FF867C}">
                  <a14:compatExt spid="_x0000_s46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27</xdr:row>
          <xdr:rowOff>171450</xdr:rowOff>
        </xdr:from>
        <xdr:to>
          <xdr:col>0</xdr:col>
          <xdr:colOff>390525</xdr:colOff>
          <xdr:row>29</xdr:row>
          <xdr:rowOff>38100</xdr:rowOff>
        </xdr:to>
        <xdr:sp macro="" textlink="">
          <xdr:nvSpPr>
            <xdr:cNvPr id="46108" name="Check Box 28" hidden="1">
              <a:extLst>
                <a:ext uri="{63B3BB69-23CF-44E3-9099-C40C66FF867C}">
                  <a14:compatExt spid="_x0000_s46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27</xdr:row>
          <xdr:rowOff>171450</xdr:rowOff>
        </xdr:from>
        <xdr:to>
          <xdr:col>2</xdr:col>
          <xdr:colOff>400050</xdr:colOff>
          <xdr:row>29</xdr:row>
          <xdr:rowOff>38100</xdr:rowOff>
        </xdr:to>
        <xdr:sp macro="" textlink="">
          <xdr:nvSpPr>
            <xdr:cNvPr id="46109" name="Check Box 29" hidden="1">
              <a:extLst>
                <a:ext uri="{63B3BB69-23CF-44E3-9099-C40C66FF867C}">
                  <a14:compatExt spid="_x0000_s46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27</xdr:row>
          <xdr:rowOff>171450</xdr:rowOff>
        </xdr:from>
        <xdr:to>
          <xdr:col>1</xdr:col>
          <xdr:colOff>428625</xdr:colOff>
          <xdr:row>29</xdr:row>
          <xdr:rowOff>38100</xdr:rowOff>
        </xdr:to>
        <xdr:sp macro="" textlink="">
          <xdr:nvSpPr>
            <xdr:cNvPr id="46110" name="Check Box 30" hidden="1">
              <a:extLst>
                <a:ext uri="{63B3BB69-23CF-44E3-9099-C40C66FF867C}">
                  <a14:compatExt spid="_x0000_s46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34</xdr:row>
          <xdr:rowOff>114300</xdr:rowOff>
        </xdr:from>
        <xdr:to>
          <xdr:col>1</xdr:col>
          <xdr:colOff>9525</xdr:colOff>
          <xdr:row>36</xdr:row>
          <xdr:rowOff>47625</xdr:rowOff>
        </xdr:to>
        <xdr:sp macro="" textlink="">
          <xdr:nvSpPr>
            <xdr:cNvPr id="46111" name="Check Box 31" hidden="1">
              <a:extLst>
                <a:ext uri="{63B3BB69-23CF-44E3-9099-C40C66FF867C}">
                  <a14:compatExt spid="_x0000_s46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34</xdr:row>
          <xdr:rowOff>133350</xdr:rowOff>
        </xdr:from>
        <xdr:to>
          <xdr:col>2</xdr:col>
          <xdr:colOff>581025</xdr:colOff>
          <xdr:row>36</xdr:row>
          <xdr:rowOff>38100</xdr:rowOff>
        </xdr:to>
        <xdr:sp macro="" textlink="">
          <xdr:nvSpPr>
            <xdr:cNvPr id="46112" name="Check Box 32" hidden="1">
              <a:extLst>
                <a:ext uri="{63B3BB69-23CF-44E3-9099-C40C66FF867C}">
                  <a14:compatExt spid="_x0000_s46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34</xdr:row>
          <xdr:rowOff>133350</xdr:rowOff>
        </xdr:from>
        <xdr:to>
          <xdr:col>2</xdr:col>
          <xdr:colOff>19050</xdr:colOff>
          <xdr:row>36</xdr:row>
          <xdr:rowOff>47625</xdr:rowOff>
        </xdr:to>
        <xdr:sp macro="" textlink="">
          <xdr:nvSpPr>
            <xdr:cNvPr id="46113" name="Check Box 33" hidden="1">
              <a:extLst>
                <a:ext uri="{63B3BB69-23CF-44E3-9099-C40C66FF867C}">
                  <a14:compatExt spid="_x0000_s4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43</xdr:row>
          <xdr:rowOff>228600</xdr:rowOff>
        </xdr:from>
        <xdr:to>
          <xdr:col>1</xdr:col>
          <xdr:colOff>333375</xdr:colOff>
          <xdr:row>45</xdr:row>
          <xdr:rowOff>19050</xdr:rowOff>
        </xdr:to>
        <xdr:sp macro="" textlink="">
          <xdr:nvSpPr>
            <xdr:cNvPr id="46114" name="Check Box 34" hidden="1">
              <a:extLst>
                <a:ext uri="{63B3BB69-23CF-44E3-9099-C40C66FF867C}">
                  <a14:compatExt spid="_x0000_s4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43</xdr:row>
          <xdr:rowOff>228600</xdr:rowOff>
        </xdr:from>
        <xdr:to>
          <xdr:col>3</xdr:col>
          <xdr:colOff>304800</xdr:colOff>
          <xdr:row>45</xdr:row>
          <xdr:rowOff>19050</xdr:rowOff>
        </xdr:to>
        <xdr:sp macro="" textlink="">
          <xdr:nvSpPr>
            <xdr:cNvPr id="46115" name="Check Box 35" hidden="1">
              <a:extLst>
                <a:ext uri="{63B3BB69-23CF-44E3-9099-C40C66FF867C}">
                  <a14:compatExt spid="_x0000_s46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43</xdr:row>
          <xdr:rowOff>228600</xdr:rowOff>
        </xdr:from>
        <xdr:to>
          <xdr:col>2</xdr:col>
          <xdr:colOff>38100</xdr:colOff>
          <xdr:row>45</xdr:row>
          <xdr:rowOff>9525</xdr:rowOff>
        </xdr:to>
        <xdr:sp macro="" textlink="">
          <xdr:nvSpPr>
            <xdr:cNvPr id="46116" name="Check Box 36" hidden="1">
              <a:extLst>
                <a:ext uri="{63B3BB69-23CF-44E3-9099-C40C66FF867C}">
                  <a14:compatExt spid="_x0000_s46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48</xdr:row>
          <xdr:rowOff>142875</xdr:rowOff>
        </xdr:from>
        <xdr:to>
          <xdr:col>1</xdr:col>
          <xdr:colOff>323850</xdr:colOff>
          <xdr:row>50</xdr:row>
          <xdr:rowOff>28575</xdr:rowOff>
        </xdr:to>
        <xdr:sp macro="" textlink="">
          <xdr:nvSpPr>
            <xdr:cNvPr id="46117" name="Check Box 37" hidden="1">
              <a:extLst>
                <a:ext uri="{63B3BB69-23CF-44E3-9099-C40C66FF867C}">
                  <a14:compatExt spid="_x0000_s46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48</xdr:row>
          <xdr:rowOff>142875</xdr:rowOff>
        </xdr:from>
        <xdr:to>
          <xdr:col>3</xdr:col>
          <xdr:colOff>304800</xdr:colOff>
          <xdr:row>50</xdr:row>
          <xdr:rowOff>28575</xdr:rowOff>
        </xdr:to>
        <xdr:sp macro="" textlink="">
          <xdr:nvSpPr>
            <xdr:cNvPr id="46118" name="Check Box 38" hidden="1">
              <a:extLst>
                <a:ext uri="{63B3BB69-23CF-44E3-9099-C40C66FF867C}">
                  <a14:compatExt spid="_x0000_s46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48</xdr:row>
          <xdr:rowOff>142875</xdr:rowOff>
        </xdr:from>
        <xdr:to>
          <xdr:col>2</xdr:col>
          <xdr:colOff>38100</xdr:colOff>
          <xdr:row>50</xdr:row>
          <xdr:rowOff>19050</xdr:rowOff>
        </xdr:to>
        <xdr:sp macro="" textlink="">
          <xdr:nvSpPr>
            <xdr:cNvPr id="46119" name="Check Box 39" hidden="1">
              <a:extLst>
                <a:ext uri="{63B3BB69-23CF-44E3-9099-C40C66FF867C}">
                  <a14:compatExt spid="_x0000_s46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55</xdr:row>
          <xdr:rowOff>152400</xdr:rowOff>
        </xdr:from>
        <xdr:to>
          <xdr:col>1</xdr:col>
          <xdr:colOff>342900</xdr:colOff>
          <xdr:row>57</xdr:row>
          <xdr:rowOff>38100</xdr:rowOff>
        </xdr:to>
        <xdr:sp macro="" textlink="">
          <xdr:nvSpPr>
            <xdr:cNvPr id="46120" name="Check Box 40" hidden="1">
              <a:extLst>
                <a:ext uri="{63B3BB69-23CF-44E3-9099-C40C66FF867C}">
                  <a14:compatExt spid="_x0000_s46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55</xdr:row>
          <xdr:rowOff>161925</xdr:rowOff>
        </xdr:from>
        <xdr:to>
          <xdr:col>3</xdr:col>
          <xdr:colOff>314325</xdr:colOff>
          <xdr:row>57</xdr:row>
          <xdr:rowOff>47625</xdr:rowOff>
        </xdr:to>
        <xdr:sp macro="" textlink="">
          <xdr:nvSpPr>
            <xdr:cNvPr id="46121" name="Check Box 41" hidden="1">
              <a:extLst>
                <a:ext uri="{63B3BB69-23CF-44E3-9099-C40C66FF867C}">
                  <a14:compatExt spid="_x0000_s46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55</xdr:row>
          <xdr:rowOff>152400</xdr:rowOff>
        </xdr:from>
        <xdr:to>
          <xdr:col>2</xdr:col>
          <xdr:colOff>47625</xdr:colOff>
          <xdr:row>57</xdr:row>
          <xdr:rowOff>28575</xdr:rowOff>
        </xdr:to>
        <xdr:sp macro="" textlink="">
          <xdr:nvSpPr>
            <xdr:cNvPr id="46122" name="Check Box 42" hidden="1">
              <a:extLst>
                <a:ext uri="{63B3BB69-23CF-44E3-9099-C40C66FF867C}">
                  <a14:compatExt spid="_x0000_s46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57</xdr:row>
          <xdr:rowOff>133350</xdr:rowOff>
        </xdr:from>
        <xdr:to>
          <xdr:col>1</xdr:col>
          <xdr:colOff>342900</xdr:colOff>
          <xdr:row>59</xdr:row>
          <xdr:rowOff>19050</xdr:rowOff>
        </xdr:to>
        <xdr:sp macro="" textlink="">
          <xdr:nvSpPr>
            <xdr:cNvPr id="46123" name="Check Box 43" hidden="1">
              <a:extLst>
                <a:ext uri="{63B3BB69-23CF-44E3-9099-C40C66FF867C}">
                  <a14:compatExt spid="_x0000_s46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57</xdr:row>
          <xdr:rowOff>171450</xdr:rowOff>
        </xdr:from>
        <xdr:to>
          <xdr:col>3</xdr:col>
          <xdr:colOff>323850</xdr:colOff>
          <xdr:row>59</xdr:row>
          <xdr:rowOff>57150</xdr:rowOff>
        </xdr:to>
        <xdr:sp macro="" textlink="">
          <xdr:nvSpPr>
            <xdr:cNvPr id="46124" name="Check Box 44" hidden="1">
              <a:extLst>
                <a:ext uri="{63B3BB69-23CF-44E3-9099-C40C66FF867C}">
                  <a14:compatExt spid="_x0000_s46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57</xdr:row>
          <xdr:rowOff>161925</xdr:rowOff>
        </xdr:from>
        <xdr:to>
          <xdr:col>2</xdr:col>
          <xdr:colOff>47625</xdr:colOff>
          <xdr:row>59</xdr:row>
          <xdr:rowOff>38100</xdr:rowOff>
        </xdr:to>
        <xdr:sp macro="" textlink="">
          <xdr:nvSpPr>
            <xdr:cNvPr id="46125" name="Check Box 45" hidden="1">
              <a:extLst>
                <a:ext uri="{63B3BB69-23CF-44E3-9099-C40C66FF867C}">
                  <a14:compatExt spid="_x0000_s46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59</xdr:row>
          <xdr:rowOff>142875</xdr:rowOff>
        </xdr:from>
        <xdr:to>
          <xdr:col>1</xdr:col>
          <xdr:colOff>342900</xdr:colOff>
          <xdr:row>61</xdr:row>
          <xdr:rowOff>28575</xdr:rowOff>
        </xdr:to>
        <xdr:sp macro="" textlink="">
          <xdr:nvSpPr>
            <xdr:cNvPr id="46126" name="Check Box 46" hidden="1">
              <a:extLst>
                <a:ext uri="{63B3BB69-23CF-44E3-9099-C40C66FF867C}">
                  <a14:compatExt spid="_x0000_s46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59</xdr:row>
          <xdr:rowOff>152400</xdr:rowOff>
        </xdr:from>
        <xdr:to>
          <xdr:col>3</xdr:col>
          <xdr:colOff>314325</xdr:colOff>
          <xdr:row>61</xdr:row>
          <xdr:rowOff>38100</xdr:rowOff>
        </xdr:to>
        <xdr:sp macro="" textlink="">
          <xdr:nvSpPr>
            <xdr:cNvPr id="46127" name="Check Box 47" hidden="1">
              <a:extLst>
                <a:ext uri="{63B3BB69-23CF-44E3-9099-C40C66FF867C}">
                  <a14:compatExt spid="_x0000_s46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59</xdr:row>
          <xdr:rowOff>161925</xdr:rowOff>
        </xdr:from>
        <xdr:to>
          <xdr:col>2</xdr:col>
          <xdr:colOff>47625</xdr:colOff>
          <xdr:row>61</xdr:row>
          <xdr:rowOff>38100</xdr:rowOff>
        </xdr:to>
        <xdr:sp macro="" textlink="">
          <xdr:nvSpPr>
            <xdr:cNvPr id="46128" name="Check Box 48" hidden="1">
              <a:extLst>
                <a:ext uri="{63B3BB69-23CF-44E3-9099-C40C66FF867C}">
                  <a14:compatExt spid="_x0000_s46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61</xdr:row>
          <xdr:rowOff>152400</xdr:rowOff>
        </xdr:from>
        <xdr:to>
          <xdr:col>1</xdr:col>
          <xdr:colOff>333375</xdr:colOff>
          <xdr:row>63</xdr:row>
          <xdr:rowOff>38100</xdr:rowOff>
        </xdr:to>
        <xdr:sp macro="" textlink="">
          <xdr:nvSpPr>
            <xdr:cNvPr id="46129" name="Check Box 49" hidden="1">
              <a:extLst>
                <a:ext uri="{63B3BB69-23CF-44E3-9099-C40C66FF867C}">
                  <a14:compatExt spid="_x0000_s46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61</xdr:row>
          <xdr:rowOff>152400</xdr:rowOff>
        </xdr:from>
        <xdr:to>
          <xdr:col>3</xdr:col>
          <xdr:colOff>295275</xdr:colOff>
          <xdr:row>63</xdr:row>
          <xdr:rowOff>38100</xdr:rowOff>
        </xdr:to>
        <xdr:sp macro="" textlink="">
          <xdr:nvSpPr>
            <xdr:cNvPr id="46130" name="Check Box 50" hidden="1">
              <a:extLst>
                <a:ext uri="{63B3BB69-23CF-44E3-9099-C40C66FF867C}">
                  <a14:compatExt spid="_x0000_s46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61</xdr:row>
          <xdr:rowOff>142875</xdr:rowOff>
        </xdr:from>
        <xdr:to>
          <xdr:col>2</xdr:col>
          <xdr:colOff>38100</xdr:colOff>
          <xdr:row>63</xdr:row>
          <xdr:rowOff>19050</xdr:rowOff>
        </xdr:to>
        <xdr:sp macro="" textlink="">
          <xdr:nvSpPr>
            <xdr:cNvPr id="46131" name="Check Box 51" hidden="1">
              <a:extLst>
                <a:ext uri="{63B3BB69-23CF-44E3-9099-C40C66FF867C}">
                  <a14:compatExt spid="_x0000_s46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76</xdr:row>
          <xdr:rowOff>38100</xdr:rowOff>
        </xdr:from>
        <xdr:to>
          <xdr:col>1</xdr:col>
          <xdr:colOff>95250</xdr:colOff>
          <xdr:row>76</xdr:row>
          <xdr:rowOff>238125</xdr:rowOff>
        </xdr:to>
        <xdr:sp macro="" textlink="">
          <xdr:nvSpPr>
            <xdr:cNvPr id="46132" name="Check Box 52" hidden="1">
              <a:extLst>
                <a:ext uri="{63B3BB69-23CF-44E3-9099-C40C66FF867C}">
                  <a14:compatExt spid="_x0000_s46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76</xdr:row>
          <xdr:rowOff>28575</xdr:rowOff>
        </xdr:from>
        <xdr:to>
          <xdr:col>3</xdr:col>
          <xdr:colOff>95250</xdr:colOff>
          <xdr:row>76</xdr:row>
          <xdr:rowOff>247650</xdr:rowOff>
        </xdr:to>
        <xdr:sp macro="" textlink="">
          <xdr:nvSpPr>
            <xdr:cNvPr id="46133" name="Check Box 53" hidden="1">
              <a:extLst>
                <a:ext uri="{63B3BB69-23CF-44E3-9099-C40C66FF867C}">
                  <a14:compatExt spid="_x0000_s46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76</xdr:row>
          <xdr:rowOff>28575</xdr:rowOff>
        </xdr:from>
        <xdr:to>
          <xdr:col>2</xdr:col>
          <xdr:colOff>104775</xdr:colOff>
          <xdr:row>76</xdr:row>
          <xdr:rowOff>257175</xdr:rowOff>
        </xdr:to>
        <xdr:sp macro="" textlink="">
          <xdr:nvSpPr>
            <xdr:cNvPr id="46134" name="Check Box 54" hidden="1">
              <a:extLst>
                <a:ext uri="{63B3BB69-23CF-44E3-9099-C40C66FF867C}">
                  <a14:compatExt spid="_x0000_s46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78</xdr:row>
          <xdr:rowOff>85725</xdr:rowOff>
        </xdr:from>
        <xdr:to>
          <xdr:col>1</xdr:col>
          <xdr:colOff>133350</xdr:colOff>
          <xdr:row>78</xdr:row>
          <xdr:rowOff>285750</xdr:rowOff>
        </xdr:to>
        <xdr:sp macro="" textlink="">
          <xdr:nvSpPr>
            <xdr:cNvPr id="46135" name="Check Box 55" hidden="1">
              <a:extLst>
                <a:ext uri="{63B3BB69-23CF-44E3-9099-C40C66FF867C}">
                  <a14:compatExt spid="_x0000_s46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78</xdr:row>
          <xdr:rowOff>66675</xdr:rowOff>
        </xdr:from>
        <xdr:to>
          <xdr:col>3</xdr:col>
          <xdr:colOff>95250</xdr:colOff>
          <xdr:row>78</xdr:row>
          <xdr:rowOff>276225</xdr:rowOff>
        </xdr:to>
        <xdr:sp macro="" textlink="">
          <xdr:nvSpPr>
            <xdr:cNvPr id="46136" name="Check Box 56" hidden="1">
              <a:extLst>
                <a:ext uri="{63B3BB69-23CF-44E3-9099-C40C66FF867C}">
                  <a14:compatExt spid="_x0000_s46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78</xdr:row>
          <xdr:rowOff>66675</xdr:rowOff>
        </xdr:from>
        <xdr:to>
          <xdr:col>2</xdr:col>
          <xdr:colOff>95250</xdr:colOff>
          <xdr:row>78</xdr:row>
          <xdr:rowOff>295275</xdr:rowOff>
        </xdr:to>
        <xdr:sp macro="" textlink="">
          <xdr:nvSpPr>
            <xdr:cNvPr id="46137" name="Check Box 57" hidden="1">
              <a:extLst>
                <a:ext uri="{63B3BB69-23CF-44E3-9099-C40C66FF867C}">
                  <a14:compatExt spid="_x0000_s46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68</xdr:row>
          <xdr:rowOff>161925</xdr:rowOff>
        </xdr:from>
        <xdr:to>
          <xdr:col>1</xdr:col>
          <xdr:colOff>304800</xdr:colOff>
          <xdr:row>70</xdr:row>
          <xdr:rowOff>47625</xdr:rowOff>
        </xdr:to>
        <xdr:sp macro="" textlink="">
          <xdr:nvSpPr>
            <xdr:cNvPr id="46138" name="Check Box 58" hidden="1">
              <a:extLst>
                <a:ext uri="{63B3BB69-23CF-44E3-9099-C40C66FF867C}">
                  <a14:compatExt spid="_x0000_s46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68</xdr:row>
          <xdr:rowOff>152400</xdr:rowOff>
        </xdr:from>
        <xdr:to>
          <xdr:col>3</xdr:col>
          <xdr:colOff>304800</xdr:colOff>
          <xdr:row>70</xdr:row>
          <xdr:rowOff>38100</xdr:rowOff>
        </xdr:to>
        <xdr:sp macro="" textlink="">
          <xdr:nvSpPr>
            <xdr:cNvPr id="46139" name="Check Box 59" hidden="1">
              <a:extLst>
                <a:ext uri="{63B3BB69-23CF-44E3-9099-C40C66FF867C}">
                  <a14:compatExt spid="_x0000_s46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68</xdr:row>
          <xdr:rowOff>142875</xdr:rowOff>
        </xdr:from>
        <xdr:to>
          <xdr:col>2</xdr:col>
          <xdr:colOff>38100</xdr:colOff>
          <xdr:row>70</xdr:row>
          <xdr:rowOff>19050</xdr:rowOff>
        </xdr:to>
        <xdr:sp macro="" textlink="">
          <xdr:nvSpPr>
            <xdr:cNvPr id="46140" name="Check Box 60" hidden="1">
              <a:extLst>
                <a:ext uri="{63B3BB69-23CF-44E3-9099-C40C66FF867C}">
                  <a14:compatExt spid="_x0000_s46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70</xdr:row>
          <xdr:rowOff>161925</xdr:rowOff>
        </xdr:from>
        <xdr:to>
          <xdr:col>1</xdr:col>
          <xdr:colOff>304800</xdr:colOff>
          <xdr:row>72</xdr:row>
          <xdr:rowOff>0</xdr:rowOff>
        </xdr:to>
        <xdr:sp macro="" textlink="">
          <xdr:nvSpPr>
            <xdr:cNvPr id="46141" name="Check Box 61" hidden="1">
              <a:extLst>
                <a:ext uri="{63B3BB69-23CF-44E3-9099-C40C66FF867C}">
                  <a14:compatExt spid="_x0000_s46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70</xdr:row>
          <xdr:rowOff>152400</xdr:rowOff>
        </xdr:from>
        <xdr:to>
          <xdr:col>3</xdr:col>
          <xdr:colOff>304800</xdr:colOff>
          <xdr:row>71</xdr:row>
          <xdr:rowOff>238125</xdr:rowOff>
        </xdr:to>
        <xdr:sp macro="" textlink="">
          <xdr:nvSpPr>
            <xdr:cNvPr id="46142" name="Check Box 62" hidden="1">
              <a:extLst>
                <a:ext uri="{63B3BB69-23CF-44E3-9099-C40C66FF867C}">
                  <a14:compatExt spid="_x0000_s46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70</xdr:row>
          <xdr:rowOff>142875</xdr:rowOff>
        </xdr:from>
        <xdr:to>
          <xdr:col>2</xdr:col>
          <xdr:colOff>38100</xdr:colOff>
          <xdr:row>71</xdr:row>
          <xdr:rowOff>219075</xdr:rowOff>
        </xdr:to>
        <xdr:sp macro="" textlink="">
          <xdr:nvSpPr>
            <xdr:cNvPr id="46143" name="Check Box 63" hidden="1">
              <a:extLst>
                <a:ext uri="{63B3BB69-23CF-44E3-9099-C40C66FF867C}">
                  <a14:compatExt spid="_x0000_s46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39</xdr:row>
          <xdr:rowOff>0</xdr:rowOff>
        </xdr:from>
        <xdr:to>
          <xdr:col>3</xdr:col>
          <xdr:colOff>85725</xdr:colOff>
          <xdr:row>39</xdr:row>
          <xdr:rowOff>209550</xdr:rowOff>
        </xdr:to>
        <xdr:sp macro="" textlink="">
          <xdr:nvSpPr>
            <xdr:cNvPr id="46144" name="Check Box 64" hidden="1">
              <a:extLst>
                <a:ext uri="{63B3BB69-23CF-44E3-9099-C40C66FF867C}">
                  <a14:compatExt spid="_x0000_s46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xdr:colOff>
          <xdr:row>3</xdr:row>
          <xdr:rowOff>352425</xdr:rowOff>
        </xdr:from>
        <xdr:to>
          <xdr:col>10</xdr:col>
          <xdr:colOff>762000</xdr:colOff>
          <xdr:row>5</xdr:row>
          <xdr:rowOff>0</xdr:rowOff>
        </xdr:to>
        <xdr:sp macro="" textlink="">
          <xdr:nvSpPr>
            <xdr:cNvPr id="48129" name="Check Box 1" hidden="1">
              <a:extLst>
                <a:ext uri="{63B3BB69-23CF-44E3-9099-C40C66FF867C}">
                  <a14:compatExt spid="_x0000_s48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xdr:row>
          <xdr:rowOff>361950</xdr:rowOff>
        </xdr:from>
        <xdr:to>
          <xdr:col>12</xdr:col>
          <xdr:colOff>752475</xdr:colOff>
          <xdr:row>5</xdr:row>
          <xdr:rowOff>9525</xdr:rowOff>
        </xdr:to>
        <xdr:sp macro="" textlink="">
          <xdr:nvSpPr>
            <xdr:cNvPr id="48130" name="Check Box 2" hidden="1">
              <a:extLst>
                <a:ext uri="{63B3BB69-23CF-44E3-9099-C40C66FF867C}">
                  <a14:compatExt spid="_x0000_s48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xdr:row>
          <xdr:rowOff>219075</xdr:rowOff>
        </xdr:from>
        <xdr:to>
          <xdr:col>10</xdr:col>
          <xdr:colOff>771525</xdr:colOff>
          <xdr:row>5</xdr:row>
          <xdr:rowOff>238125</xdr:rowOff>
        </xdr:to>
        <xdr:sp macro="" textlink="">
          <xdr:nvSpPr>
            <xdr:cNvPr id="48131" name="Check Box 3" hidden="1">
              <a:extLst>
                <a:ext uri="{63B3BB69-23CF-44E3-9099-C40C66FF867C}">
                  <a14:compatExt spid="_x0000_s4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xdr:row>
          <xdr:rowOff>238125</xdr:rowOff>
        </xdr:from>
        <xdr:to>
          <xdr:col>12</xdr:col>
          <xdr:colOff>752475</xdr:colOff>
          <xdr:row>6</xdr:row>
          <xdr:rowOff>19050</xdr:rowOff>
        </xdr:to>
        <xdr:sp macro="" textlink="">
          <xdr:nvSpPr>
            <xdr:cNvPr id="48132" name="Check Box 4" hidden="1">
              <a:extLst>
                <a:ext uri="{63B3BB69-23CF-44E3-9099-C40C66FF867C}">
                  <a14:compatExt spid="_x0000_s48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xdr:row>
          <xdr:rowOff>209550</xdr:rowOff>
        </xdr:from>
        <xdr:to>
          <xdr:col>10</xdr:col>
          <xdr:colOff>771525</xdr:colOff>
          <xdr:row>6</xdr:row>
          <xdr:rowOff>238125</xdr:rowOff>
        </xdr:to>
        <xdr:sp macro="" textlink="">
          <xdr:nvSpPr>
            <xdr:cNvPr id="48133" name="Check Box 5" hidden="1">
              <a:extLst>
                <a:ext uri="{63B3BB69-23CF-44E3-9099-C40C66FF867C}">
                  <a14:compatExt spid="_x0000_s4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xdr:row>
          <xdr:rowOff>219075</xdr:rowOff>
        </xdr:from>
        <xdr:to>
          <xdr:col>12</xdr:col>
          <xdr:colOff>752475</xdr:colOff>
          <xdr:row>7</xdr:row>
          <xdr:rowOff>0</xdr:rowOff>
        </xdr:to>
        <xdr:sp macro="" textlink="">
          <xdr:nvSpPr>
            <xdr:cNvPr id="48134" name="Check Box 6" hidden="1">
              <a:extLst>
                <a:ext uri="{63B3BB69-23CF-44E3-9099-C40C66FF867C}">
                  <a14:compatExt spid="_x0000_s48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35</xdr:row>
          <xdr:rowOff>209550</xdr:rowOff>
        </xdr:from>
        <xdr:to>
          <xdr:col>0</xdr:col>
          <xdr:colOff>552450</xdr:colOff>
          <xdr:row>37</xdr:row>
          <xdr:rowOff>66675</xdr:rowOff>
        </xdr:to>
        <xdr:sp macro="" textlink="">
          <xdr:nvSpPr>
            <xdr:cNvPr id="48135" name="Check Box 7" hidden="1">
              <a:extLst>
                <a:ext uri="{63B3BB69-23CF-44E3-9099-C40C66FF867C}">
                  <a14:compatExt spid="_x0000_s48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35</xdr:row>
          <xdr:rowOff>209550</xdr:rowOff>
        </xdr:from>
        <xdr:to>
          <xdr:col>2</xdr:col>
          <xdr:colOff>438150</xdr:colOff>
          <xdr:row>37</xdr:row>
          <xdr:rowOff>47625</xdr:rowOff>
        </xdr:to>
        <xdr:sp macro="" textlink="">
          <xdr:nvSpPr>
            <xdr:cNvPr id="48136" name="Check Box 8" hidden="1">
              <a:extLst>
                <a:ext uri="{63B3BB69-23CF-44E3-9099-C40C66FF867C}">
                  <a14:compatExt spid="_x0000_s48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35</xdr:row>
          <xdr:rowOff>190500</xdr:rowOff>
        </xdr:from>
        <xdr:to>
          <xdr:col>2</xdr:col>
          <xdr:colOff>9525</xdr:colOff>
          <xdr:row>37</xdr:row>
          <xdr:rowOff>38100</xdr:rowOff>
        </xdr:to>
        <xdr:sp macro="" textlink="">
          <xdr:nvSpPr>
            <xdr:cNvPr id="48137" name="Check Box 9" hidden="1">
              <a:extLst>
                <a:ext uri="{63B3BB69-23CF-44E3-9099-C40C66FF867C}">
                  <a14:compatExt spid="_x0000_s48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38</xdr:row>
          <xdr:rowOff>0</xdr:rowOff>
        </xdr:from>
        <xdr:to>
          <xdr:col>0</xdr:col>
          <xdr:colOff>523875</xdr:colOff>
          <xdr:row>39</xdr:row>
          <xdr:rowOff>19050</xdr:rowOff>
        </xdr:to>
        <xdr:sp macro="" textlink="">
          <xdr:nvSpPr>
            <xdr:cNvPr id="48138" name="Check Box 10" hidden="1">
              <a:extLst>
                <a:ext uri="{63B3BB69-23CF-44E3-9099-C40C66FF867C}">
                  <a14:compatExt spid="_x0000_s48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38</xdr:row>
          <xdr:rowOff>0</xdr:rowOff>
        </xdr:from>
        <xdr:to>
          <xdr:col>2</xdr:col>
          <xdr:colOff>647700</xdr:colOff>
          <xdr:row>39</xdr:row>
          <xdr:rowOff>19050</xdr:rowOff>
        </xdr:to>
        <xdr:sp macro="" textlink="">
          <xdr:nvSpPr>
            <xdr:cNvPr id="48139" name="Check Box 11" hidden="1">
              <a:extLst>
                <a:ext uri="{63B3BB69-23CF-44E3-9099-C40C66FF867C}">
                  <a14:compatExt spid="_x0000_s48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9525</xdr:rowOff>
        </xdr:from>
        <xdr:to>
          <xdr:col>1</xdr:col>
          <xdr:colOff>590550</xdr:colOff>
          <xdr:row>39</xdr:row>
          <xdr:rowOff>28575</xdr:rowOff>
        </xdr:to>
        <xdr:sp macro="" textlink="">
          <xdr:nvSpPr>
            <xdr:cNvPr id="48140" name="Check Box 12" hidden="1">
              <a:extLst>
                <a:ext uri="{63B3BB69-23CF-44E3-9099-C40C66FF867C}">
                  <a14:compatExt spid="_x0000_s48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6</xdr:row>
          <xdr:rowOff>209550</xdr:rowOff>
        </xdr:from>
        <xdr:to>
          <xdr:col>10</xdr:col>
          <xdr:colOff>771525</xdr:colOff>
          <xdr:row>7</xdr:row>
          <xdr:rowOff>238125</xdr:rowOff>
        </xdr:to>
        <xdr:sp macro="" textlink="">
          <xdr:nvSpPr>
            <xdr:cNvPr id="48141" name="Check Box 13" hidden="1">
              <a:extLst>
                <a:ext uri="{63B3BB69-23CF-44E3-9099-C40C66FF867C}">
                  <a14:compatExt spid="_x0000_s48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6</xdr:row>
          <xdr:rowOff>209550</xdr:rowOff>
        </xdr:from>
        <xdr:to>
          <xdr:col>12</xdr:col>
          <xdr:colOff>752475</xdr:colOff>
          <xdr:row>8</xdr:row>
          <xdr:rowOff>0</xdr:rowOff>
        </xdr:to>
        <xdr:sp macro="" textlink="">
          <xdr:nvSpPr>
            <xdr:cNvPr id="48142" name="Check Box 14" hidden="1">
              <a:extLst>
                <a:ext uri="{63B3BB69-23CF-44E3-9099-C40C66FF867C}">
                  <a14:compatExt spid="_x0000_s48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14</xdr:row>
          <xdr:rowOff>152400</xdr:rowOff>
        </xdr:from>
        <xdr:to>
          <xdr:col>0</xdr:col>
          <xdr:colOff>504825</xdr:colOff>
          <xdr:row>16</xdr:row>
          <xdr:rowOff>9525</xdr:rowOff>
        </xdr:to>
        <xdr:sp macro="" textlink="">
          <xdr:nvSpPr>
            <xdr:cNvPr id="48143" name="Check Box 15" hidden="1">
              <a:extLst>
                <a:ext uri="{63B3BB69-23CF-44E3-9099-C40C66FF867C}">
                  <a14:compatExt spid="_x0000_s48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14</xdr:row>
          <xdr:rowOff>161925</xdr:rowOff>
        </xdr:from>
        <xdr:to>
          <xdr:col>3</xdr:col>
          <xdr:colOff>76200</xdr:colOff>
          <xdr:row>16</xdr:row>
          <xdr:rowOff>19050</xdr:rowOff>
        </xdr:to>
        <xdr:sp macro="" textlink="">
          <xdr:nvSpPr>
            <xdr:cNvPr id="48144" name="Check Box 16" hidden="1">
              <a:extLst>
                <a:ext uri="{63B3BB69-23CF-44E3-9099-C40C66FF867C}">
                  <a14:compatExt spid="_x0000_s48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14</xdr:row>
          <xdr:rowOff>161925</xdr:rowOff>
        </xdr:from>
        <xdr:to>
          <xdr:col>1</xdr:col>
          <xdr:colOff>590550</xdr:colOff>
          <xdr:row>15</xdr:row>
          <xdr:rowOff>180975</xdr:rowOff>
        </xdr:to>
        <xdr:sp macro="" textlink="">
          <xdr:nvSpPr>
            <xdr:cNvPr id="48145" name="Check Box 17" hidden="1">
              <a:extLst>
                <a:ext uri="{63B3BB69-23CF-44E3-9099-C40C66FF867C}">
                  <a14:compatExt spid="_x0000_s48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19</xdr:row>
          <xdr:rowOff>228600</xdr:rowOff>
        </xdr:from>
        <xdr:to>
          <xdr:col>0</xdr:col>
          <xdr:colOff>514350</xdr:colOff>
          <xdr:row>21</xdr:row>
          <xdr:rowOff>0</xdr:rowOff>
        </xdr:to>
        <xdr:sp macro="" textlink="">
          <xdr:nvSpPr>
            <xdr:cNvPr id="48146" name="Check Box 18" hidden="1">
              <a:extLst>
                <a:ext uri="{63B3BB69-23CF-44E3-9099-C40C66FF867C}">
                  <a14:compatExt spid="_x0000_s48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20</xdr:row>
          <xdr:rowOff>0</xdr:rowOff>
        </xdr:from>
        <xdr:to>
          <xdr:col>2</xdr:col>
          <xdr:colOff>628650</xdr:colOff>
          <xdr:row>20</xdr:row>
          <xdr:rowOff>228600</xdr:rowOff>
        </xdr:to>
        <xdr:sp macro="" textlink="">
          <xdr:nvSpPr>
            <xdr:cNvPr id="48147" name="Check Box 19" hidden="1">
              <a:extLst>
                <a:ext uri="{63B3BB69-23CF-44E3-9099-C40C66FF867C}">
                  <a14:compatExt spid="_x0000_s48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228600</xdr:rowOff>
        </xdr:from>
        <xdr:to>
          <xdr:col>1</xdr:col>
          <xdr:colOff>457200</xdr:colOff>
          <xdr:row>20</xdr:row>
          <xdr:rowOff>228600</xdr:rowOff>
        </xdr:to>
        <xdr:sp macro="" textlink="">
          <xdr:nvSpPr>
            <xdr:cNvPr id="48148" name="Check Box 20" hidden="1">
              <a:extLst>
                <a:ext uri="{63B3BB69-23CF-44E3-9099-C40C66FF867C}">
                  <a14:compatExt spid="_x0000_s48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24</xdr:row>
          <xdr:rowOff>152400</xdr:rowOff>
        </xdr:from>
        <xdr:to>
          <xdr:col>0</xdr:col>
          <xdr:colOff>476250</xdr:colOff>
          <xdr:row>26</xdr:row>
          <xdr:rowOff>19050</xdr:rowOff>
        </xdr:to>
        <xdr:sp macro="" textlink="">
          <xdr:nvSpPr>
            <xdr:cNvPr id="48149" name="Check Box 21" hidden="1">
              <a:extLst>
                <a:ext uri="{63B3BB69-23CF-44E3-9099-C40C66FF867C}">
                  <a14:compatExt spid="_x0000_s48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24</xdr:row>
          <xdr:rowOff>180975</xdr:rowOff>
        </xdr:from>
        <xdr:to>
          <xdr:col>2</xdr:col>
          <xdr:colOff>400050</xdr:colOff>
          <xdr:row>26</xdr:row>
          <xdr:rowOff>28575</xdr:rowOff>
        </xdr:to>
        <xdr:sp macro="" textlink="">
          <xdr:nvSpPr>
            <xdr:cNvPr id="48150" name="Check Box 22" hidden="1">
              <a:extLst>
                <a:ext uri="{63B3BB69-23CF-44E3-9099-C40C66FF867C}">
                  <a14:compatExt spid="_x0000_s48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24</xdr:row>
          <xdr:rowOff>161925</xdr:rowOff>
        </xdr:from>
        <xdr:to>
          <xdr:col>1</xdr:col>
          <xdr:colOff>409575</xdr:colOff>
          <xdr:row>26</xdr:row>
          <xdr:rowOff>9525</xdr:rowOff>
        </xdr:to>
        <xdr:sp macro="" textlink="">
          <xdr:nvSpPr>
            <xdr:cNvPr id="48151" name="Check Box 23" hidden="1">
              <a:extLst>
                <a:ext uri="{63B3BB69-23CF-44E3-9099-C40C66FF867C}">
                  <a14:compatExt spid="_x0000_s48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28</xdr:row>
          <xdr:rowOff>85725</xdr:rowOff>
        </xdr:from>
        <xdr:to>
          <xdr:col>0</xdr:col>
          <xdr:colOff>504825</xdr:colOff>
          <xdr:row>29</xdr:row>
          <xdr:rowOff>161925</xdr:rowOff>
        </xdr:to>
        <xdr:sp macro="" textlink="">
          <xdr:nvSpPr>
            <xdr:cNvPr id="48152" name="Check Box 24" hidden="1">
              <a:extLst>
                <a:ext uri="{63B3BB69-23CF-44E3-9099-C40C66FF867C}">
                  <a14:compatExt spid="_x0000_s48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28</xdr:row>
          <xdr:rowOff>57150</xdr:rowOff>
        </xdr:from>
        <xdr:to>
          <xdr:col>2</xdr:col>
          <xdr:colOff>628650</xdr:colOff>
          <xdr:row>29</xdr:row>
          <xdr:rowOff>104775</xdr:rowOff>
        </xdr:to>
        <xdr:sp macro="" textlink="">
          <xdr:nvSpPr>
            <xdr:cNvPr id="48153" name="Check Box 25" hidden="1">
              <a:extLst>
                <a:ext uri="{63B3BB69-23CF-44E3-9099-C40C66FF867C}">
                  <a14:compatExt spid="_x0000_s48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28</xdr:row>
          <xdr:rowOff>76200</xdr:rowOff>
        </xdr:from>
        <xdr:to>
          <xdr:col>1</xdr:col>
          <xdr:colOff>428625</xdr:colOff>
          <xdr:row>29</xdr:row>
          <xdr:rowOff>114300</xdr:rowOff>
        </xdr:to>
        <xdr:sp macro="" textlink="">
          <xdr:nvSpPr>
            <xdr:cNvPr id="48154" name="Check Box 26" hidden="1">
              <a:extLst>
                <a:ext uri="{63B3BB69-23CF-44E3-9099-C40C66FF867C}">
                  <a14:compatExt spid="_x0000_s48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33</xdr:row>
          <xdr:rowOff>133350</xdr:rowOff>
        </xdr:from>
        <xdr:to>
          <xdr:col>1</xdr:col>
          <xdr:colOff>57150</xdr:colOff>
          <xdr:row>35</xdr:row>
          <xdr:rowOff>47625</xdr:rowOff>
        </xdr:to>
        <xdr:sp macro="" textlink="">
          <xdr:nvSpPr>
            <xdr:cNvPr id="48155" name="Check Box 27" hidden="1">
              <a:extLst>
                <a:ext uri="{63B3BB69-23CF-44E3-9099-C40C66FF867C}">
                  <a14:compatExt spid="_x0000_s48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33</xdr:row>
          <xdr:rowOff>142875</xdr:rowOff>
        </xdr:from>
        <xdr:to>
          <xdr:col>2</xdr:col>
          <xdr:colOff>657225</xdr:colOff>
          <xdr:row>35</xdr:row>
          <xdr:rowOff>38100</xdr:rowOff>
        </xdr:to>
        <xdr:sp macro="" textlink="">
          <xdr:nvSpPr>
            <xdr:cNvPr id="48156" name="Check Box 28" hidden="1">
              <a:extLst>
                <a:ext uri="{63B3BB69-23CF-44E3-9099-C40C66FF867C}">
                  <a14:compatExt spid="_x0000_s48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33</xdr:row>
          <xdr:rowOff>142875</xdr:rowOff>
        </xdr:from>
        <xdr:to>
          <xdr:col>2</xdr:col>
          <xdr:colOff>47625</xdr:colOff>
          <xdr:row>35</xdr:row>
          <xdr:rowOff>47625</xdr:rowOff>
        </xdr:to>
        <xdr:sp macro="" textlink="">
          <xdr:nvSpPr>
            <xdr:cNvPr id="48157" name="Check Box 29" hidden="1">
              <a:extLst>
                <a:ext uri="{63B3BB69-23CF-44E3-9099-C40C66FF867C}">
                  <a14:compatExt spid="_x0000_s48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42</xdr:row>
          <xdr:rowOff>180975</xdr:rowOff>
        </xdr:from>
        <xdr:to>
          <xdr:col>0</xdr:col>
          <xdr:colOff>457200</xdr:colOff>
          <xdr:row>43</xdr:row>
          <xdr:rowOff>238125</xdr:rowOff>
        </xdr:to>
        <xdr:sp macro="" textlink="">
          <xdr:nvSpPr>
            <xdr:cNvPr id="48158" name="Check Box 30" hidden="1">
              <a:extLst>
                <a:ext uri="{63B3BB69-23CF-44E3-9099-C40C66FF867C}">
                  <a14:compatExt spid="_x0000_s48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42</xdr:row>
          <xdr:rowOff>180975</xdr:rowOff>
        </xdr:from>
        <xdr:to>
          <xdr:col>2</xdr:col>
          <xdr:colOff>400050</xdr:colOff>
          <xdr:row>43</xdr:row>
          <xdr:rowOff>219075</xdr:rowOff>
        </xdr:to>
        <xdr:sp macro="" textlink="">
          <xdr:nvSpPr>
            <xdr:cNvPr id="48159" name="Check Box 31" hidden="1">
              <a:extLst>
                <a:ext uri="{63B3BB69-23CF-44E3-9099-C40C66FF867C}">
                  <a14:compatExt spid="_x0000_s48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42</xdr:row>
          <xdr:rowOff>180975</xdr:rowOff>
        </xdr:from>
        <xdr:to>
          <xdr:col>2</xdr:col>
          <xdr:colOff>0</xdr:colOff>
          <xdr:row>43</xdr:row>
          <xdr:rowOff>219075</xdr:rowOff>
        </xdr:to>
        <xdr:sp macro="" textlink="">
          <xdr:nvSpPr>
            <xdr:cNvPr id="48160" name="Check Box 32" hidden="1">
              <a:extLst>
                <a:ext uri="{63B3BB69-23CF-44E3-9099-C40C66FF867C}">
                  <a14:compatExt spid="_x0000_s48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48</xdr:row>
          <xdr:rowOff>0</xdr:rowOff>
        </xdr:from>
        <xdr:to>
          <xdr:col>0</xdr:col>
          <xdr:colOff>523875</xdr:colOff>
          <xdr:row>49</xdr:row>
          <xdr:rowOff>19050</xdr:rowOff>
        </xdr:to>
        <xdr:sp macro="" textlink="">
          <xdr:nvSpPr>
            <xdr:cNvPr id="48161" name="Check Box 33" hidden="1">
              <a:extLst>
                <a:ext uri="{63B3BB69-23CF-44E3-9099-C40C66FF867C}">
                  <a14:compatExt spid="_x0000_s48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48</xdr:row>
          <xdr:rowOff>0</xdr:rowOff>
        </xdr:from>
        <xdr:to>
          <xdr:col>2</xdr:col>
          <xdr:colOff>647700</xdr:colOff>
          <xdr:row>49</xdr:row>
          <xdr:rowOff>19050</xdr:rowOff>
        </xdr:to>
        <xdr:sp macro="" textlink="">
          <xdr:nvSpPr>
            <xdr:cNvPr id="48162" name="Check Box 34" hidden="1">
              <a:extLst>
                <a:ext uri="{63B3BB69-23CF-44E3-9099-C40C66FF867C}">
                  <a14:compatExt spid="_x0000_s48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48</xdr:row>
          <xdr:rowOff>9525</xdr:rowOff>
        </xdr:from>
        <xdr:to>
          <xdr:col>1</xdr:col>
          <xdr:colOff>590550</xdr:colOff>
          <xdr:row>49</xdr:row>
          <xdr:rowOff>28575</xdr:rowOff>
        </xdr:to>
        <xdr:sp macro="" textlink="">
          <xdr:nvSpPr>
            <xdr:cNvPr id="48163" name="Check Box 35" hidden="1">
              <a:extLst>
                <a:ext uri="{63B3BB69-23CF-44E3-9099-C40C66FF867C}">
                  <a14:compatExt spid="_x0000_s48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52</xdr:row>
          <xdr:rowOff>152400</xdr:rowOff>
        </xdr:from>
        <xdr:to>
          <xdr:col>0</xdr:col>
          <xdr:colOff>476250</xdr:colOff>
          <xdr:row>53</xdr:row>
          <xdr:rowOff>219075</xdr:rowOff>
        </xdr:to>
        <xdr:sp macro="" textlink="">
          <xdr:nvSpPr>
            <xdr:cNvPr id="48164" name="Check Box 36" hidden="1">
              <a:extLst>
                <a:ext uri="{63B3BB69-23CF-44E3-9099-C40C66FF867C}">
                  <a14:compatExt spid="_x0000_s48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52</xdr:row>
          <xdr:rowOff>180975</xdr:rowOff>
        </xdr:from>
        <xdr:to>
          <xdr:col>2</xdr:col>
          <xdr:colOff>400050</xdr:colOff>
          <xdr:row>53</xdr:row>
          <xdr:rowOff>228600</xdr:rowOff>
        </xdr:to>
        <xdr:sp macro="" textlink="">
          <xdr:nvSpPr>
            <xdr:cNvPr id="48165" name="Check Box 37" hidden="1">
              <a:extLst>
                <a:ext uri="{63B3BB69-23CF-44E3-9099-C40C66FF867C}">
                  <a14:compatExt spid="_x0000_s48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52</xdr:row>
          <xdr:rowOff>161925</xdr:rowOff>
        </xdr:from>
        <xdr:to>
          <xdr:col>1</xdr:col>
          <xdr:colOff>409575</xdr:colOff>
          <xdr:row>53</xdr:row>
          <xdr:rowOff>209550</xdr:rowOff>
        </xdr:to>
        <xdr:sp macro="" textlink="">
          <xdr:nvSpPr>
            <xdr:cNvPr id="48166" name="Check Box 38" hidden="1">
              <a:extLst>
                <a:ext uri="{63B3BB69-23CF-44E3-9099-C40C66FF867C}">
                  <a14:compatExt spid="_x0000_s48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57</xdr:row>
          <xdr:rowOff>161925</xdr:rowOff>
        </xdr:from>
        <xdr:to>
          <xdr:col>1</xdr:col>
          <xdr:colOff>114300</xdr:colOff>
          <xdr:row>59</xdr:row>
          <xdr:rowOff>28575</xdr:rowOff>
        </xdr:to>
        <xdr:sp macro="" textlink="">
          <xdr:nvSpPr>
            <xdr:cNvPr id="48167" name="Check Box 39" hidden="1">
              <a:extLst>
                <a:ext uri="{63B3BB69-23CF-44E3-9099-C40C66FF867C}">
                  <a14:compatExt spid="_x0000_s48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57</xdr:row>
          <xdr:rowOff>161925</xdr:rowOff>
        </xdr:from>
        <xdr:to>
          <xdr:col>2</xdr:col>
          <xdr:colOff>647700</xdr:colOff>
          <xdr:row>59</xdr:row>
          <xdr:rowOff>28575</xdr:rowOff>
        </xdr:to>
        <xdr:sp macro="" textlink="">
          <xdr:nvSpPr>
            <xdr:cNvPr id="48168" name="Check Box 40" hidden="1">
              <a:extLst>
                <a:ext uri="{63B3BB69-23CF-44E3-9099-C40C66FF867C}">
                  <a14:compatExt spid="_x0000_s48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57</xdr:row>
          <xdr:rowOff>161925</xdr:rowOff>
        </xdr:from>
        <xdr:to>
          <xdr:col>1</xdr:col>
          <xdr:colOff>590550</xdr:colOff>
          <xdr:row>59</xdr:row>
          <xdr:rowOff>28575</xdr:rowOff>
        </xdr:to>
        <xdr:sp macro="" textlink="">
          <xdr:nvSpPr>
            <xdr:cNvPr id="48169" name="Check Box 41" hidden="1">
              <a:extLst>
                <a:ext uri="{63B3BB69-23CF-44E3-9099-C40C66FF867C}">
                  <a14:compatExt spid="_x0000_s48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59</xdr:row>
          <xdr:rowOff>161925</xdr:rowOff>
        </xdr:from>
        <xdr:to>
          <xdr:col>1</xdr:col>
          <xdr:colOff>66675</xdr:colOff>
          <xdr:row>61</xdr:row>
          <xdr:rowOff>28575</xdr:rowOff>
        </xdr:to>
        <xdr:sp macro="" textlink="">
          <xdr:nvSpPr>
            <xdr:cNvPr id="48170" name="Check Box 42" hidden="1">
              <a:extLst>
                <a:ext uri="{63B3BB69-23CF-44E3-9099-C40C66FF867C}">
                  <a14:compatExt spid="_x0000_s48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59</xdr:row>
          <xdr:rowOff>171450</xdr:rowOff>
        </xdr:from>
        <xdr:to>
          <xdr:col>2</xdr:col>
          <xdr:colOff>647700</xdr:colOff>
          <xdr:row>61</xdr:row>
          <xdr:rowOff>38100</xdr:rowOff>
        </xdr:to>
        <xdr:sp macro="" textlink="">
          <xdr:nvSpPr>
            <xdr:cNvPr id="48171" name="Check Box 43" hidden="1">
              <a:extLst>
                <a:ext uri="{63B3BB69-23CF-44E3-9099-C40C66FF867C}">
                  <a14:compatExt spid="_x0000_s48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59</xdr:row>
          <xdr:rowOff>171450</xdr:rowOff>
        </xdr:from>
        <xdr:to>
          <xdr:col>1</xdr:col>
          <xdr:colOff>590550</xdr:colOff>
          <xdr:row>61</xdr:row>
          <xdr:rowOff>38100</xdr:rowOff>
        </xdr:to>
        <xdr:sp macro="" textlink="">
          <xdr:nvSpPr>
            <xdr:cNvPr id="48172" name="Check Box 44" hidden="1">
              <a:extLst>
                <a:ext uri="{63B3BB69-23CF-44E3-9099-C40C66FF867C}">
                  <a14:compatExt spid="_x0000_s48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61</xdr:row>
          <xdr:rowOff>200025</xdr:rowOff>
        </xdr:from>
        <xdr:to>
          <xdr:col>0</xdr:col>
          <xdr:colOff>514350</xdr:colOff>
          <xdr:row>63</xdr:row>
          <xdr:rowOff>47625</xdr:rowOff>
        </xdr:to>
        <xdr:sp macro="" textlink="">
          <xdr:nvSpPr>
            <xdr:cNvPr id="48173" name="Check Box 45" hidden="1">
              <a:extLst>
                <a:ext uri="{63B3BB69-23CF-44E3-9099-C40C66FF867C}">
                  <a14:compatExt spid="_x0000_s48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61</xdr:row>
          <xdr:rowOff>190500</xdr:rowOff>
        </xdr:from>
        <xdr:to>
          <xdr:col>2</xdr:col>
          <xdr:colOff>657225</xdr:colOff>
          <xdr:row>63</xdr:row>
          <xdr:rowOff>38100</xdr:rowOff>
        </xdr:to>
        <xdr:sp macro="" textlink="">
          <xdr:nvSpPr>
            <xdr:cNvPr id="48174" name="Check Box 46" hidden="1">
              <a:extLst>
                <a:ext uri="{63B3BB69-23CF-44E3-9099-C40C66FF867C}">
                  <a14:compatExt spid="_x0000_s48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61</xdr:row>
          <xdr:rowOff>190500</xdr:rowOff>
        </xdr:from>
        <xdr:to>
          <xdr:col>1</xdr:col>
          <xdr:colOff>600075</xdr:colOff>
          <xdr:row>63</xdr:row>
          <xdr:rowOff>38100</xdr:rowOff>
        </xdr:to>
        <xdr:sp macro="" textlink="">
          <xdr:nvSpPr>
            <xdr:cNvPr id="48175" name="Check Box 47" hidden="1">
              <a:extLst>
                <a:ext uri="{63B3BB69-23CF-44E3-9099-C40C66FF867C}">
                  <a14:compatExt spid="_x0000_s48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63</xdr:row>
          <xdr:rowOff>285750</xdr:rowOff>
        </xdr:from>
        <xdr:to>
          <xdr:col>0</xdr:col>
          <xdr:colOff>533400</xdr:colOff>
          <xdr:row>65</xdr:row>
          <xdr:rowOff>28575</xdr:rowOff>
        </xdr:to>
        <xdr:sp macro="" textlink="">
          <xdr:nvSpPr>
            <xdr:cNvPr id="48176" name="Check Box 48" hidden="1">
              <a:extLst>
                <a:ext uri="{63B3BB69-23CF-44E3-9099-C40C66FF867C}">
                  <a14:compatExt spid="_x0000_s48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63</xdr:row>
          <xdr:rowOff>295275</xdr:rowOff>
        </xdr:from>
        <xdr:to>
          <xdr:col>2</xdr:col>
          <xdr:colOff>647700</xdr:colOff>
          <xdr:row>65</xdr:row>
          <xdr:rowOff>38100</xdr:rowOff>
        </xdr:to>
        <xdr:sp macro="" textlink="">
          <xdr:nvSpPr>
            <xdr:cNvPr id="48177" name="Check Box 49" hidden="1">
              <a:extLst>
                <a:ext uri="{63B3BB69-23CF-44E3-9099-C40C66FF867C}">
                  <a14:compatExt spid="_x0000_s48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63</xdr:row>
          <xdr:rowOff>295275</xdr:rowOff>
        </xdr:from>
        <xdr:to>
          <xdr:col>1</xdr:col>
          <xdr:colOff>600075</xdr:colOff>
          <xdr:row>65</xdr:row>
          <xdr:rowOff>38100</xdr:rowOff>
        </xdr:to>
        <xdr:sp macro="" textlink="">
          <xdr:nvSpPr>
            <xdr:cNvPr id="48178" name="Check Box 50" hidden="1">
              <a:extLst>
                <a:ext uri="{63B3BB69-23CF-44E3-9099-C40C66FF867C}">
                  <a14:compatExt spid="_x0000_s48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70</xdr:row>
          <xdr:rowOff>152400</xdr:rowOff>
        </xdr:from>
        <xdr:to>
          <xdr:col>0</xdr:col>
          <xdr:colOff>476250</xdr:colOff>
          <xdr:row>72</xdr:row>
          <xdr:rowOff>9525</xdr:rowOff>
        </xdr:to>
        <xdr:sp macro="" textlink="">
          <xdr:nvSpPr>
            <xdr:cNvPr id="48179" name="Check Box 51" hidden="1">
              <a:extLst>
                <a:ext uri="{63B3BB69-23CF-44E3-9099-C40C66FF867C}">
                  <a14:compatExt spid="_x0000_s48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70</xdr:row>
          <xdr:rowOff>180975</xdr:rowOff>
        </xdr:from>
        <xdr:to>
          <xdr:col>2</xdr:col>
          <xdr:colOff>400050</xdr:colOff>
          <xdr:row>72</xdr:row>
          <xdr:rowOff>19050</xdr:rowOff>
        </xdr:to>
        <xdr:sp macro="" textlink="">
          <xdr:nvSpPr>
            <xdr:cNvPr id="48180" name="Check Box 52" hidden="1">
              <a:extLst>
                <a:ext uri="{63B3BB69-23CF-44E3-9099-C40C66FF867C}">
                  <a14:compatExt spid="_x0000_s48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70</xdr:row>
          <xdr:rowOff>161925</xdr:rowOff>
        </xdr:from>
        <xdr:to>
          <xdr:col>1</xdr:col>
          <xdr:colOff>409575</xdr:colOff>
          <xdr:row>72</xdr:row>
          <xdr:rowOff>0</xdr:rowOff>
        </xdr:to>
        <xdr:sp macro="" textlink="">
          <xdr:nvSpPr>
            <xdr:cNvPr id="48181" name="Check Box 53" hidden="1">
              <a:extLst>
                <a:ext uri="{63B3BB69-23CF-44E3-9099-C40C66FF867C}">
                  <a14:compatExt spid="_x0000_s48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72</xdr:row>
          <xdr:rowOff>152400</xdr:rowOff>
        </xdr:from>
        <xdr:to>
          <xdr:col>0</xdr:col>
          <xdr:colOff>476250</xdr:colOff>
          <xdr:row>73</xdr:row>
          <xdr:rowOff>209550</xdr:rowOff>
        </xdr:to>
        <xdr:sp macro="" textlink="">
          <xdr:nvSpPr>
            <xdr:cNvPr id="48182" name="Check Box 54" hidden="1">
              <a:extLst>
                <a:ext uri="{63B3BB69-23CF-44E3-9099-C40C66FF867C}">
                  <a14:compatExt spid="_x0000_s48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72</xdr:row>
          <xdr:rowOff>180975</xdr:rowOff>
        </xdr:from>
        <xdr:to>
          <xdr:col>2</xdr:col>
          <xdr:colOff>400050</xdr:colOff>
          <xdr:row>73</xdr:row>
          <xdr:rowOff>219075</xdr:rowOff>
        </xdr:to>
        <xdr:sp macro="" textlink="">
          <xdr:nvSpPr>
            <xdr:cNvPr id="48183" name="Check Box 55" hidden="1">
              <a:extLst>
                <a:ext uri="{63B3BB69-23CF-44E3-9099-C40C66FF867C}">
                  <a14:compatExt spid="_x0000_s48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72</xdr:row>
          <xdr:rowOff>161925</xdr:rowOff>
        </xdr:from>
        <xdr:to>
          <xdr:col>1</xdr:col>
          <xdr:colOff>409575</xdr:colOff>
          <xdr:row>73</xdr:row>
          <xdr:rowOff>200025</xdr:rowOff>
        </xdr:to>
        <xdr:sp macro="" textlink="">
          <xdr:nvSpPr>
            <xdr:cNvPr id="48184" name="Check Box 56" hidden="1">
              <a:extLst>
                <a:ext uri="{63B3BB69-23CF-44E3-9099-C40C66FF867C}">
                  <a14:compatExt spid="_x0000_s48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77</xdr:row>
          <xdr:rowOff>200025</xdr:rowOff>
        </xdr:from>
        <xdr:to>
          <xdr:col>0</xdr:col>
          <xdr:colOff>514350</xdr:colOff>
          <xdr:row>79</xdr:row>
          <xdr:rowOff>0</xdr:rowOff>
        </xdr:to>
        <xdr:sp macro="" textlink="">
          <xdr:nvSpPr>
            <xdr:cNvPr id="48185" name="Check Box 57" hidden="1">
              <a:extLst>
                <a:ext uri="{63B3BB69-23CF-44E3-9099-C40C66FF867C}">
                  <a14:compatExt spid="_x0000_s48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77</xdr:row>
          <xdr:rowOff>190500</xdr:rowOff>
        </xdr:from>
        <xdr:to>
          <xdr:col>2</xdr:col>
          <xdr:colOff>657225</xdr:colOff>
          <xdr:row>78</xdr:row>
          <xdr:rowOff>238125</xdr:rowOff>
        </xdr:to>
        <xdr:sp macro="" textlink="">
          <xdr:nvSpPr>
            <xdr:cNvPr id="48186" name="Check Box 58" hidden="1">
              <a:extLst>
                <a:ext uri="{63B3BB69-23CF-44E3-9099-C40C66FF867C}">
                  <a14:compatExt spid="_x0000_s48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77</xdr:row>
          <xdr:rowOff>190500</xdr:rowOff>
        </xdr:from>
        <xdr:to>
          <xdr:col>1</xdr:col>
          <xdr:colOff>600075</xdr:colOff>
          <xdr:row>78</xdr:row>
          <xdr:rowOff>238125</xdr:rowOff>
        </xdr:to>
        <xdr:sp macro="" textlink="">
          <xdr:nvSpPr>
            <xdr:cNvPr id="48187" name="Check Box 59" hidden="1">
              <a:extLst>
                <a:ext uri="{63B3BB69-23CF-44E3-9099-C40C66FF867C}">
                  <a14:compatExt spid="_x0000_s48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83</xdr:row>
          <xdr:rowOff>95250</xdr:rowOff>
        </xdr:from>
        <xdr:to>
          <xdr:col>1</xdr:col>
          <xdr:colOff>38100</xdr:colOff>
          <xdr:row>83</xdr:row>
          <xdr:rowOff>228600</xdr:rowOff>
        </xdr:to>
        <xdr:sp macro="" textlink="">
          <xdr:nvSpPr>
            <xdr:cNvPr id="48188" name="Check Box 60" hidden="1">
              <a:extLst>
                <a:ext uri="{63B3BB69-23CF-44E3-9099-C40C66FF867C}">
                  <a14:compatExt spid="_x0000_s48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83</xdr:row>
          <xdr:rowOff>76200</xdr:rowOff>
        </xdr:from>
        <xdr:to>
          <xdr:col>3</xdr:col>
          <xdr:colOff>47625</xdr:colOff>
          <xdr:row>83</xdr:row>
          <xdr:rowOff>285750</xdr:rowOff>
        </xdr:to>
        <xdr:sp macro="" textlink="">
          <xdr:nvSpPr>
            <xdr:cNvPr id="48189" name="Check Box 61" hidden="1">
              <a:extLst>
                <a:ext uri="{63B3BB69-23CF-44E3-9099-C40C66FF867C}">
                  <a14:compatExt spid="_x0000_s48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83</xdr:row>
          <xdr:rowOff>47625</xdr:rowOff>
        </xdr:from>
        <xdr:to>
          <xdr:col>2</xdr:col>
          <xdr:colOff>95250</xdr:colOff>
          <xdr:row>83</xdr:row>
          <xdr:rowOff>276225</xdr:rowOff>
        </xdr:to>
        <xdr:sp macro="" textlink="">
          <xdr:nvSpPr>
            <xdr:cNvPr id="48190" name="Check Box 62" hidden="1">
              <a:extLst>
                <a:ext uri="{63B3BB69-23CF-44E3-9099-C40C66FF867C}">
                  <a14:compatExt spid="_x0000_s48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85</xdr:row>
          <xdr:rowOff>104775</xdr:rowOff>
        </xdr:from>
        <xdr:to>
          <xdr:col>1</xdr:col>
          <xdr:colOff>38100</xdr:colOff>
          <xdr:row>85</xdr:row>
          <xdr:rowOff>238125</xdr:rowOff>
        </xdr:to>
        <xdr:sp macro="" textlink="">
          <xdr:nvSpPr>
            <xdr:cNvPr id="48193" name="Check Box 65" hidden="1">
              <a:extLst>
                <a:ext uri="{63B3BB69-23CF-44E3-9099-C40C66FF867C}">
                  <a14:compatExt spid="_x0000_s4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85</xdr:row>
          <xdr:rowOff>85725</xdr:rowOff>
        </xdr:from>
        <xdr:to>
          <xdr:col>3</xdr:col>
          <xdr:colOff>19050</xdr:colOff>
          <xdr:row>85</xdr:row>
          <xdr:rowOff>295275</xdr:rowOff>
        </xdr:to>
        <xdr:sp macro="" textlink="">
          <xdr:nvSpPr>
            <xdr:cNvPr id="48194" name="Check Box 66" hidden="1">
              <a:extLst>
                <a:ext uri="{63B3BB69-23CF-44E3-9099-C40C66FF867C}">
                  <a14:compatExt spid="_x0000_s4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85</xdr:row>
          <xdr:rowOff>66675</xdr:rowOff>
        </xdr:from>
        <xdr:to>
          <xdr:col>2</xdr:col>
          <xdr:colOff>95250</xdr:colOff>
          <xdr:row>85</xdr:row>
          <xdr:rowOff>295275</xdr:rowOff>
        </xdr:to>
        <xdr:sp macro="" textlink="">
          <xdr:nvSpPr>
            <xdr:cNvPr id="48195" name="Check Box 67" hidden="1">
              <a:extLst>
                <a:ext uri="{63B3BB69-23CF-44E3-9099-C40C66FF867C}">
                  <a14:compatExt spid="_x0000_s4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89</xdr:row>
          <xdr:rowOff>47625</xdr:rowOff>
        </xdr:from>
        <xdr:to>
          <xdr:col>1</xdr:col>
          <xdr:colOff>19050</xdr:colOff>
          <xdr:row>89</xdr:row>
          <xdr:rowOff>180975</xdr:rowOff>
        </xdr:to>
        <xdr:sp macro="" textlink="">
          <xdr:nvSpPr>
            <xdr:cNvPr id="48196" name="Check Box 68" hidden="1">
              <a:extLst>
                <a:ext uri="{63B3BB69-23CF-44E3-9099-C40C66FF867C}">
                  <a14:compatExt spid="_x0000_s48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89</xdr:row>
          <xdr:rowOff>0</xdr:rowOff>
        </xdr:from>
        <xdr:to>
          <xdr:col>3</xdr:col>
          <xdr:colOff>9525</xdr:colOff>
          <xdr:row>89</xdr:row>
          <xdr:rowOff>209550</xdr:rowOff>
        </xdr:to>
        <xdr:sp macro="" textlink="">
          <xdr:nvSpPr>
            <xdr:cNvPr id="48197" name="Check Box 69" hidden="1">
              <a:extLst>
                <a:ext uri="{63B3BB69-23CF-44E3-9099-C40C66FF867C}">
                  <a14:compatExt spid="_x0000_s48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88</xdr:row>
          <xdr:rowOff>180975</xdr:rowOff>
        </xdr:from>
        <xdr:to>
          <xdr:col>2</xdr:col>
          <xdr:colOff>95250</xdr:colOff>
          <xdr:row>89</xdr:row>
          <xdr:rowOff>209550</xdr:rowOff>
        </xdr:to>
        <xdr:sp macro="" textlink="">
          <xdr:nvSpPr>
            <xdr:cNvPr id="48198" name="Check Box 70" hidden="1">
              <a:extLst>
                <a:ext uri="{63B3BB69-23CF-44E3-9099-C40C66FF867C}">
                  <a14:compatExt spid="_x0000_s48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89</xdr:row>
          <xdr:rowOff>0</xdr:rowOff>
        </xdr:from>
        <xdr:to>
          <xdr:col>3</xdr:col>
          <xdr:colOff>9525</xdr:colOff>
          <xdr:row>89</xdr:row>
          <xdr:rowOff>209550</xdr:rowOff>
        </xdr:to>
        <xdr:sp macro="" textlink="">
          <xdr:nvSpPr>
            <xdr:cNvPr id="48199" name="Check Box 71" hidden="1">
              <a:extLst>
                <a:ext uri="{63B3BB69-23CF-44E3-9099-C40C66FF867C}">
                  <a14:compatExt spid="_x0000_s48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89</xdr:row>
          <xdr:rowOff>0</xdr:rowOff>
        </xdr:from>
        <xdr:to>
          <xdr:col>3</xdr:col>
          <xdr:colOff>9525</xdr:colOff>
          <xdr:row>89</xdr:row>
          <xdr:rowOff>209550</xdr:rowOff>
        </xdr:to>
        <xdr:sp macro="" textlink="">
          <xdr:nvSpPr>
            <xdr:cNvPr id="48200" name="Check Box 72" hidden="1">
              <a:extLst>
                <a:ext uri="{63B3BB69-23CF-44E3-9099-C40C66FF867C}">
                  <a14:compatExt spid="_x0000_s48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91</xdr:row>
          <xdr:rowOff>57150</xdr:rowOff>
        </xdr:from>
        <xdr:to>
          <xdr:col>1</xdr:col>
          <xdr:colOff>76200</xdr:colOff>
          <xdr:row>91</xdr:row>
          <xdr:rowOff>371475</xdr:rowOff>
        </xdr:to>
        <xdr:sp macro="" textlink="">
          <xdr:nvSpPr>
            <xdr:cNvPr id="48201" name="Check Box 73" hidden="1">
              <a:extLst>
                <a:ext uri="{63B3BB69-23CF-44E3-9099-C40C66FF867C}">
                  <a14:compatExt spid="_x0000_s48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91</xdr:row>
          <xdr:rowOff>95250</xdr:rowOff>
        </xdr:from>
        <xdr:to>
          <xdr:col>3</xdr:col>
          <xdr:colOff>19050</xdr:colOff>
          <xdr:row>91</xdr:row>
          <xdr:rowOff>304800</xdr:rowOff>
        </xdr:to>
        <xdr:sp macro="" textlink="">
          <xdr:nvSpPr>
            <xdr:cNvPr id="48202" name="Check Box 74" hidden="1">
              <a:extLst>
                <a:ext uri="{63B3BB69-23CF-44E3-9099-C40C66FF867C}">
                  <a14:compatExt spid="_x0000_s48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91</xdr:row>
          <xdr:rowOff>104775</xdr:rowOff>
        </xdr:from>
        <xdr:to>
          <xdr:col>2</xdr:col>
          <xdr:colOff>76200</xdr:colOff>
          <xdr:row>91</xdr:row>
          <xdr:rowOff>333375</xdr:rowOff>
        </xdr:to>
        <xdr:sp macro="" textlink="">
          <xdr:nvSpPr>
            <xdr:cNvPr id="48203" name="Check Box 75" hidden="1">
              <a:extLst>
                <a:ext uri="{63B3BB69-23CF-44E3-9099-C40C66FF867C}">
                  <a14:compatExt spid="_x0000_s48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87</xdr:row>
          <xdr:rowOff>114300</xdr:rowOff>
        </xdr:from>
        <xdr:to>
          <xdr:col>1</xdr:col>
          <xdr:colOff>28575</xdr:colOff>
          <xdr:row>87</xdr:row>
          <xdr:rowOff>247650</xdr:rowOff>
        </xdr:to>
        <xdr:sp macro="" textlink="">
          <xdr:nvSpPr>
            <xdr:cNvPr id="48204" name="Check Box 76" hidden="1">
              <a:extLst>
                <a:ext uri="{63B3BB69-23CF-44E3-9099-C40C66FF867C}">
                  <a14:compatExt spid="_x0000_s48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87</xdr:row>
          <xdr:rowOff>57150</xdr:rowOff>
        </xdr:from>
        <xdr:to>
          <xdr:col>3</xdr:col>
          <xdr:colOff>38100</xdr:colOff>
          <xdr:row>87</xdr:row>
          <xdr:rowOff>266700</xdr:rowOff>
        </xdr:to>
        <xdr:sp macro="" textlink="">
          <xdr:nvSpPr>
            <xdr:cNvPr id="48205" name="Check Box 77" hidden="1">
              <a:extLst>
                <a:ext uri="{63B3BB69-23CF-44E3-9099-C40C66FF867C}">
                  <a14:compatExt spid="_x0000_s48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87</xdr:row>
          <xdr:rowOff>47625</xdr:rowOff>
        </xdr:from>
        <xdr:to>
          <xdr:col>2</xdr:col>
          <xdr:colOff>85725</xdr:colOff>
          <xdr:row>87</xdr:row>
          <xdr:rowOff>276225</xdr:rowOff>
        </xdr:to>
        <xdr:sp macro="" textlink="">
          <xdr:nvSpPr>
            <xdr:cNvPr id="48206" name="Check Box 78" hidden="1">
              <a:extLst>
                <a:ext uri="{63B3BB69-23CF-44E3-9099-C40C66FF867C}">
                  <a14:compatExt spid="_x0000_s48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38100</xdr:colOff>
          <xdr:row>3</xdr:row>
          <xdr:rowOff>409575</xdr:rowOff>
        </xdr:from>
        <xdr:to>
          <xdr:col>10</xdr:col>
          <xdr:colOff>742950</xdr:colOff>
          <xdr:row>4</xdr:row>
          <xdr:rowOff>228600</xdr:rowOff>
        </xdr:to>
        <xdr:sp macro="" textlink="">
          <xdr:nvSpPr>
            <xdr:cNvPr id="47105" name="Check Box 1" hidden="1">
              <a:extLst>
                <a:ext uri="{63B3BB69-23CF-44E3-9099-C40C66FF867C}">
                  <a14:compatExt spid="_x0000_s4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xdr:row>
          <xdr:rowOff>419100</xdr:rowOff>
        </xdr:from>
        <xdr:to>
          <xdr:col>12</xdr:col>
          <xdr:colOff>742950</xdr:colOff>
          <xdr:row>5</xdr:row>
          <xdr:rowOff>0</xdr:rowOff>
        </xdr:to>
        <xdr:sp macro="" textlink="">
          <xdr:nvSpPr>
            <xdr:cNvPr id="47106" name="Check Box 2" hidden="1">
              <a:extLst>
                <a:ext uri="{63B3BB69-23CF-44E3-9099-C40C66FF867C}">
                  <a14:compatExt spid="_x0000_s4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5</xdr:row>
          <xdr:rowOff>0</xdr:rowOff>
        </xdr:from>
        <xdr:to>
          <xdr:col>10</xdr:col>
          <xdr:colOff>742950</xdr:colOff>
          <xdr:row>6</xdr:row>
          <xdr:rowOff>19050</xdr:rowOff>
        </xdr:to>
        <xdr:sp macro="" textlink="">
          <xdr:nvSpPr>
            <xdr:cNvPr id="47107" name="Check Box 3" hidden="1">
              <a:extLst>
                <a:ext uri="{63B3BB69-23CF-44E3-9099-C40C66FF867C}">
                  <a14:compatExt spid="_x0000_s4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4</xdr:row>
          <xdr:rowOff>228600</xdr:rowOff>
        </xdr:from>
        <xdr:to>
          <xdr:col>12</xdr:col>
          <xdr:colOff>742950</xdr:colOff>
          <xdr:row>6</xdr:row>
          <xdr:rowOff>19050</xdr:rowOff>
        </xdr:to>
        <xdr:sp macro="" textlink="">
          <xdr:nvSpPr>
            <xdr:cNvPr id="47108" name="Check Box 4" hidden="1">
              <a:extLst>
                <a:ext uri="{63B3BB69-23CF-44E3-9099-C40C66FF867C}">
                  <a14:compatExt spid="_x0000_s4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6</xdr:row>
          <xdr:rowOff>9525</xdr:rowOff>
        </xdr:from>
        <xdr:to>
          <xdr:col>10</xdr:col>
          <xdr:colOff>742950</xdr:colOff>
          <xdr:row>7</xdr:row>
          <xdr:rowOff>28575</xdr:rowOff>
        </xdr:to>
        <xdr:sp macro="" textlink="">
          <xdr:nvSpPr>
            <xdr:cNvPr id="47109" name="Check Box 5" hidden="1">
              <a:extLst>
                <a:ext uri="{63B3BB69-23CF-44E3-9099-C40C66FF867C}">
                  <a14:compatExt spid="_x0000_s4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xdr:row>
          <xdr:rowOff>228600</xdr:rowOff>
        </xdr:from>
        <xdr:to>
          <xdr:col>12</xdr:col>
          <xdr:colOff>742950</xdr:colOff>
          <xdr:row>7</xdr:row>
          <xdr:rowOff>9525</xdr:rowOff>
        </xdr:to>
        <xdr:sp macro="" textlink="">
          <xdr:nvSpPr>
            <xdr:cNvPr id="47110" name="Check Box 6" hidden="1">
              <a:extLst>
                <a:ext uri="{63B3BB69-23CF-44E3-9099-C40C66FF867C}">
                  <a14:compatExt spid="_x0000_s4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6</xdr:row>
          <xdr:rowOff>228600</xdr:rowOff>
        </xdr:from>
        <xdr:to>
          <xdr:col>10</xdr:col>
          <xdr:colOff>733425</xdr:colOff>
          <xdr:row>8</xdr:row>
          <xdr:rowOff>9525</xdr:rowOff>
        </xdr:to>
        <xdr:sp macro="" textlink="">
          <xdr:nvSpPr>
            <xdr:cNvPr id="47111" name="Check Box 7" hidden="1">
              <a:extLst>
                <a:ext uri="{63B3BB69-23CF-44E3-9099-C40C66FF867C}">
                  <a14:compatExt spid="_x0000_s4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6</xdr:row>
          <xdr:rowOff>209550</xdr:rowOff>
        </xdr:from>
        <xdr:to>
          <xdr:col>12</xdr:col>
          <xdr:colOff>742950</xdr:colOff>
          <xdr:row>8</xdr:row>
          <xdr:rowOff>0</xdr:rowOff>
        </xdr:to>
        <xdr:sp macro="" textlink="">
          <xdr:nvSpPr>
            <xdr:cNvPr id="47112" name="Check Box 8" hidden="1">
              <a:extLst>
                <a:ext uri="{63B3BB69-23CF-44E3-9099-C40C66FF867C}">
                  <a14:compatExt spid="_x0000_s4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xdr:row>
          <xdr:rowOff>219075</xdr:rowOff>
        </xdr:from>
        <xdr:to>
          <xdr:col>10</xdr:col>
          <xdr:colOff>733425</xdr:colOff>
          <xdr:row>9</xdr:row>
          <xdr:rowOff>0</xdr:rowOff>
        </xdr:to>
        <xdr:sp macro="" textlink="">
          <xdr:nvSpPr>
            <xdr:cNvPr id="47113" name="Check Box 9" hidden="1">
              <a:extLst>
                <a:ext uri="{63B3BB69-23CF-44E3-9099-C40C66FF867C}">
                  <a14:compatExt spid="_x0000_s4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7</xdr:row>
          <xdr:rowOff>219075</xdr:rowOff>
        </xdr:from>
        <xdr:to>
          <xdr:col>12</xdr:col>
          <xdr:colOff>742950</xdr:colOff>
          <xdr:row>9</xdr:row>
          <xdr:rowOff>9525</xdr:rowOff>
        </xdr:to>
        <xdr:sp macro="" textlink="">
          <xdr:nvSpPr>
            <xdr:cNvPr id="47114" name="Check Box 10" hidden="1">
              <a:extLst>
                <a:ext uri="{63B3BB69-23CF-44E3-9099-C40C66FF867C}">
                  <a14:compatExt spid="_x0000_s4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xdr:row>
          <xdr:rowOff>228600</xdr:rowOff>
        </xdr:from>
        <xdr:to>
          <xdr:col>10</xdr:col>
          <xdr:colOff>742950</xdr:colOff>
          <xdr:row>10</xdr:row>
          <xdr:rowOff>19050</xdr:rowOff>
        </xdr:to>
        <xdr:sp macro="" textlink="">
          <xdr:nvSpPr>
            <xdr:cNvPr id="47115" name="Check Box 11" hidden="1">
              <a:extLst>
                <a:ext uri="{63B3BB69-23CF-44E3-9099-C40C66FF867C}">
                  <a14:compatExt spid="_x0000_s4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9</xdr:row>
          <xdr:rowOff>0</xdr:rowOff>
        </xdr:from>
        <xdr:to>
          <xdr:col>12</xdr:col>
          <xdr:colOff>742950</xdr:colOff>
          <xdr:row>10</xdr:row>
          <xdr:rowOff>28575</xdr:rowOff>
        </xdr:to>
        <xdr:sp macro="" textlink="">
          <xdr:nvSpPr>
            <xdr:cNvPr id="47116" name="Check Box 12" hidden="1">
              <a:extLst>
                <a:ext uri="{63B3BB69-23CF-44E3-9099-C40C66FF867C}">
                  <a14:compatExt spid="_x0000_s4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31</xdr:row>
          <xdr:rowOff>66675</xdr:rowOff>
        </xdr:from>
        <xdr:to>
          <xdr:col>0</xdr:col>
          <xdr:colOff>485775</xdr:colOff>
          <xdr:row>32</xdr:row>
          <xdr:rowOff>133350</xdr:rowOff>
        </xdr:to>
        <xdr:sp macro="" textlink="">
          <xdr:nvSpPr>
            <xdr:cNvPr id="47117" name="Check Box 13" hidden="1">
              <a:extLst>
                <a:ext uri="{63B3BB69-23CF-44E3-9099-C40C66FF867C}">
                  <a14:compatExt spid="_x0000_s4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31</xdr:row>
          <xdr:rowOff>95250</xdr:rowOff>
        </xdr:from>
        <xdr:to>
          <xdr:col>3</xdr:col>
          <xdr:colOff>28575</xdr:colOff>
          <xdr:row>32</xdr:row>
          <xdr:rowOff>133350</xdr:rowOff>
        </xdr:to>
        <xdr:sp macro="" textlink="">
          <xdr:nvSpPr>
            <xdr:cNvPr id="47118" name="Check Box 14" hidden="1">
              <a:extLst>
                <a:ext uri="{63B3BB69-23CF-44E3-9099-C40C66FF867C}">
                  <a14:compatExt spid="_x0000_s4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31</xdr:row>
          <xdr:rowOff>76200</xdr:rowOff>
        </xdr:from>
        <xdr:to>
          <xdr:col>1</xdr:col>
          <xdr:colOff>428625</xdr:colOff>
          <xdr:row>32</xdr:row>
          <xdr:rowOff>104775</xdr:rowOff>
        </xdr:to>
        <xdr:sp macro="" textlink="">
          <xdr:nvSpPr>
            <xdr:cNvPr id="47119" name="Check Box 15" hidden="1">
              <a:extLst>
                <a:ext uri="{63B3BB69-23CF-44E3-9099-C40C66FF867C}">
                  <a14:compatExt spid="_x0000_s4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38</xdr:row>
          <xdr:rowOff>171450</xdr:rowOff>
        </xdr:from>
        <xdr:to>
          <xdr:col>1</xdr:col>
          <xdr:colOff>38100</xdr:colOff>
          <xdr:row>40</xdr:row>
          <xdr:rowOff>28575</xdr:rowOff>
        </xdr:to>
        <xdr:sp macro="" textlink="">
          <xdr:nvSpPr>
            <xdr:cNvPr id="47120" name="Check Box 16" hidden="1">
              <a:extLst>
                <a:ext uri="{63B3BB69-23CF-44E3-9099-C40C66FF867C}">
                  <a14:compatExt spid="_x0000_s4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39</xdr:row>
          <xdr:rowOff>0</xdr:rowOff>
        </xdr:from>
        <xdr:to>
          <xdr:col>3</xdr:col>
          <xdr:colOff>114300</xdr:colOff>
          <xdr:row>40</xdr:row>
          <xdr:rowOff>19050</xdr:rowOff>
        </xdr:to>
        <xdr:sp macro="" textlink="">
          <xdr:nvSpPr>
            <xdr:cNvPr id="47121" name="Check Box 17" hidden="1">
              <a:extLst>
                <a:ext uri="{63B3BB69-23CF-44E3-9099-C40C66FF867C}">
                  <a14:compatExt spid="_x0000_s4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38</xdr:row>
          <xdr:rowOff>190500</xdr:rowOff>
        </xdr:from>
        <xdr:to>
          <xdr:col>2</xdr:col>
          <xdr:colOff>104775</xdr:colOff>
          <xdr:row>40</xdr:row>
          <xdr:rowOff>0</xdr:rowOff>
        </xdr:to>
        <xdr:sp macro="" textlink="">
          <xdr:nvSpPr>
            <xdr:cNvPr id="47122" name="Check Box 18" hidden="1">
              <a:extLst>
                <a:ext uri="{63B3BB69-23CF-44E3-9099-C40C66FF867C}">
                  <a14:compatExt spid="_x0000_s4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41</xdr:row>
          <xdr:rowOff>19050</xdr:rowOff>
        </xdr:from>
        <xdr:to>
          <xdr:col>1</xdr:col>
          <xdr:colOff>28575</xdr:colOff>
          <xdr:row>41</xdr:row>
          <xdr:rowOff>152400</xdr:rowOff>
        </xdr:to>
        <xdr:sp macro="" textlink="">
          <xdr:nvSpPr>
            <xdr:cNvPr id="47123" name="Check Box 19" hidden="1">
              <a:extLst>
                <a:ext uri="{63B3BB69-23CF-44E3-9099-C40C66FF867C}">
                  <a14:compatExt spid="_x0000_s4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41</xdr:row>
          <xdr:rowOff>0</xdr:rowOff>
        </xdr:from>
        <xdr:to>
          <xdr:col>3</xdr:col>
          <xdr:colOff>85725</xdr:colOff>
          <xdr:row>42</xdr:row>
          <xdr:rowOff>19050</xdr:rowOff>
        </xdr:to>
        <xdr:sp macro="" textlink="">
          <xdr:nvSpPr>
            <xdr:cNvPr id="47124" name="Check Box 20" hidden="1">
              <a:extLst>
                <a:ext uri="{63B3BB69-23CF-44E3-9099-C40C66FF867C}">
                  <a14:compatExt spid="_x0000_s4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40</xdr:row>
          <xdr:rowOff>180975</xdr:rowOff>
        </xdr:from>
        <xdr:to>
          <xdr:col>2</xdr:col>
          <xdr:colOff>95250</xdr:colOff>
          <xdr:row>42</xdr:row>
          <xdr:rowOff>28575</xdr:rowOff>
        </xdr:to>
        <xdr:sp macro="" textlink="">
          <xdr:nvSpPr>
            <xdr:cNvPr id="47125" name="Check Box 21" hidden="1">
              <a:extLst>
                <a:ext uri="{63B3BB69-23CF-44E3-9099-C40C66FF867C}">
                  <a14:compatExt spid="_x0000_s4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17</xdr:row>
          <xdr:rowOff>171450</xdr:rowOff>
        </xdr:from>
        <xdr:to>
          <xdr:col>1</xdr:col>
          <xdr:colOff>247650</xdr:colOff>
          <xdr:row>19</xdr:row>
          <xdr:rowOff>38100</xdr:rowOff>
        </xdr:to>
        <xdr:sp macro="" textlink="">
          <xdr:nvSpPr>
            <xdr:cNvPr id="47126" name="Check Box 22" hidden="1">
              <a:extLst>
                <a:ext uri="{63B3BB69-23CF-44E3-9099-C40C66FF867C}">
                  <a14:compatExt spid="_x0000_s4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190500</xdr:rowOff>
        </xdr:from>
        <xdr:to>
          <xdr:col>2</xdr:col>
          <xdr:colOff>104775</xdr:colOff>
          <xdr:row>19</xdr:row>
          <xdr:rowOff>19050</xdr:rowOff>
        </xdr:to>
        <xdr:sp macro="" textlink="">
          <xdr:nvSpPr>
            <xdr:cNvPr id="47127" name="Check Box 23" hidden="1">
              <a:extLst>
                <a:ext uri="{63B3BB69-23CF-44E3-9099-C40C66FF867C}">
                  <a14:compatExt spid="_x0000_s4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171450</xdr:rowOff>
        </xdr:from>
        <xdr:to>
          <xdr:col>3</xdr:col>
          <xdr:colOff>247650</xdr:colOff>
          <xdr:row>19</xdr:row>
          <xdr:rowOff>38100</xdr:rowOff>
        </xdr:to>
        <xdr:sp macro="" textlink="">
          <xdr:nvSpPr>
            <xdr:cNvPr id="47128" name="Check Box 24" hidden="1">
              <a:extLst>
                <a:ext uri="{63B3BB69-23CF-44E3-9099-C40C66FF867C}">
                  <a14:compatExt spid="_x0000_s4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36</xdr:row>
          <xdr:rowOff>171450</xdr:rowOff>
        </xdr:from>
        <xdr:to>
          <xdr:col>1</xdr:col>
          <xdr:colOff>38100</xdr:colOff>
          <xdr:row>38</xdr:row>
          <xdr:rowOff>28575</xdr:rowOff>
        </xdr:to>
        <xdr:sp macro="" textlink="">
          <xdr:nvSpPr>
            <xdr:cNvPr id="47129" name="Check Box 25" hidden="1">
              <a:extLst>
                <a:ext uri="{63B3BB69-23CF-44E3-9099-C40C66FF867C}">
                  <a14:compatExt spid="_x0000_s4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37</xdr:row>
          <xdr:rowOff>0</xdr:rowOff>
        </xdr:from>
        <xdr:to>
          <xdr:col>3</xdr:col>
          <xdr:colOff>114300</xdr:colOff>
          <xdr:row>38</xdr:row>
          <xdr:rowOff>19050</xdr:rowOff>
        </xdr:to>
        <xdr:sp macro="" textlink="">
          <xdr:nvSpPr>
            <xdr:cNvPr id="47130" name="Check Box 26" hidden="1">
              <a:extLst>
                <a:ext uri="{63B3BB69-23CF-44E3-9099-C40C66FF867C}">
                  <a14:compatExt spid="_x0000_s4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36</xdr:row>
          <xdr:rowOff>190500</xdr:rowOff>
        </xdr:from>
        <xdr:to>
          <xdr:col>2</xdr:col>
          <xdr:colOff>104775</xdr:colOff>
          <xdr:row>38</xdr:row>
          <xdr:rowOff>0</xdr:rowOff>
        </xdr:to>
        <xdr:sp macro="" textlink="">
          <xdr:nvSpPr>
            <xdr:cNvPr id="47131" name="Check Box 27" hidden="1">
              <a:extLst>
                <a:ext uri="{63B3BB69-23CF-44E3-9099-C40C66FF867C}">
                  <a14:compatExt spid="_x0000_s4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46</xdr:row>
          <xdr:rowOff>19050</xdr:rowOff>
        </xdr:from>
        <xdr:to>
          <xdr:col>1</xdr:col>
          <xdr:colOff>28575</xdr:colOff>
          <xdr:row>46</xdr:row>
          <xdr:rowOff>152400</xdr:rowOff>
        </xdr:to>
        <xdr:sp macro="" textlink="">
          <xdr:nvSpPr>
            <xdr:cNvPr id="47132" name="Check Box 28" hidden="1">
              <a:extLst>
                <a:ext uri="{63B3BB69-23CF-44E3-9099-C40C66FF867C}">
                  <a14:compatExt spid="_x0000_s4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46</xdr:row>
          <xdr:rowOff>0</xdr:rowOff>
        </xdr:from>
        <xdr:to>
          <xdr:col>3</xdr:col>
          <xdr:colOff>85725</xdr:colOff>
          <xdr:row>47</xdr:row>
          <xdr:rowOff>19050</xdr:rowOff>
        </xdr:to>
        <xdr:sp macro="" textlink="">
          <xdr:nvSpPr>
            <xdr:cNvPr id="47133" name="Check Box 29" hidden="1">
              <a:extLst>
                <a:ext uri="{63B3BB69-23CF-44E3-9099-C40C66FF867C}">
                  <a14:compatExt spid="_x0000_s4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45</xdr:row>
          <xdr:rowOff>180975</xdr:rowOff>
        </xdr:from>
        <xdr:to>
          <xdr:col>2</xdr:col>
          <xdr:colOff>95250</xdr:colOff>
          <xdr:row>47</xdr:row>
          <xdr:rowOff>28575</xdr:rowOff>
        </xdr:to>
        <xdr:sp macro="" textlink="">
          <xdr:nvSpPr>
            <xdr:cNvPr id="47134" name="Check Box 30" hidden="1">
              <a:extLst>
                <a:ext uri="{63B3BB69-23CF-44E3-9099-C40C66FF867C}">
                  <a14:compatExt spid="_x0000_s4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27</xdr:row>
          <xdr:rowOff>152400</xdr:rowOff>
        </xdr:from>
        <xdr:to>
          <xdr:col>0</xdr:col>
          <xdr:colOff>495300</xdr:colOff>
          <xdr:row>29</xdr:row>
          <xdr:rowOff>19050</xdr:rowOff>
        </xdr:to>
        <xdr:sp macro="" textlink="">
          <xdr:nvSpPr>
            <xdr:cNvPr id="47135" name="Check Box 31" hidden="1">
              <a:extLst>
                <a:ext uri="{63B3BB69-23CF-44E3-9099-C40C66FF867C}">
                  <a14:compatExt spid="_x0000_s4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27</xdr:row>
          <xdr:rowOff>180975</xdr:rowOff>
        </xdr:from>
        <xdr:to>
          <xdr:col>3</xdr:col>
          <xdr:colOff>38100</xdr:colOff>
          <xdr:row>29</xdr:row>
          <xdr:rowOff>19050</xdr:rowOff>
        </xdr:to>
        <xdr:sp macro="" textlink="">
          <xdr:nvSpPr>
            <xdr:cNvPr id="47136" name="Check Box 32" hidden="1">
              <a:extLst>
                <a:ext uri="{63B3BB69-23CF-44E3-9099-C40C66FF867C}">
                  <a14:compatExt spid="_x0000_s4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28</xdr:row>
          <xdr:rowOff>0</xdr:rowOff>
        </xdr:from>
        <xdr:to>
          <xdr:col>2</xdr:col>
          <xdr:colOff>0</xdr:colOff>
          <xdr:row>29</xdr:row>
          <xdr:rowOff>19050</xdr:rowOff>
        </xdr:to>
        <xdr:sp macro="" textlink="">
          <xdr:nvSpPr>
            <xdr:cNvPr id="47137" name="Check Box 33" hidden="1">
              <a:extLst>
                <a:ext uri="{63B3BB69-23CF-44E3-9099-C40C66FF867C}">
                  <a14:compatExt spid="_x0000_s4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22</xdr:row>
          <xdr:rowOff>171450</xdr:rowOff>
        </xdr:from>
        <xdr:to>
          <xdr:col>1</xdr:col>
          <xdr:colOff>247650</xdr:colOff>
          <xdr:row>24</xdr:row>
          <xdr:rowOff>38100</xdr:rowOff>
        </xdr:to>
        <xdr:sp macro="" textlink="">
          <xdr:nvSpPr>
            <xdr:cNvPr id="47138" name="Check Box 34" hidden="1">
              <a:extLst>
                <a:ext uri="{63B3BB69-23CF-44E3-9099-C40C66FF867C}">
                  <a14:compatExt spid="_x0000_s4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190500</xdr:rowOff>
        </xdr:from>
        <xdr:to>
          <xdr:col>2</xdr:col>
          <xdr:colOff>104775</xdr:colOff>
          <xdr:row>24</xdr:row>
          <xdr:rowOff>19050</xdr:rowOff>
        </xdr:to>
        <xdr:sp macro="" textlink="">
          <xdr:nvSpPr>
            <xdr:cNvPr id="47139" name="Check Box 35" hidden="1">
              <a:extLst>
                <a:ext uri="{63B3BB69-23CF-44E3-9099-C40C66FF867C}">
                  <a14:compatExt spid="_x0000_s47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171450</xdr:rowOff>
        </xdr:from>
        <xdr:to>
          <xdr:col>3</xdr:col>
          <xdr:colOff>247650</xdr:colOff>
          <xdr:row>24</xdr:row>
          <xdr:rowOff>38100</xdr:rowOff>
        </xdr:to>
        <xdr:sp macro="" textlink="">
          <xdr:nvSpPr>
            <xdr:cNvPr id="47140" name="Check Box 36" hidden="1">
              <a:extLst>
                <a:ext uri="{63B3BB69-23CF-44E3-9099-C40C66FF867C}">
                  <a14:compatExt spid="_x0000_s47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52</xdr:row>
          <xdr:rowOff>19050</xdr:rowOff>
        </xdr:from>
        <xdr:to>
          <xdr:col>1</xdr:col>
          <xdr:colOff>28575</xdr:colOff>
          <xdr:row>52</xdr:row>
          <xdr:rowOff>152400</xdr:rowOff>
        </xdr:to>
        <xdr:sp macro="" textlink="">
          <xdr:nvSpPr>
            <xdr:cNvPr id="47141" name="Check Box 37" hidden="1">
              <a:extLst>
                <a:ext uri="{63B3BB69-23CF-44E3-9099-C40C66FF867C}">
                  <a14:compatExt spid="_x0000_s47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52</xdr:row>
          <xdr:rowOff>0</xdr:rowOff>
        </xdr:from>
        <xdr:to>
          <xdr:col>3</xdr:col>
          <xdr:colOff>85725</xdr:colOff>
          <xdr:row>53</xdr:row>
          <xdr:rowOff>19050</xdr:rowOff>
        </xdr:to>
        <xdr:sp macro="" textlink="">
          <xdr:nvSpPr>
            <xdr:cNvPr id="47142" name="Check Box 38" hidden="1">
              <a:extLst>
                <a:ext uri="{63B3BB69-23CF-44E3-9099-C40C66FF867C}">
                  <a14:compatExt spid="_x0000_s47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51</xdr:row>
          <xdr:rowOff>180975</xdr:rowOff>
        </xdr:from>
        <xdr:to>
          <xdr:col>2</xdr:col>
          <xdr:colOff>95250</xdr:colOff>
          <xdr:row>53</xdr:row>
          <xdr:rowOff>28575</xdr:rowOff>
        </xdr:to>
        <xdr:sp macro="" textlink="">
          <xdr:nvSpPr>
            <xdr:cNvPr id="47143" name="Check Box 39" hidden="1">
              <a:extLst>
                <a:ext uri="{63B3BB69-23CF-44E3-9099-C40C66FF867C}">
                  <a14:compatExt spid="_x0000_s47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54</xdr:row>
          <xdr:rowOff>19050</xdr:rowOff>
        </xdr:from>
        <xdr:to>
          <xdr:col>1</xdr:col>
          <xdr:colOff>28575</xdr:colOff>
          <xdr:row>54</xdr:row>
          <xdr:rowOff>152400</xdr:rowOff>
        </xdr:to>
        <xdr:sp macro="" textlink="">
          <xdr:nvSpPr>
            <xdr:cNvPr id="47144" name="Check Box 40" hidden="1">
              <a:extLst>
                <a:ext uri="{63B3BB69-23CF-44E3-9099-C40C66FF867C}">
                  <a14:compatExt spid="_x0000_s47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53</xdr:row>
          <xdr:rowOff>180975</xdr:rowOff>
        </xdr:from>
        <xdr:to>
          <xdr:col>3</xdr:col>
          <xdr:colOff>95250</xdr:colOff>
          <xdr:row>55</xdr:row>
          <xdr:rowOff>9525</xdr:rowOff>
        </xdr:to>
        <xdr:sp macro="" textlink="">
          <xdr:nvSpPr>
            <xdr:cNvPr id="47145" name="Check Box 41" hidden="1">
              <a:extLst>
                <a:ext uri="{63B3BB69-23CF-44E3-9099-C40C66FF867C}">
                  <a14:compatExt spid="_x0000_s47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53</xdr:row>
          <xdr:rowOff>180975</xdr:rowOff>
        </xdr:from>
        <xdr:to>
          <xdr:col>2</xdr:col>
          <xdr:colOff>95250</xdr:colOff>
          <xdr:row>55</xdr:row>
          <xdr:rowOff>28575</xdr:rowOff>
        </xdr:to>
        <xdr:sp macro="" textlink="">
          <xdr:nvSpPr>
            <xdr:cNvPr id="47146" name="Check Box 42" hidden="1">
              <a:extLst>
                <a:ext uri="{63B3BB69-23CF-44E3-9099-C40C66FF867C}">
                  <a14:compatExt spid="_x0000_s47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57</xdr:row>
          <xdr:rowOff>19050</xdr:rowOff>
        </xdr:from>
        <xdr:to>
          <xdr:col>1</xdr:col>
          <xdr:colOff>28575</xdr:colOff>
          <xdr:row>57</xdr:row>
          <xdr:rowOff>152400</xdr:rowOff>
        </xdr:to>
        <xdr:sp macro="" textlink="">
          <xdr:nvSpPr>
            <xdr:cNvPr id="47147" name="Check Box 43" hidden="1">
              <a:extLst>
                <a:ext uri="{63B3BB69-23CF-44E3-9099-C40C66FF867C}">
                  <a14:compatExt spid="_x0000_s47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57</xdr:row>
          <xdr:rowOff>0</xdr:rowOff>
        </xdr:from>
        <xdr:to>
          <xdr:col>3</xdr:col>
          <xdr:colOff>85725</xdr:colOff>
          <xdr:row>58</xdr:row>
          <xdr:rowOff>19050</xdr:rowOff>
        </xdr:to>
        <xdr:sp macro="" textlink="">
          <xdr:nvSpPr>
            <xdr:cNvPr id="47148" name="Check Box 44" hidden="1">
              <a:extLst>
                <a:ext uri="{63B3BB69-23CF-44E3-9099-C40C66FF867C}">
                  <a14:compatExt spid="_x0000_s47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56</xdr:row>
          <xdr:rowOff>180975</xdr:rowOff>
        </xdr:from>
        <xdr:to>
          <xdr:col>2</xdr:col>
          <xdr:colOff>95250</xdr:colOff>
          <xdr:row>58</xdr:row>
          <xdr:rowOff>28575</xdr:rowOff>
        </xdr:to>
        <xdr:sp macro="" textlink="">
          <xdr:nvSpPr>
            <xdr:cNvPr id="47149" name="Check Box 45" hidden="1">
              <a:extLst>
                <a:ext uri="{63B3BB69-23CF-44E3-9099-C40C66FF867C}">
                  <a14:compatExt spid="_x0000_s47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59</xdr:row>
          <xdr:rowOff>19050</xdr:rowOff>
        </xdr:from>
        <xdr:to>
          <xdr:col>1</xdr:col>
          <xdr:colOff>28575</xdr:colOff>
          <xdr:row>59</xdr:row>
          <xdr:rowOff>152400</xdr:rowOff>
        </xdr:to>
        <xdr:sp macro="" textlink="">
          <xdr:nvSpPr>
            <xdr:cNvPr id="47150" name="Check Box 46" hidden="1">
              <a:extLst>
                <a:ext uri="{63B3BB69-23CF-44E3-9099-C40C66FF867C}">
                  <a14:compatExt spid="_x0000_s47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58</xdr:row>
          <xdr:rowOff>190500</xdr:rowOff>
        </xdr:from>
        <xdr:to>
          <xdr:col>3</xdr:col>
          <xdr:colOff>76200</xdr:colOff>
          <xdr:row>60</xdr:row>
          <xdr:rowOff>19050</xdr:rowOff>
        </xdr:to>
        <xdr:sp macro="" textlink="">
          <xdr:nvSpPr>
            <xdr:cNvPr id="47151" name="Check Box 47" hidden="1">
              <a:extLst>
                <a:ext uri="{63B3BB69-23CF-44E3-9099-C40C66FF867C}">
                  <a14:compatExt spid="_x0000_s47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58</xdr:row>
          <xdr:rowOff>180975</xdr:rowOff>
        </xdr:from>
        <xdr:to>
          <xdr:col>2</xdr:col>
          <xdr:colOff>95250</xdr:colOff>
          <xdr:row>60</xdr:row>
          <xdr:rowOff>28575</xdr:rowOff>
        </xdr:to>
        <xdr:sp macro="" textlink="">
          <xdr:nvSpPr>
            <xdr:cNvPr id="47152" name="Check Box 48" hidden="1">
              <a:extLst>
                <a:ext uri="{63B3BB69-23CF-44E3-9099-C40C66FF867C}">
                  <a14:compatExt spid="_x0000_s47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61</xdr:row>
          <xdr:rowOff>19050</xdr:rowOff>
        </xdr:from>
        <xdr:to>
          <xdr:col>1</xdr:col>
          <xdr:colOff>28575</xdr:colOff>
          <xdr:row>61</xdr:row>
          <xdr:rowOff>152400</xdr:rowOff>
        </xdr:to>
        <xdr:sp macro="" textlink="">
          <xdr:nvSpPr>
            <xdr:cNvPr id="47153" name="Check Box 49" hidden="1">
              <a:extLst>
                <a:ext uri="{63B3BB69-23CF-44E3-9099-C40C66FF867C}">
                  <a14:compatExt spid="_x0000_s47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60</xdr:row>
          <xdr:rowOff>180975</xdr:rowOff>
        </xdr:from>
        <xdr:to>
          <xdr:col>3</xdr:col>
          <xdr:colOff>76200</xdr:colOff>
          <xdr:row>62</xdr:row>
          <xdr:rowOff>9525</xdr:rowOff>
        </xdr:to>
        <xdr:sp macro="" textlink="">
          <xdr:nvSpPr>
            <xdr:cNvPr id="47154" name="Check Box 50" hidden="1">
              <a:extLst>
                <a:ext uri="{63B3BB69-23CF-44E3-9099-C40C66FF867C}">
                  <a14:compatExt spid="_x0000_s47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60</xdr:row>
          <xdr:rowOff>180975</xdr:rowOff>
        </xdr:from>
        <xdr:to>
          <xdr:col>2</xdr:col>
          <xdr:colOff>95250</xdr:colOff>
          <xdr:row>62</xdr:row>
          <xdr:rowOff>28575</xdr:rowOff>
        </xdr:to>
        <xdr:sp macro="" textlink="">
          <xdr:nvSpPr>
            <xdr:cNvPr id="47155" name="Check Box 51" hidden="1">
              <a:extLst>
                <a:ext uri="{63B3BB69-23CF-44E3-9099-C40C66FF867C}">
                  <a14:compatExt spid="_x0000_s47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65</xdr:row>
          <xdr:rowOff>19050</xdr:rowOff>
        </xdr:from>
        <xdr:to>
          <xdr:col>1</xdr:col>
          <xdr:colOff>28575</xdr:colOff>
          <xdr:row>65</xdr:row>
          <xdr:rowOff>152400</xdr:rowOff>
        </xdr:to>
        <xdr:sp macro="" textlink="">
          <xdr:nvSpPr>
            <xdr:cNvPr id="47156" name="Check Box 52" hidden="1">
              <a:extLst>
                <a:ext uri="{63B3BB69-23CF-44E3-9099-C40C66FF867C}">
                  <a14:compatExt spid="_x0000_s47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65</xdr:row>
          <xdr:rowOff>0</xdr:rowOff>
        </xdr:from>
        <xdr:to>
          <xdr:col>3</xdr:col>
          <xdr:colOff>85725</xdr:colOff>
          <xdr:row>66</xdr:row>
          <xdr:rowOff>19050</xdr:rowOff>
        </xdr:to>
        <xdr:sp macro="" textlink="">
          <xdr:nvSpPr>
            <xdr:cNvPr id="47157" name="Check Box 53" hidden="1">
              <a:extLst>
                <a:ext uri="{63B3BB69-23CF-44E3-9099-C40C66FF867C}">
                  <a14:compatExt spid="_x0000_s47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64</xdr:row>
          <xdr:rowOff>180975</xdr:rowOff>
        </xdr:from>
        <xdr:to>
          <xdr:col>2</xdr:col>
          <xdr:colOff>95250</xdr:colOff>
          <xdr:row>66</xdr:row>
          <xdr:rowOff>28575</xdr:rowOff>
        </xdr:to>
        <xdr:sp macro="" textlink="">
          <xdr:nvSpPr>
            <xdr:cNvPr id="47158" name="Check Box 54" hidden="1">
              <a:extLst>
                <a:ext uri="{63B3BB69-23CF-44E3-9099-C40C66FF867C}">
                  <a14:compatExt spid="_x0000_s47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67</xdr:row>
          <xdr:rowOff>19050</xdr:rowOff>
        </xdr:from>
        <xdr:to>
          <xdr:col>1</xdr:col>
          <xdr:colOff>28575</xdr:colOff>
          <xdr:row>67</xdr:row>
          <xdr:rowOff>152400</xdr:rowOff>
        </xdr:to>
        <xdr:sp macro="" textlink="">
          <xdr:nvSpPr>
            <xdr:cNvPr id="47159" name="Check Box 55" hidden="1">
              <a:extLst>
                <a:ext uri="{63B3BB69-23CF-44E3-9099-C40C66FF867C}">
                  <a14:compatExt spid="_x0000_s47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0</xdr:rowOff>
        </xdr:from>
        <xdr:to>
          <xdr:col>3</xdr:col>
          <xdr:colOff>85725</xdr:colOff>
          <xdr:row>68</xdr:row>
          <xdr:rowOff>19050</xdr:rowOff>
        </xdr:to>
        <xdr:sp macro="" textlink="">
          <xdr:nvSpPr>
            <xdr:cNvPr id="47160" name="Check Box 56" hidden="1">
              <a:extLst>
                <a:ext uri="{63B3BB69-23CF-44E3-9099-C40C66FF867C}">
                  <a14:compatExt spid="_x0000_s47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66</xdr:row>
          <xdr:rowOff>180975</xdr:rowOff>
        </xdr:from>
        <xdr:to>
          <xdr:col>2</xdr:col>
          <xdr:colOff>95250</xdr:colOff>
          <xdr:row>68</xdr:row>
          <xdr:rowOff>28575</xdr:rowOff>
        </xdr:to>
        <xdr:sp macro="" textlink="">
          <xdr:nvSpPr>
            <xdr:cNvPr id="47161" name="Check Box 57" hidden="1">
              <a:extLst>
                <a:ext uri="{63B3BB69-23CF-44E3-9099-C40C66FF867C}">
                  <a14:compatExt spid="_x0000_s47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72</xdr:row>
          <xdr:rowOff>19050</xdr:rowOff>
        </xdr:from>
        <xdr:to>
          <xdr:col>1</xdr:col>
          <xdr:colOff>28575</xdr:colOff>
          <xdr:row>72</xdr:row>
          <xdr:rowOff>152400</xdr:rowOff>
        </xdr:to>
        <xdr:sp macro="" textlink="">
          <xdr:nvSpPr>
            <xdr:cNvPr id="47162" name="Check Box 58" hidden="1">
              <a:extLst>
                <a:ext uri="{63B3BB69-23CF-44E3-9099-C40C66FF867C}">
                  <a14:compatExt spid="_x0000_s47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72</xdr:row>
          <xdr:rowOff>0</xdr:rowOff>
        </xdr:from>
        <xdr:to>
          <xdr:col>3</xdr:col>
          <xdr:colOff>85725</xdr:colOff>
          <xdr:row>73</xdr:row>
          <xdr:rowOff>19050</xdr:rowOff>
        </xdr:to>
        <xdr:sp macro="" textlink="">
          <xdr:nvSpPr>
            <xdr:cNvPr id="47163" name="Check Box 59" hidden="1">
              <a:extLst>
                <a:ext uri="{63B3BB69-23CF-44E3-9099-C40C66FF867C}">
                  <a14:compatExt spid="_x0000_s47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71</xdr:row>
          <xdr:rowOff>180975</xdr:rowOff>
        </xdr:from>
        <xdr:to>
          <xdr:col>2</xdr:col>
          <xdr:colOff>95250</xdr:colOff>
          <xdr:row>73</xdr:row>
          <xdr:rowOff>28575</xdr:rowOff>
        </xdr:to>
        <xdr:sp macro="" textlink="">
          <xdr:nvSpPr>
            <xdr:cNvPr id="47164" name="Check Box 60" hidden="1">
              <a:extLst>
                <a:ext uri="{63B3BB69-23CF-44E3-9099-C40C66FF867C}">
                  <a14:compatExt spid="_x0000_s47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74</xdr:row>
          <xdr:rowOff>19050</xdr:rowOff>
        </xdr:from>
        <xdr:to>
          <xdr:col>1</xdr:col>
          <xdr:colOff>28575</xdr:colOff>
          <xdr:row>74</xdr:row>
          <xdr:rowOff>152400</xdr:rowOff>
        </xdr:to>
        <xdr:sp macro="" textlink="">
          <xdr:nvSpPr>
            <xdr:cNvPr id="47165" name="Check Box 61" hidden="1">
              <a:extLst>
                <a:ext uri="{63B3BB69-23CF-44E3-9099-C40C66FF867C}">
                  <a14:compatExt spid="_x0000_s47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74</xdr:row>
          <xdr:rowOff>0</xdr:rowOff>
        </xdr:from>
        <xdr:to>
          <xdr:col>3</xdr:col>
          <xdr:colOff>85725</xdr:colOff>
          <xdr:row>75</xdr:row>
          <xdr:rowOff>19050</xdr:rowOff>
        </xdr:to>
        <xdr:sp macro="" textlink="">
          <xdr:nvSpPr>
            <xdr:cNvPr id="47166" name="Check Box 62" hidden="1">
              <a:extLst>
                <a:ext uri="{63B3BB69-23CF-44E3-9099-C40C66FF867C}">
                  <a14:compatExt spid="_x0000_s47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73</xdr:row>
          <xdr:rowOff>180975</xdr:rowOff>
        </xdr:from>
        <xdr:to>
          <xdr:col>2</xdr:col>
          <xdr:colOff>95250</xdr:colOff>
          <xdr:row>75</xdr:row>
          <xdr:rowOff>28575</xdr:rowOff>
        </xdr:to>
        <xdr:sp macro="" textlink="">
          <xdr:nvSpPr>
            <xdr:cNvPr id="47167" name="Check Box 63" hidden="1">
              <a:extLst>
                <a:ext uri="{63B3BB69-23CF-44E3-9099-C40C66FF867C}">
                  <a14:compatExt spid="_x0000_s47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80</xdr:row>
          <xdr:rowOff>19050</xdr:rowOff>
        </xdr:from>
        <xdr:to>
          <xdr:col>1</xdr:col>
          <xdr:colOff>28575</xdr:colOff>
          <xdr:row>80</xdr:row>
          <xdr:rowOff>152400</xdr:rowOff>
        </xdr:to>
        <xdr:sp macro="" textlink="">
          <xdr:nvSpPr>
            <xdr:cNvPr id="47168" name="Check Box 64" hidden="1">
              <a:extLst>
                <a:ext uri="{63B3BB69-23CF-44E3-9099-C40C66FF867C}">
                  <a14:compatExt spid="_x0000_s47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80</xdr:row>
          <xdr:rowOff>0</xdr:rowOff>
        </xdr:from>
        <xdr:to>
          <xdr:col>3</xdr:col>
          <xdr:colOff>85725</xdr:colOff>
          <xdr:row>81</xdr:row>
          <xdr:rowOff>19050</xdr:rowOff>
        </xdr:to>
        <xdr:sp macro="" textlink="">
          <xdr:nvSpPr>
            <xdr:cNvPr id="47169" name="Check Box 65" hidden="1">
              <a:extLst>
                <a:ext uri="{63B3BB69-23CF-44E3-9099-C40C66FF867C}">
                  <a14:compatExt spid="_x0000_s4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79</xdr:row>
          <xdr:rowOff>180975</xdr:rowOff>
        </xdr:from>
        <xdr:to>
          <xdr:col>2</xdr:col>
          <xdr:colOff>95250</xdr:colOff>
          <xdr:row>81</xdr:row>
          <xdr:rowOff>28575</xdr:rowOff>
        </xdr:to>
        <xdr:sp macro="" textlink="">
          <xdr:nvSpPr>
            <xdr:cNvPr id="47170" name="Check Box 66" hidden="1">
              <a:extLst>
                <a:ext uri="{63B3BB69-23CF-44E3-9099-C40C66FF867C}">
                  <a14:compatExt spid="_x0000_s4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82</xdr:row>
          <xdr:rowOff>19050</xdr:rowOff>
        </xdr:from>
        <xdr:to>
          <xdr:col>1</xdr:col>
          <xdr:colOff>28575</xdr:colOff>
          <xdr:row>82</xdr:row>
          <xdr:rowOff>152400</xdr:rowOff>
        </xdr:to>
        <xdr:sp macro="" textlink="">
          <xdr:nvSpPr>
            <xdr:cNvPr id="47171" name="Check Box 67" hidden="1">
              <a:extLst>
                <a:ext uri="{63B3BB69-23CF-44E3-9099-C40C66FF867C}">
                  <a14:compatExt spid="_x0000_s4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82</xdr:row>
          <xdr:rowOff>0</xdr:rowOff>
        </xdr:from>
        <xdr:to>
          <xdr:col>3</xdr:col>
          <xdr:colOff>85725</xdr:colOff>
          <xdr:row>83</xdr:row>
          <xdr:rowOff>19050</xdr:rowOff>
        </xdr:to>
        <xdr:sp macro="" textlink="">
          <xdr:nvSpPr>
            <xdr:cNvPr id="47172" name="Check Box 68" hidden="1">
              <a:extLst>
                <a:ext uri="{63B3BB69-23CF-44E3-9099-C40C66FF867C}">
                  <a14:compatExt spid="_x0000_s4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81</xdr:row>
          <xdr:rowOff>180975</xdr:rowOff>
        </xdr:from>
        <xdr:to>
          <xdr:col>2</xdr:col>
          <xdr:colOff>95250</xdr:colOff>
          <xdr:row>83</xdr:row>
          <xdr:rowOff>28575</xdr:rowOff>
        </xdr:to>
        <xdr:sp macro="" textlink="">
          <xdr:nvSpPr>
            <xdr:cNvPr id="47173" name="Check Box 69" hidden="1">
              <a:extLst>
                <a:ext uri="{63B3BB69-23CF-44E3-9099-C40C66FF867C}">
                  <a14:compatExt spid="_x0000_s4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84</xdr:row>
          <xdr:rowOff>19050</xdr:rowOff>
        </xdr:from>
        <xdr:to>
          <xdr:col>1</xdr:col>
          <xdr:colOff>28575</xdr:colOff>
          <xdr:row>84</xdr:row>
          <xdr:rowOff>152400</xdr:rowOff>
        </xdr:to>
        <xdr:sp macro="" textlink="">
          <xdr:nvSpPr>
            <xdr:cNvPr id="47174" name="Check Box 70" hidden="1">
              <a:extLst>
                <a:ext uri="{63B3BB69-23CF-44E3-9099-C40C66FF867C}">
                  <a14:compatExt spid="_x0000_s4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84</xdr:row>
          <xdr:rowOff>0</xdr:rowOff>
        </xdr:from>
        <xdr:to>
          <xdr:col>3</xdr:col>
          <xdr:colOff>85725</xdr:colOff>
          <xdr:row>85</xdr:row>
          <xdr:rowOff>19050</xdr:rowOff>
        </xdr:to>
        <xdr:sp macro="" textlink="">
          <xdr:nvSpPr>
            <xdr:cNvPr id="47175" name="Check Box 71" hidden="1">
              <a:extLst>
                <a:ext uri="{63B3BB69-23CF-44E3-9099-C40C66FF867C}">
                  <a14:compatExt spid="_x0000_s4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83</xdr:row>
          <xdr:rowOff>180975</xdr:rowOff>
        </xdr:from>
        <xdr:to>
          <xdr:col>2</xdr:col>
          <xdr:colOff>95250</xdr:colOff>
          <xdr:row>85</xdr:row>
          <xdr:rowOff>28575</xdr:rowOff>
        </xdr:to>
        <xdr:sp macro="" textlink="">
          <xdr:nvSpPr>
            <xdr:cNvPr id="47176" name="Check Box 72" hidden="1">
              <a:extLst>
                <a:ext uri="{63B3BB69-23CF-44E3-9099-C40C66FF867C}">
                  <a14:compatExt spid="_x0000_s4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86</xdr:row>
          <xdr:rowOff>19050</xdr:rowOff>
        </xdr:from>
        <xdr:to>
          <xdr:col>1</xdr:col>
          <xdr:colOff>28575</xdr:colOff>
          <xdr:row>86</xdr:row>
          <xdr:rowOff>152400</xdr:rowOff>
        </xdr:to>
        <xdr:sp macro="" textlink="">
          <xdr:nvSpPr>
            <xdr:cNvPr id="47177" name="Check Box 73" hidden="1">
              <a:extLst>
                <a:ext uri="{63B3BB69-23CF-44E3-9099-C40C66FF867C}">
                  <a14:compatExt spid="_x0000_s4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86</xdr:row>
          <xdr:rowOff>0</xdr:rowOff>
        </xdr:from>
        <xdr:to>
          <xdr:col>3</xdr:col>
          <xdr:colOff>85725</xdr:colOff>
          <xdr:row>87</xdr:row>
          <xdr:rowOff>19050</xdr:rowOff>
        </xdr:to>
        <xdr:sp macro="" textlink="">
          <xdr:nvSpPr>
            <xdr:cNvPr id="47178" name="Check Box 74" hidden="1">
              <a:extLst>
                <a:ext uri="{63B3BB69-23CF-44E3-9099-C40C66FF867C}">
                  <a14:compatExt spid="_x0000_s4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85</xdr:row>
          <xdr:rowOff>180975</xdr:rowOff>
        </xdr:from>
        <xdr:to>
          <xdr:col>2</xdr:col>
          <xdr:colOff>95250</xdr:colOff>
          <xdr:row>87</xdr:row>
          <xdr:rowOff>28575</xdr:rowOff>
        </xdr:to>
        <xdr:sp macro="" textlink="">
          <xdr:nvSpPr>
            <xdr:cNvPr id="47179" name="Check Box 75" hidden="1">
              <a:extLst>
                <a:ext uri="{63B3BB69-23CF-44E3-9099-C40C66FF867C}">
                  <a14:compatExt spid="_x0000_s47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93</xdr:row>
          <xdr:rowOff>19050</xdr:rowOff>
        </xdr:from>
        <xdr:to>
          <xdr:col>1</xdr:col>
          <xdr:colOff>28575</xdr:colOff>
          <xdr:row>93</xdr:row>
          <xdr:rowOff>152400</xdr:rowOff>
        </xdr:to>
        <xdr:sp macro="" textlink="">
          <xdr:nvSpPr>
            <xdr:cNvPr id="47180" name="Check Box 76" hidden="1">
              <a:extLst>
                <a:ext uri="{63B3BB69-23CF-44E3-9099-C40C66FF867C}">
                  <a14:compatExt spid="_x0000_s4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93</xdr:row>
          <xdr:rowOff>0</xdr:rowOff>
        </xdr:from>
        <xdr:to>
          <xdr:col>3</xdr:col>
          <xdr:colOff>85725</xdr:colOff>
          <xdr:row>94</xdr:row>
          <xdr:rowOff>19050</xdr:rowOff>
        </xdr:to>
        <xdr:sp macro="" textlink="">
          <xdr:nvSpPr>
            <xdr:cNvPr id="47181" name="Check Box 77" hidden="1">
              <a:extLst>
                <a:ext uri="{63B3BB69-23CF-44E3-9099-C40C66FF867C}">
                  <a14:compatExt spid="_x0000_s47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92</xdr:row>
          <xdr:rowOff>180975</xdr:rowOff>
        </xdr:from>
        <xdr:to>
          <xdr:col>2</xdr:col>
          <xdr:colOff>95250</xdr:colOff>
          <xdr:row>94</xdr:row>
          <xdr:rowOff>28575</xdr:rowOff>
        </xdr:to>
        <xdr:sp macro="" textlink="">
          <xdr:nvSpPr>
            <xdr:cNvPr id="47182" name="Check Box 78" hidden="1">
              <a:extLst>
                <a:ext uri="{63B3BB69-23CF-44E3-9099-C40C66FF867C}">
                  <a14:compatExt spid="_x0000_s47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93</xdr:row>
          <xdr:rowOff>0</xdr:rowOff>
        </xdr:from>
        <xdr:to>
          <xdr:col>3</xdr:col>
          <xdr:colOff>85725</xdr:colOff>
          <xdr:row>94</xdr:row>
          <xdr:rowOff>19050</xdr:rowOff>
        </xdr:to>
        <xdr:sp macro="" textlink="">
          <xdr:nvSpPr>
            <xdr:cNvPr id="47183" name="Check Box 79" hidden="1">
              <a:extLst>
                <a:ext uri="{63B3BB69-23CF-44E3-9099-C40C66FF867C}">
                  <a14:compatExt spid="_x0000_s4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95</xdr:row>
          <xdr:rowOff>19050</xdr:rowOff>
        </xdr:from>
        <xdr:to>
          <xdr:col>1</xdr:col>
          <xdr:colOff>28575</xdr:colOff>
          <xdr:row>95</xdr:row>
          <xdr:rowOff>152400</xdr:rowOff>
        </xdr:to>
        <xdr:sp macro="" textlink="">
          <xdr:nvSpPr>
            <xdr:cNvPr id="47184" name="Check Box 80" hidden="1">
              <a:extLst>
                <a:ext uri="{63B3BB69-23CF-44E3-9099-C40C66FF867C}">
                  <a14:compatExt spid="_x0000_s4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95</xdr:row>
          <xdr:rowOff>0</xdr:rowOff>
        </xdr:from>
        <xdr:to>
          <xdr:col>3</xdr:col>
          <xdr:colOff>85725</xdr:colOff>
          <xdr:row>96</xdr:row>
          <xdr:rowOff>19050</xdr:rowOff>
        </xdr:to>
        <xdr:sp macro="" textlink="">
          <xdr:nvSpPr>
            <xdr:cNvPr id="47185" name="Check Box 81" hidden="1">
              <a:extLst>
                <a:ext uri="{63B3BB69-23CF-44E3-9099-C40C66FF867C}">
                  <a14:compatExt spid="_x0000_s47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180975</xdr:rowOff>
        </xdr:from>
        <xdr:to>
          <xdr:col>2</xdr:col>
          <xdr:colOff>95250</xdr:colOff>
          <xdr:row>96</xdr:row>
          <xdr:rowOff>28575</xdr:rowOff>
        </xdr:to>
        <xdr:sp macro="" textlink="">
          <xdr:nvSpPr>
            <xdr:cNvPr id="47186" name="Check Box 82" hidden="1">
              <a:extLst>
                <a:ext uri="{63B3BB69-23CF-44E3-9099-C40C66FF867C}">
                  <a14:compatExt spid="_x0000_s47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100</xdr:row>
          <xdr:rowOff>95250</xdr:rowOff>
        </xdr:from>
        <xdr:to>
          <xdr:col>1</xdr:col>
          <xdr:colOff>38100</xdr:colOff>
          <xdr:row>100</xdr:row>
          <xdr:rowOff>228600</xdr:rowOff>
        </xdr:to>
        <xdr:sp macro="" textlink="">
          <xdr:nvSpPr>
            <xdr:cNvPr id="47187" name="Check Box 83" hidden="1">
              <a:extLst>
                <a:ext uri="{63B3BB69-23CF-44E3-9099-C40C66FF867C}">
                  <a14:compatExt spid="_x0000_s47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100</xdr:row>
          <xdr:rowOff>66675</xdr:rowOff>
        </xdr:from>
        <xdr:to>
          <xdr:col>3</xdr:col>
          <xdr:colOff>95250</xdr:colOff>
          <xdr:row>100</xdr:row>
          <xdr:rowOff>276225</xdr:rowOff>
        </xdr:to>
        <xdr:sp macro="" textlink="">
          <xdr:nvSpPr>
            <xdr:cNvPr id="47188" name="Check Box 84" hidden="1">
              <a:extLst>
                <a:ext uri="{63B3BB69-23CF-44E3-9099-C40C66FF867C}">
                  <a14:compatExt spid="_x0000_s47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100</xdr:row>
          <xdr:rowOff>19050</xdr:rowOff>
        </xdr:from>
        <xdr:to>
          <xdr:col>2</xdr:col>
          <xdr:colOff>209550</xdr:colOff>
          <xdr:row>100</xdr:row>
          <xdr:rowOff>314325</xdr:rowOff>
        </xdr:to>
        <xdr:sp macro="" textlink="">
          <xdr:nvSpPr>
            <xdr:cNvPr id="47189" name="Check Box 85" hidden="1">
              <a:extLst>
                <a:ext uri="{63B3BB69-23CF-44E3-9099-C40C66FF867C}">
                  <a14:compatExt spid="_x0000_s47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102</xdr:row>
          <xdr:rowOff>152400</xdr:rowOff>
        </xdr:from>
        <xdr:to>
          <xdr:col>1</xdr:col>
          <xdr:colOff>180975</xdr:colOff>
          <xdr:row>102</xdr:row>
          <xdr:rowOff>419100</xdr:rowOff>
        </xdr:to>
        <xdr:sp macro="" textlink="">
          <xdr:nvSpPr>
            <xdr:cNvPr id="47190" name="Check Box 86" hidden="1">
              <a:extLst>
                <a:ext uri="{63B3BB69-23CF-44E3-9099-C40C66FF867C}">
                  <a14:compatExt spid="_x0000_s47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102</xdr:row>
          <xdr:rowOff>114300</xdr:rowOff>
        </xdr:from>
        <xdr:to>
          <xdr:col>3</xdr:col>
          <xdr:colOff>171450</xdr:colOff>
          <xdr:row>102</xdr:row>
          <xdr:rowOff>409575</xdr:rowOff>
        </xdr:to>
        <xdr:sp macro="" textlink="">
          <xdr:nvSpPr>
            <xdr:cNvPr id="47191" name="Check Box 87" hidden="1">
              <a:extLst>
                <a:ext uri="{63B3BB69-23CF-44E3-9099-C40C66FF867C}">
                  <a14:compatExt spid="_x0000_s47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102</xdr:row>
          <xdr:rowOff>114300</xdr:rowOff>
        </xdr:from>
        <xdr:to>
          <xdr:col>2</xdr:col>
          <xdr:colOff>209550</xdr:colOff>
          <xdr:row>102</xdr:row>
          <xdr:rowOff>390525</xdr:rowOff>
        </xdr:to>
        <xdr:sp macro="" textlink="">
          <xdr:nvSpPr>
            <xdr:cNvPr id="47192" name="Check Box 88" hidden="1">
              <a:extLst>
                <a:ext uri="{63B3BB69-23CF-44E3-9099-C40C66FF867C}">
                  <a14:compatExt spid="_x0000_s47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104</xdr:row>
          <xdr:rowOff>0</xdr:rowOff>
        </xdr:from>
        <xdr:to>
          <xdr:col>1</xdr:col>
          <xdr:colOff>171450</xdr:colOff>
          <xdr:row>104</xdr:row>
          <xdr:rowOff>228600</xdr:rowOff>
        </xdr:to>
        <xdr:sp macro="" textlink="">
          <xdr:nvSpPr>
            <xdr:cNvPr id="47193" name="Check Box 89" hidden="1">
              <a:extLst>
                <a:ext uri="{63B3BB69-23CF-44E3-9099-C40C66FF867C}">
                  <a14:compatExt spid="_x0000_s47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104</xdr:row>
          <xdr:rowOff>0</xdr:rowOff>
        </xdr:from>
        <xdr:to>
          <xdr:col>3</xdr:col>
          <xdr:colOff>85725</xdr:colOff>
          <xdr:row>105</xdr:row>
          <xdr:rowOff>19050</xdr:rowOff>
        </xdr:to>
        <xdr:sp macro="" textlink="">
          <xdr:nvSpPr>
            <xdr:cNvPr id="47194" name="Check Box 90" hidden="1">
              <a:extLst>
                <a:ext uri="{63B3BB69-23CF-44E3-9099-C40C66FF867C}">
                  <a14:compatExt spid="_x0000_s47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103</xdr:row>
          <xdr:rowOff>180975</xdr:rowOff>
        </xdr:from>
        <xdr:to>
          <xdr:col>2</xdr:col>
          <xdr:colOff>295275</xdr:colOff>
          <xdr:row>104</xdr:row>
          <xdr:rowOff>257175</xdr:rowOff>
        </xdr:to>
        <xdr:sp macro="" textlink="">
          <xdr:nvSpPr>
            <xdr:cNvPr id="47195" name="Check Box 91" hidden="1">
              <a:extLst>
                <a:ext uri="{63B3BB69-23CF-44E3-9099-C40C66FF867C}">
                  <a14:compatExt spid="_x0000_s47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104</xdr:row>
          <xdr:rowOff>0</xdr:rowOff>
        </xdr:from>
        <xdr:to>
          <xdr:col>3</xdr:col>
          <xdr:colOff>85725</xdr:colOff>
          <xdr:row>105</xdr:row>
          <xdr:rowOff>19050</xdr:rowOff>
        </xdr:to>
        <xdr:sp macro="" textlink="">
          <xdr:nvSpPr>
            <xdr:cNvPr id="47196" name="Check Box 92" hidden="1">
              <a:extLst>
                <a:ext uri="{63B3BB69-23CF-44E3-9099-C40C66FF867C}">
                  <a14:compatExt spid="_x0000_s47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106</xdr:row>
          <xdr:rowOff>19050</xdr:rowOff>
        </xdr:from>
        <xdr:to>
          <xdr:col>1</xdr:col>
          <xdr:colOff>123825</xdr:colOff>
          <xdr:row>107</xdr:row>
          <xdr:rowOff>0</xdr:rowOff>
        </xdr:to>
        <xdr:sp macro="" textlink="">
          <xdr:nvSpPr>
            <xdr:cNvPr id="47197" name="Check Box 93" hidden="1">
              <a:extLst>
                <a:ext uri="{63B3BB69-23CF-44E3-9099-C40C66FF867C}">
                  <a14:compatExt spid="_x0000_s47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105</xdr:row>
          <xdr:rowOff>190500</xdr:rowOff>
        </xdr:from>
        <xdr:to>
          <xdr:col>3</xdr:col>
          <xdr:colOff>381000</xdr:colOff>
          <xdr:row>106</xdr:row>
          <xdr:rowOff>361950</xdr:rowOff>
        </xdr:to>
        <xdr:sp macro="" textlink="">
          <xdr:nvSpPr>
            <xdr:cNvPr id="47198" name="Check Box 94" hidden="1">
              <a:extLst>
                <a:ext uri="{63B3BB69-23CF-44E3-9099-C40C66FF867C}">
                  <a14:compatExt spid="_x0000_s47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106</xdr:row>
          <xdr:rowOff>28575</xdr:rowOff>
        </xdr:from>
        <xdr:to>
          <xdr:col>2</xdr:col>
          <xdr:colOff>295275</xdr:colOff>
          <xdr:row>106</xdr:row>
          <xdr:rowOff>352425</xdr:rowOff>
        </xdr:to>
        <xdr:sp macro="" textlink="">
          <xdr:nvSpPr>
            <xdr:cNvPr id="47199" name="Check Box 95" hidden="1">
              <a:extLst>
                <a:ext uri="{63B3BB69-23CF-44E3-9099-C40C66FF867C}">
                  <a14:compatExt spid="_x0000_s47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angaroo\sections\Users\Jeff\Downloads\SidewallDensityCalcSheet%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brown\AppData\Local\Microsoft\Windows\INetCache\Content.Outlook\OYLYASZE\Degradation-Calc%20-%20April%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Sheet2"/>
    </sheetNames>
    <sheetDataSet>
      <sheetData sheetId="0"/>
      <sheetData sheetId="1">
        <row r="1">
          <cell r="A1" t="str">
            <v>3.5"</v>
          </cell>
        </row>
        <row r="2">
          <cell r="A2" t="str">
            <v>4"</v>
          </cell>
        </row>
        <row r="3">
          <cell r="A3" t="str">
            <v>4.5"</v>
          </cell>
        </row>
        <row r="4">
          <cell r="A4" t="str">
            <v>5"</v>
          </cell>
        </row>
        <row r="5">
          <cell r="A5" t="str">
            <v>5.5"</v>
          </cell>
        </row>
        <row r="6">
          <cell r="A6" t="str">
            <v>6"</v>
          </cell>
        </row>
        <row r="8">
          <cell r="A8">
            <v>1.6</v>
          </cell>
        </row>
        <row r="9">
          <cell r="A9">
            <v>3.5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gradation Calculator"/>
      <sheetName val="Sheet1"/>
      <sheetName val="Sheet2"/>
    </sheetNames>
    <sheetDataSet>
      <sheetData sheetId="0">
        <row r="6">
          <cell r="H6" t="str">
            <v>Select Furnace Location</v>
          </cell>
        </row>
        <row r="7">
          <cell r="H7" t="str">
            <v>Select Funding Source</v>
          </cell>
        </row>
        <row r="8">
          <cell r="H8" t="str">
            <v>Select Furnace Type</v>
          </cell>
        </row>
        <row r="13">
          <cell r="D13" t="str">
            <v>FALSE</v>
          </cell>
          <cell r="E13" t="str">
            <v>FALSE</v>
          </cell>
          <cell r="F13" t="str">
            <v>FALSE</v>
          </cell>
          <cell r="I13" t="str">
            <v/>
          </cell>
        </row>
      </sheetData>
      <sheetData sheetId="1"/>
      <sheetData sheetId="2"/>
    </sheetDataSet>
  </externalBook>
</externalLink>
</file>

<file path=xl/tables/table1.xml><?xml version="1.0" encoding="utf-8"?>
<table xmlns="http://schemas.openxmlformats.org/spreadsheetml/2006/main" id="1" name="Table1" displayName="Table1" ref="A1:B1048576" totalsRowShown="0" headerRowDxfId="0">
  <autoFilter ref="A1:B1048576"/>
  <tableColumns count="2">
    <tableColumn id="1" name="WAP Agencies"/>
    <tableColumn id="2" name="Countie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22.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50" Type="http://schemas.openxmlformats.org/officeDocument/2006/relationships/ctrlProp" Target="../ctrlProps/ctrlProp46.xml"/><Relationship Id="rId55" Type="http://schemas.openxmlformats.org/officeDocument/2006/relationships/ctrlProp" Target="../ctrlProps/ctrlProp51.xml"/><Relationship Id="rId63" Type="http://schemas.openxmlformats.org/officeDocument/2006/relationships/ctrlProp" Target="../ctrlProps/ctrlProp59.xml"/><Relationship Id="rId7" Type="http://schemas.openxmlformats.org/officeDocument/2006/relationships/ctrlProp" Target="../ctrlProps/ctrlProp3.xml"/><Relationship Id="rId2" Type="http://schemas.openxmlformats.org/officeDocument/2006/relationships/printerSettings" Target="../printerSettings/printerSettings13.bin"/><Relationship Id="rId16" Type="http://schemas.openxmlformats.org/officeDocument/2006/relationships/ctrlProp" Target="../ctrlProps/ctrlProp12.xml"/><Relationship Id="rId29" Type="http://schemas.openxmlformats.org/officeDocument/2006/relationships/ctrlProp" Target="../ctrlProps/ctrlProp25.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3" Type="http://schemas.openxmlformats.org/officeDocument/2006/relationships/ctrlProp" Target="../ctrlProps/ctrlProp49.xml"/><Relationship Id="rId58" Type="http://schemas.openxmlformats.org/officeDocument/2006/relationships/ctrlProp" Target="../ctrlProps/ctrlProp54.xml"/><Relationship Id="rId66" Type="http://schemas.openxmlformats.org/officeDocument/2006/relationships/ctrlProp" Target="../ctrlProps/ctrlProp62.xml"/><Relationship Id="rId5" Type="http://schemas.openxmlformats.org/officeDocument/2006/relationships/ctrlProp" Target="../ctrlProps/ctrlProp1.xml"/><Relationship Id="rId61" Type="http://schemas.openxmlformats.org/officeDocument/2006/relationships/ctrlProp" Target="../ctrlProps/ctrlProp57.xml"/><Relationship Id="rId19" Type="http://schemas.openxmlformats.org/officeDocument/2006/relationships/ctrlProp" Target="../ctrlProps/ctrlProp1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56" Type="http://schemas.openxmlformats.org/officeDocument/2006/relationships/ctrlProp" Target="../ctrlProps/ctrlProp52.xml"/><Relationship Id="rId64" Type="http://schemas.openxmlformats.org/officeDocument/2006/relationships/ctrlProp" Target="../ctrlProps/ctrlProp60.xml"/><Relationship Id="rId8" Type="http://schemas.openxmlformats.org/officeDocument/2006/relationships/ctrlProp" Target="../ctrlProps/ctrlProp4.xml"/><Relationship Id="rId51" Type="http://schemas.openxmlformats.org/officeDocument/2006/relationships/ctrlProp" Target="../ctrlProps/ctrlProp47.xml"/><Relationship Id="rId3" Type="http://schemas.openxmlformats.org/officeDocument/2006/relationships/drawing" Target="../drawings/drawing4.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1" Type="http://schemas.openxmlformats.org/officeDocument/2006/relationships/hyperlink" Target="https://www.tdhca.state.tx.us/community-affairs/wap/docs/22-WAP-Health&amp;Safety.pdf" TargetMode="External"/><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71.xml"/><Relationship Id="rId18" Type="http://schemas.openxmlformats.org/officeDocument/2006/relationships/ctrlProp" Target="../ctrlProps/ctrlProp76.xml"/><Relationship Id="rId26" Type="http://schemas.openxmlformats.org/officeDocument/2006/relationships/ctrlProp" Target="../ctrlProps/ctrlProp84.xml"/><Relationship Id="rId39" Type="http://schemas.openxmlformats.org/officeDocument/2006/relationships/ctrlProp" Target="../ctrlProps/ctrlProp97.xml"/><Relationship Id="rId21" Type="http://schemas.openxmlformats.org/officeDocument/2006/relationships/ctrlProp" Target="../ctrlProps/ctrlProp79.xml"/><Relationship Id="rId34" Type="http://schemas.openxmlformats.org/officeDocument/2006/relationships/ctrlProp" Target="../ctrlProps/ctrlProp92.xml"/><Relationship Id="rId42" Type="http://schemas.openxmlformats.org/officeDocument/2006/relationships/ctrlProp" Target="../ctrlProps/ctrlProp100.xml"/><Relationship Id="rId47" Type="http://schemas.openxmlformats.org/officeDocument/2006/relationships/ctrlProp" Target="../ctrlProps/ctrlProp105.xml"/><Relationship Id="rId50" Type="http://schemas.openxmlformats.org/officeDocument/2006/relationships/ctrlProp" Target="../ctrlProps/ctrlProp108.xml"/><Relationship Id="rId55" Type="http://schemas.openxmlformats.org/officeDocument/2006/relationships/ctrlProp" Target="../ctrlProps/ctrlProp113.xml"/><Relationship Id="rId7" Type="http://schemas.openxmlformats.org/officeDocument/2006/relationships/ctrlProp" Target="../ctrlProps/ctrlProp65.xml"/><Relationship Id="rId2" Type="http://schemas.openxmlformats.org/officeDocument/2006/relationships/printerSettings" Target="../printerSettings/printerSettings14.bin"/><Relationship Id="rId16" Type="http://schemas.openxmlformats.org/officeDocument/2006/relationships/ctrlProp" Target="../ctrlProps/ctrlProp74.xml"/><Relationship Id="rId29" Type="http://schemas.openxmlformats.org/officeDocument/2006/relationships/ctrlProp" Target="../ctrlProps/ctrlProp87.xml"/><Relationship Id="rId11" Type="http://schemas.openxmlformats.org/officeDocument/2006/relationships/ctrlProp" Target="../ctrlProps/ctrlProp69.xml"/><Relationship Id="rId24" Type="http://schemas.openxmlformats.org/officeDocument/2006/relationships/ctrlProp" Target="../ctrlProps/ctrlProp82.xml"/><Relationship Id="rId32" Type="http://schemas.openxmlformats.org/officeDocument/2006/relationships/ctrlProp" Target="../ctrlProps/ctrlProp90.xml"/><Relationship Id="rId37" Type="http://schemas.openxmlformats.org/officeDocument/2006/relationships/ctrlProp" Target="../ctrlProps/ctrlProp95.xml"/><Relationship Id="rId40" Type="http://schemas.openxmlformats.org/officeDocument/2006/relationships/ctrlProp" Target="../ctrlProps/ctrlProp98.xml"/><Relationship Id="rId45" Type="http://schemas.openxmlformats.org/officeDocument/2006/relationships/ctrlProp" Target="../ctrlProps/ctrlProp103.xml"/><Relationship Id="rId53" Type="http://schemas.openxmlformats.org/officeDocument/2006/relationships/ctrlProp" Target="../ctrlProps/ctrlProp111.xml"/><Relationship Id="rId5" Type="http://schemas.openxmlformats.org/officeDocument/2006/relationships/ctrlProp" Target="../ctrlProps/ctrlProp63.xml"/><Relationship Id="rId19" Type="http://schemas.openxmlformats.org/officeDocument/2006/relationships/ctrlProp" Target="../ctrlProps/ctrlProp77.xml"/><Relationship Id="rId4" Type="http://schemas.openxmlformats.org/officeDocument/2006/relationships/vmlDrawing" Target="../drawings/vmlDrawing2.vml"/><Relationship Id="rId9" Type="http://schemas.openxmlformats.org/officeDocument/2006/relationships/ctrlProp" Target="../ctrlProps/ctrlProp67.xml"/><Relationship Id="rId14" Type="http://schemas.openxmlformats.org/officeDocument/2006/relationships/ctrlProp" Target="../ctrlProps/ctrlProp72.xml"/><Relationship Id="rId22" Type="http://schemas.openxmlformats.org/officeDocument/2006/relationships/ctrlProp" Target="../ctrlProps/ctrlProp80.xml"/><Relationship Id="rId27" Type="http://schemas.openxmlformats.org/officeDocument/2006/relationships/ctrlProp" Target="../ctrlProps/ctrlProp85.xml"/><Relationship Id="rId30" Type="http://schemas.openxmlformats.org/officeDocument/2006/relationships/ctrlProp" Target="../ctrlProps/ctrlProp88.xml"/><Relationship Id="rId35" Type="http://schemas.openxmlformats.org/officeDocument/2006/relationships/ctrlProp" Target="../ctrlProps/ctrlProp93.xml"/><Relationship Id="rId43" Type="http://schemas.openxmlformats.org/officeDocument/2006/relationships/ctrlProp" Target="../ctrlProps/ctrlProp101.xml"/><Relationship Id="rId48" Type="http://schemas.openxmlformats.org/officeDocument/2006/relationships/ctrlProp" Target="../ctrlProps/ctrlProp106.xml"/><Relationship Id="rId56" Type="http://schemas.openxmlformats.org/officeDocument/2006/relationships/ctrlProp" Target="../ctrlProps/ctrlProp114.xml"/><Relationship Id="rId8" Type="http://schemas.openxmlformats.org/officeDocument/2006/relationships/ctrlProp" Target="../ctrlProps/ctrlProp66.xml"/><Relationship Id="rId51" Type="http://schemas.openxmlformats.org/officeDocument/2006/relationships/ctrlProp" Target="../ctrlProps/ctrlProp109.xml"/><Relationship Id="rId3" Type="http://schemas.openxmlformats.org/officeDocument/2006/relationships/drawing" Target="../drawings/drawing5.xml"/><Relationship Id="rId12" Type="http://schemas.openxmlformats.org/officeDocument/2006/relationships/ctrlProp" Target="../ctrlProps/ctrlProp70.xml"/><Relationship Id="rId17" Type="http://schemas.openxmlformats.org/officeDocument/2006/relationships/ctrlProp" Target="../ctrlProps/ctrlProp75.xml"/><Relationship Id="rId25" Type="http://schemas.openxmlformats.org/officeDocument/2006/relationships/ctrlProp" Target="../ctrlProps/ctrlProp83.xml"/><Relationship Id="rId33" Type="http://schemas.openxmlformats.org/officeDocument/2006/relationships/ctrlProp" Target="../ctrlProps/ctrlProp91.xml"/><Relationship Id="rId38" Type="http://schemas.openxmlformats.org/officeDocument/2006/relationships/ctrlProp" Target="../ctrlProps/ctrlProp96.xml"/><Relationship Id="rId46" Type="http://schemas.openxmlformats.org/officeDocument/2006/relationships/ctrlProp" Target="../ctrlProps/ctrlProp104.xml"/><Relationship Id="rId20" Type="http://schemas.openxmlformats.org/officeDocument/2006/relationships/ctrlProp" Target="../ctrlProps/ctrlProp78.xml"/><Relationship Id="rId41" Type="http://schemas.openxmlformats.org/officeDocument/2006/relationships/ctrlProp" Target="../ctrlProps/ctrlProp99.xml"/><Relationship Id="rId54" Type="http://schemas.openxmlformats.org/officeDocument/2006/relationships/ctrlProp" Target="../ctrlProps/ctrlProp112.xml"/><Relationship Id="rId1" Type="http://schemas.openxmlformats.org/officeDocument/2006/relationships/hyperlink" Target="https://www.tdhca.texas.gov/sites/default/files/community-affairs/wap/docs/23-WAP-Health&amp;Safety.pdf" TargetMode="External"/><Relationship Id="rId6" Type="http://schemas.openxmlformats.org/officeDocument/2006/relationships/ctrlProp" Target="../ctrlProps/ctrlProp64.xml"/><Relationship Id="rId15" Type="http://schemas.openxmlformats.org/officeDocument/2006/relationships/ctrlProp" Target="../ctrlProps/ctrlProp73.xml"/><Relationship Id="rId23" Type="http://schemas.openxmlformats.org/officeDocument/2006/relationships/ctrlProp" Target="../ctrlProps/ctrlProp81.xml"/><Relationship Id="rId28" Type="http://schemas.openxmlformats.org/officeDocument/2006/relationships/ctrlProp" Target="../ctrlProps/ctrlProp86.xml"/><Relationship Id="rId36" Type="http://schemas.openxmlformats.org/officeDocument/2006/relationships/ctrlProp" Target="../ctrlProps/ctrlProp94.xml"/><Relationship Id="rId49" Type="http://schemas.openxmlformats.org/officeDocument/2006/relationships/ctrlProp" Target="../ctrlProps/ctrlProp107.xml"/><Relationship Id="rId57" Type="http://schemas.openxmlformats.org/officeDocument/2006/relationships/ctrlProp" Target="../ctrlProps/ctrlProp115.xml"/><Relationship Id="rId10" Type="http://schemas.openxmlformats.org/officeDocument/2006/relationships/ctrlProp" Target="../ctrlProps/ctrlProp68.xml"/><Relationship Id="rId31" Type="http://schemas.openxmlformats.org/officeDocument/2006/relationships/ctrlProp" Target="../ctrlProps/ctrlProp89.xml"/><Relationship Id="rId44" Type="http://schemas.openxmlformats.org/officeDocument/2006/relationships/ctrlProp" Target="../ctrlProps/ctrlProp102.xml"/><Relationship Id="rId52" Type="http://schemas.openxmlformats.org/officeDocument/2006/relationships/ctrlProp" Target="../ctrlProps/ctrlProp110.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17.xml"/><Relationship Id="rId117" Type="http://schemas.openxmlformats.org/officeDocument/2006/relationships/ctrlProp" Target="../ctrlProps/ctrlProp208.xml"/><Relationship Id="rId21" Type="http://schemas.openxmlformats.org/officeDocument/2006/relationships/hyperlink" Target="https://sws.nrel.gov/spec/50108" TargetMode="External"/><Relationship Id="rId42" Type="http://schemas.openxmlformats.org/officeDocument/2006/relationships/ctrlProp" Target="../ctrlProps/ctrlProp133.xml"/><Relationship Id="rId47" Type="http://schemas.openxmlformats.org/officeDocument/2006/relationships/ctrlProp" Target="../ctrlProps/ctrlProp138.xml"/><Relationship Id="rId63" Type="http://schemas.openxmlformats.org/officeDocument/2006/relationships/ctrlProp" Target="../ctrlProps/ctrlProp154.xml"/><Relationship Id="rId68" Type="http://schemas.openxmlformats.org/officeDocument/2006/relationships/ctrlProp" Target="../ctrlProps/ctrlProp159.xml"/><Relationship Id="rId84" Type="http://schemas.openxmlformats.org/officeDocument/2006/relationships/ctrlProp" Target="../ctrlProps/ctrlProp175.xml"/><Relationship Id="rId89" Type="http://schemas.openxmlformats.org/officeDocument/2006/relationships/ctrlProp" Target="../ctrlProps/ctrlProp180.xml"/><Relationship Id="rId112" Type="http://schemas.openxmlformats.org/officeDocument/2006/relationships/ctrlProp" Target="../ctrlProps/ctrlProp203.xml"/><Relationship Id="rId16" Type="http://schemas.openxmlformats.org/officeDocument/2006/relationships/hyperlink" Target="https://sws.nrel.gov/spec/403" TargetMode="External"/><Relationship Id="rId107" Type="http://schemas.openxmlformats.org/officeDocument/2006/relationships/ctrlProp" Target="../ctrlProps/ctrlProp198.xml"/><Relationship Id="rId11" Type="http://schemas.openxmlformats.org/officeDocument/2006/relationships/hyperlink" Target="https://sws.nrel.gov/spec/3" TargetMode="External"/><Relationship Id="rId32" Type="http://schemas.openxmlformats.org/officeDocument/2006/relationships/ctrlProp" Target="../ctrlProps/ctrlProp123.xml"/><Relationship Id="rId37" Type="http://schemas.openxmlformats.org/officeDocument/2006/relationships/ctrlProp" Target="../ctrlProps/ctrlProp128.xml"/><Relationship Id="rId53" Type="http://schemas.openxmlformats.org/officeDocument/2006/relationships/ctrlProp" Target="../ctrlProps/ctrlProp144.xml"/><Relationship Id="rId58" Type="http://schemas.openxmlformats.org/officeDocument/2006/relationships/ctrlProp" Target="../ctrlProps/ctrlProp149.xml"/><Relationship Id="rId74" Type="http://schemas.openxmlformats.org/officeDocument/2006/relationships/ctrlProp" Target="../ctrlProps/ctrlProp165.xml"/><Relationship Id="rId79" Type="http://schemas.openxmlformats.org/officeDocument/2006/relationships/ctrlProp" Target="../ctrlProps/ctrlProp170.xml"/><Relationship Id="rId102" Type="http://schemas.openxmlformats.org/officeDocument/2006/relationships/ctrlProp" Target="../ctrlProps/ctrlProp193.xml"/><Relationship Id="rId5" Type="http://schemas.openxmlformats.org/officeDocument/2006/relationships/hyperlink" Target="https://sws.nrel.gov/spec/702011" TargetMode="External"/><Relationship Id="rId90" Type="http://schemas.openxmlformats.org/officeDocument/2006/relationships/ctrlProp" Target="../ctrlProps/ctrlProp181.xml"/><Relationship Id="rId95" Type="http://schemas.openxmlformats.org/officeDocument/2006/relationships/ctrlProp" Target="../ctrlProps/ctrlProp186.xml"/><Relationship Id="rId22" Type="http://schemas.openxmlformats.org/officeDocument/2006/relationships/printerSettings" Target="../printerSettings/printerSettings15.bin"/><Relationship Id="rId27" Type="http://schemas.openxmlformats.org/officeDocument/2006/relationships/ctrlProp" Target="../ctrlProps/ctrlProp118.xml"/><Relationship Id="rId43" Type="http://schemas.openxmlformats.org/officeDocument/2006/relationships/ctrlProp" Target="../ctrlProps/ctrlProp134.xml"/><Relationship Id="rId48" Type="http://schemas.openxmlformats.org/officeDocument/2006/relationships/ctrlProp" Target="../ctrlProps/ctrlProp139.xml"/><Relationship Id="rId64" Type="http://schemas.openxmlformats.org/officeDocument/2006/relationships/ctrlProp" Target="../ctrlProps/ctrlProp155.xml"/><Relationship Id="rId69" Type="http://schemas.openxmlformats.org/officeDocument/2006/relationships/ctrlProp" Target="../ctrlProps/ctrlProp160.xml"/><Relationship Id="rId113" Type="http://schemas.openxmlformats.org/officeDocument/2006/relationships/ctrlProp" Target="../ctrlProps/ctrlProp204.xml"/><Relationship Id="rId118" Type="http://schemas.openxmlformats.org/officeDocument/2006/relationships/ctrlProp" Target="../ctrlProps/ctrlProp209.xml"/><Relationship Id="rId80" Type="http://schemas.openxmlformats.org/officeDocument/2006/relationships/ctrlProp" Target="../ctrlProps/ctrlProp171.xml"/><Relationship Id="rId85" Type="http://schemas.openxmlformats.org/officeDocument/2006/relationships/ctrlProp" Target="../ctrlProps/ctrlProp176.xml"/><Relationship Id="rId12" Type="http://schemas.openxmlformats.org/officeDocument/2006/relationships/hyperlink" Target="https://sws.nrel.gov/spec/701031" TargetMode="External"/><Relationship Id="rId17" Type="http://schemas.openxmlformats.org/officeDocument/2006/relationships/hyperlink" Target="https://sws.nrel.gov/spec/20202" TargetMode="External"/><Relationship Id="rId33" Type="http://schemas.openxmlformats.org/officeDocument/2006/relationships/ctrlProp" Target="../ctrlProps/ctrlProp124.xml"/><Relationship Id="rId38" Type="http://schemas.openxmlformats.org/officeDocument/2006/relationships/ctrlProp" Target="../ctrlProps/ctrlProp129.xml"/><Relationship Id="rId59" Type="http://schemas.openxmlformats.org/officeDocument/2006/relationships/ctrlProp" Target="../ctrlProps/ctrlProp150.xml"/><Relationship Id="rId103" Type="http://schemas.openxmlformats.org/officeDocument/2006/relationships/ctrlProp" Target="../ctrlProps/ctrlProp194.xml"/><Relationship Id="rId108" Type="http://schemas.openxmlformats.org/officeDocument/2006/relationships/ctrlProp" Target="../ctrlProps/ctrlProp199.xml"/><Relationship Id="rId54" Type="http://schemas.openxmlformats.org/officeDocument/2006/relationships/ctrlProp" Target="../ctrlProps/ctrlProp145.xml"/><Relationship Id="rId70" Type="http://schemas.openxmlformats.org/officeDocument/2006/relationships/ctrlProp" Target="../ctrlProps/ctrlProp161.xml"/><Relationship Id="rId75" Type="http://schemas.openxmlformats.org/officeDocument/2006/relationships/ctrlProp" Target="../ctrlProps/ctrlProp166.xml"/><Relationship Id="rId91" Type="http://schemas.openxmlformats.org/officeDocument/2006/relationships/ctrlProp" Target="../ctrlProps/ctrlProp182.xml"/><Relationship Id="rId96" Type="http://schemas.openxmlformats.org/officeDocument/2006/relationships/ctrlProp" Target="../ctrlProps/ctrlProp187.xml"/><Relationship Id="rId1" Type="http://schemas.openxmlformats.org/officeDocument/2006/relationships/hyperlink" Target="Attic%20Floors-%20Unconditoned%20Attic%20SWS" TargetMode="External"/><Relationship Id="rId6" Type="http://schemas.openxmlformats.org/officeDocument/2006/relationships/hyperlink" Target="https://sws.nrel.gov/spec/702011" TargetMode="External"/><Relationship Id="rId23" Type="http://schemas.openxmlformats.org/officeDocument/2006/relationships/drawing" Target="../drawings/drawing6.xml"/><Relationship Id="rId28" Type="http://schemas.openxmlformats.org/officeDocument/2006/relationships/ctrlProp" Target="../ctrlProps/ctrlProp119.xml"/><Relationship Id="rId49" Type="http://schemas.openxmlformats.org/officeDocument/2006/relationships/ctrlProp" Target="../ctrlProps/ctrlProp140.xml"/><Relationship Id="rId114" Type="http://schemas.openxmlformats.org/officeDocument/2006/relationships/ctrlProp" Target="../ctrlProps/ctrlProp205.xml"/><Relationship Id="rId10" Type="http://schemas.openxmlformats.org/officeDocument/2006/relationships/hyperlink" Target="https://sws.nrel.gov/spec/401023" TargetMode="External"/><Relationship Id="rId31" Type="http://schemas.openxmlformats.org/officeDocument/2006/relationships/ctrlProp" Target="../ctrlProps/ctrlProp122.xml"/><Relationship Id="rId44" Type="http://schemas.openxmlformats.org/officeDocument/2006/relationships/ctrlProp" Target="../ctrlProps/ctrlProp135.xml"/><Relationship Id="rId52" Type="http://schemas.openxmlformats.org/officeDocument/2006/relationships/ctrlProp" Target="../ctrlProps/ctrlProp143.xml"/><Relationship Id="rId60" Type="http://schemas.openxmlformats.org/officeDocument/2006/relationships/ctrlProp" Target="../ctrlProps/ctrlProp151.xml"/><Relationship Id="rId65" Type="http://schemas.openxmlformats.org/officeDocument/2006/relationships/ctrlProp" Target="../ctrlProps/ctrlProp156.xml"/><Relationship Id="rId73" Type="http://schemas.openxmlformats.org/officeDocument/2006/relationships/ctrlProp" Target="../ctrlProps/ctrlProp164.xml"/><Relationship Id="rId78" Type="http://schemas.openxmlformats.org/officeDocument/2006/relationships/ctrlProp" Target="../ctrlProps/ctrlProp169.xml"/><Relationship Id="rId81" Type="http://schemas.openxmlformats.org/officeDocument/2006/relationships/ctrlProp" Target="../ctrlProps/ctrlProp172.xml"/><Relationship Id="rId86" Type="http://schemas.openxmlformats.org/officeDocument/2006/relationships/ctrlProp" Target="../ctrlProps/ctrlProp177.xml"/><Relationship Id="rId94" Type="http://schemas.openxmlformats.org/officeDocument/2006/relationships/ctrlProp" Target="../ctrlProps/ctrlProp185.xml"/><Relationship Id="rId99" Type="http://schemas.openxmlformats.org/officeDocument/2006/relationships/ctrlProp" Target="../ctrlProps/ctrlProp190.xml"/><Relationship Id="rId101" Type="http://schemas.openxmlformats.org/officeDocument/2006/relationships/ctrlProp" Target="../ctrlProps/ctrlProp192.xml"/><Relationship Id="rId4" Type="http://schemas.openxmlformats.org/officeDocument/2006/relationships/hyperlink" Target="https://sws.nrel.gov/spec/40104" TargetMode="External"/><Relationship Id="rId9" Type="http://schemas.openxmlformats.org/officeDocument/2006/relationships/hyperlink" Target="https://sws.nrel.gov/spec/40103" TargetMode="External"/><Relationship Id="rId13" Type="http://schemas.openxmlformats.org/officeDocument/2006/relationships/hyperlink" Target="https://sws.nrel.gov/spec/50106" TargetMode="External"/><Relationship Id="rId18" Type="http://schemas.openxmlformats.org/officeDocument/2006/relationships/hyperlink" Target="https://sws.nrel.gov/spec/703012" TargetMode="External"/><Relationship Id="rId39" Type="http://schemas.openxmlformats.org/officeDocument/2006/relationships/ctrlProp" Target="../ctrlProps/ctrlProp130.xml"/><Relationship Id="rId109" Type="http://schemas.openxmlformats.org/officeDocument/2006/relationships/ctrlProp" Target="../ctrlProps/ctrlProp200.xml"/><Relationship Id="rId34" Type="http://schemas.openxmlformats.org/officeDocument/2006/relationships/ctrlProp" Target="../ctrlProps/ctrlProp125.xml"/><Relationship Id="rId50" Type="http://schemas.openxmlformats.org/officeDocument/2006/relationships/ctrlProp" Target="../ctrlProps/ctrlProp141.xml"/><Relationship Id="rId55" Type="http://schemas.openxmlformats.org/officeDocument/2006/relationships/ctrlProp" Target="../ctrlProps/ctrlProp146.xml"/><Relationship Id="rId76" Type="http://schemas.openxmlformats.org/officeDocument/2006/relationships/ctrlProp" Target="../ctrlProps/ctrlProp167.xml"/><Relationship Id="rId97" Type="http://schemas.openxmlformats.org/officeDocument/2006/relationships/ctrlProp" Target="../ctrlProps/ctrlProp188.xml"/><Relationship Id="rId104" Type="http://schemas.openxmlformats.org/officeDocument/2006/relationships/ctrlProp" Target="../ctrlProps/ctrlProp195.xml"/><Relationship Id="rId7" Type="http://schemas.openxmlformats.org/officeDocument/2006/relationships/hyperlink" Target="https://www.energy.gov/scep/wap/articles/weatherization-program-notice-22-7-weatherization-health-and-safety" TargetMode="External"/><Relationship Id="rId71" Type="http://schemas.openxmlformats.org/officeDocument/2006/relationships/ctrlProp" Target="../ctrlProps/ctrlProp162.xml"/><Relationship Id="rId92" Type="http://schemas.openxmlformats.org/officeDocument/2006/relationships/ctrlProp" Target="../ctrlProps/ctrlProp183.xml"/><Relationship Id="rId2" Type="http://schemas.openxmlformats.org/officeDocument/2006/relationships/hyperlink" Target="Attic%20Floors-%20Unconditoned%20Attic%20SWS" TargetMode="External"/><Relationship Id="rId29" Type="http://schemas.openxmlformats.org/officeDocument/2006/relationships/ctrlProp" Target="../ctrlProps/ctrlProp120.xml"/><Relationship Id="rId24" Type="http://schemas.openxmlformats.org/officeDocument/2006/relationships/vmlDrawing" Target="../drawings/vmlDrawing3.vml"/><Relationship Id="rId40" Type="http://schemas.openxmlformats.org/officeDocument/2006/relationships/ctrlProp" Target="../ctrlProps/ctrlProp131.xml"/><Relationship Id="rId45" Type="http://schemas.openxmlformats.org/officeDocument/2006/relationships/ctrlProp" Target="../ctrlProps/ctrlProp136.xml"/><Relationship Id="rId66" Type="http://schemas.openxmlformats.org/officeDocument/2006/relationships/ctrlProp" Target="../ctrlProps/ctrlProp157.xml"/><Relationship Id="rId87" Type="http://schemas.openxmlformats.org/officeDocument/2006/relationships/ctrlProp" Target="../ctrlProps/ctrlProp178.xml"/><Relationship Id="rId110" Type="http://schemas.openxmlformats.org/officeDocument/2006/relationships/ctrlProp" Target="../ctrlProps/ctrlProp201.xml"/><Relationship Id="rId115" Type="http://schemas.openxmlformats.org/officeDocument/2006/relationships/ctrlProp" Target="../ctrlProps/ctrlProp206.xml"/><Relationship Id="rId61" Type="http://schemas.openxmlformats.org/officeDocument/2006/relationships/ctrlProp" Target="../ctrlProps/ctrlProp152.xml"/><Relationship Id="rId82" Type="http://schemas.openxmlformats.org/officeDocument/2006/relationships/ctrlProp" Target="../ctrlProps/ctrlProp173.xml"/><Relationship Id="rId19" Type="http://schemas.openxmlformats.org/officeDocument/2006/relationships/hyperlink" Target="https://sws.nrel.gov/spec/703011" TargetMode="External"/><Relationship Id="rId14" Type="http://schemas.openxmlformats.org/officeDocument/2006/relationships/hyperlink" Target="https://sws.nrel.gov/spec/501071" TargetMode="External"/><Relationship Id="rId30" Type="http://schemas.openxmlformats.org/officeDocument/2006/relationships/ctrlProp" Target="../ctrlProps/ctrlProp121.xml"/><Relationship Id="rId35" Type="http://schemas.openxmlformats.org/officeDocument/2006/relationships/ctrlProp" Target="../ctrlProps/ctrlProp126.xml"/><Relationship Id="rId56" Type="http://schemas.openxmlformats.org/officeDocument/2006/relationships/ctrlProp" Target="../ctrlProps/ctrlProp147.xml"/><Relationship Id="rId77" Type="http://schemas.openxmlformats.org/officeDocument/2006/relationships/ctrlProp" Target="../ctrlProps/ctrlProp168.xml"/><Relationship Id="rId100" Type="http://schemas.openxmlformats.org/officeDocument/2006/relationships/ctrlProp" Target="../ctrlProps/ctrlProp191.xml"/><Relationship Id="rId105" Type="http://schemas.openxmlformats.org/officeDocument/2006/relationships/ctrlProp" Target="../ctrlProps/ctrlProp196.xml"/><Relationship Id="rId8" Type="http://schemas.openxmlformats.org/officeDocument/2006/relationships/hyperlink" Target="https://sws.nrel.gov/spec/40103" TargetMode="External"/><Relationship Id="rId51" Type="http://schemas.openxmlformats.org/officeDocument/2006/relationships/ctrlProp" Target="../ctrlProps/ctrlProp142.xml"/><Relationship Id="rId72" Type="http://schemas.openxmlformats.org/officeDocument/2006/relationships/ctrlProp" Target="../ctrlProps/ctrlProp163.xml"/><Relationship Id="rId93" Type="http://schemas.openxmlformats.org/officeDocument/2006/relationships/ctrlProp" Target="../ctrlProps/ctrlProp184.xml"/><Relationship Id="rId98" Type="http://schemas.openxmlformats.org/officeDocument/2006/relationships/ctrlProp" Target="../ctrlProps/ctrlProp189.xml"/><Relationship Id="rId3" Type="http://schemas.openxmlformats.org/officeDocument/2006/relationships/hyperlink" Target="https://sws.nrel.gov/spec/40103" TargetMode="External"/><Relationship Id="rId25" Type="http://schemas.openxmlformats.org/officeDocument/2006/relationships/ctrlProp" Target="../ctrlProps/ctrlProp116.xml"/><Relationship Id="rId46" Type="http://schemas.openxmlformats.org/officeDocument/2006/relationships/ctrlProp" Target="../ctrlProps/ctrlProp137.xml"/><Relationship Id="rId67" Type="http://schemas.openxmlformats.org/officeDocument/2006/relationships/ctrlProp" Target="../ctrlProps/ctrlProp158.xml"/><Relationship Id="rId116" Type="http://schemas.openxmlformats.org/officeDocument/2006/relationships/ctrlProp" Target="../ctrlProps/ctrlProp207.xml"/><Relationship Id="rId20" Type="http://schemas.openxmlformats.org/officeDocument/2006/relationships/hyperlink" Target="https://sws.nrel.gov/spec/701011" TargetMode="External"/><Relationship Id="rId41" Type="http://schemas.openxmlformats.org/officeDocument/2006/relationships/ctrlProp" Target="../ctrlProps/ctrlProp132.xml"/><Relationship Id="rId62" Type="http://schemas.openxmlformats.org/officeDocument/2006/relationships/ctrlProp" Target="../ctrlProps/ctrlProp153.xml"/><Relationship Id="rId83" Type="http://schemas.openxmlformats.org/officeDocument/2006/relationships/ctrlProp" Target="../ctrlProps/ctrlProp174.xml"/><Relationship Id="rId88" Type="http://schemas.openxmlformats.org/officeDocument/2006/relationships/ctrlProp" Target="../ctrlProps/ctrlProp179.xml"/><Relationship Id="rId111" Type="http://schemas.openxmlformats.org/officeDocument/2006/relationships/ctrlProp" Target="../ctrlProps/ctrlProp202.xml"/><Relationship Id="rId15" Type="http://schemas.openxmlformats.org/officeDocument/2006/relationships/hyperlink" Target="https://sws.nrel.gov/spec/402021" TargetMode="External"/><Relationship Id="rId36" Type="http://schemas.openxmlformats.org/officeDocument/2006/relationships/ctrlProp" Target="../ctrlProps/ctrlProp127.xml"/><Relationship Id="rId57" Type="http://schemas.openxmlformats.org/officeDocument/2006/relationships/ctrlProp" Target="../ctrlProps/ctrlProp148.xml"/><Relationship Id="rId106" Type="http://schemas.openxmlformats.org/officeDocument/2006/relationships/ctrlProp" Target="../ctrlProps/ctrlProp197.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219.xml"/><Relationship Id="rId21" Type="http://schemas.openxmlformats.org/officeDocument/2006/relationships/ctrlProp" Target="../ctrlProps/ctrlProp214.xml"/><Relationship Id="rId42" Type="http://schemas.openxmlformats.org/officeDocument/2006/relationships/ctrlProp" Target="../ctrlProps/ctrlProp235.xml"/><Relationship Id="rId47" Type="http://schemas.openxmlformats.org/officeDocument/2006/relationships/ctrlProp" Target="../ctrlProps/ctrlProp240.xml"/><Relationship Id="rId63" Type="http://schemas.openxmlformats.org/officeDocument/2006/relationships/ctrlProp" Target="../ctrlProps/ctrlProp256.xml"/><Relationship Id="rId68" Type="http://schemas.openxmlformats.org/officeDocument/2006/relationships/ctrlProp" Target="../ctrlProps/ctrlProp261.xml"/><Relationship Id="rId16" Type="http://schemas.openxmlformats.org/officeDocument/2006/relationships/vmlDrawing" Target="../drawings/vmlDrawing4.vml"/><Relationship Id="rId11" Type="http://schemas.openxmlformats.org/officeDocument/2006/relationships/hyperlink" Target="https://sws.nrel.gov/spec/701011" TargetMode="External"/><Relationship Id="rId24" Type="http://schemas.openxmlformats.org/officeDocument/2006/relationships/ctrlProp" Target="../ctrlProps/ctrlProp217.xml"/><Relationship Id="rId32" Type="http://schemas.openxmlformats.org/officeDocument/2006/relationships/ctrlProp" Target="../ctrlProps/ctrlProp225.xml"/><Relationship Id="rId37" Type="http://schemas.openxmlformats.org/officeDocument/2006/relationships/ctrlProp" Target="../ctrlProps/ctrlProp230.xml"/><Relationship Id="rId40" Type="http://schemas.openxmlformats.org/officeDocument/2006/relationships/ctrlProp" Target="../ctrlProps/ctrlProp233.xml"/><Relationship Id="rId45" Type="http://schemas.openxmlformats.org/officeDocument/2006/relationships/ctrlProp" Target="../ctrlProps/ctrlProp238.xml"/><Relationship Id="rId53" Type="http://schemas.openxmlformats.org/officeDocument/2006/relationships/ctrlProp" Target="../ctrlProps/ctrlProp246.xml"/><Relationship Id="rId58" Type="http://schemas.openxmlformats.org/officeDocument/2006/relationships/ctrlProp" Target="../ctrlProps/ctrlProp251.xml"/><Relationship Id="rId66" Type="http://schemas.openxmlformats.org/officeDocument/2006/relationships/ctrlProp" Target="../ctrlProps/ctrlProp259.xml"/><Relationship Id="rId74" Type="http://schemas.openxmlformats.org/officeDocument/2006/relationships/ctrlProp" Target="../ctrlProps/ctrlProp267.xml"/><Relationship Id="rId79" Type="http://schemas.openxmlformats.org/officeDocument/2006/relationships/ctrlProp" Target="../ctrlProps/ctrlProp272.xml"/><Relationship Id="rId5" Type="http://schemas.openxmlformats.org/officeDocument/2006/relationships/hyperlink" Target="https://sws.nrel.gov/spec/703011" TargetMode="External"/><Relationship Id="rId61" Type="http://schemas.openxmlformats.org/officeDocument/2006/relationships/ctrlProp" Target="../ctrlProps/ctrlProp254.xml"/><Relationship Id="rId19" Type="http://schemas.openxmlformats.org/officeDocument/2006/relationships/ctrlProp" Target="../ctrlProps/ctrlProp212.xml"/><Relationship Id="rId14" Type="http://schemas.openxmlformats.org/officeDocument/2006/relationships/printerSettings" Target="../printerSettings/printerSettings16.bin"/><Relationship Id="rId22" Type="http://schemas.openxmlformats.org/officeDocument/2006/relationships/ctrlProp" Target="../ctrlProps/ctrlProp215.xml"/><Relationship Id="rId27" Type="http://schemas.openxmlformats.org/officeDocument/2006/relationships/ctrlProp" Target="../ctrlProps/ctrlProp220.xml"/><Relationship Id="rId30" Type="http://schemas.openxmlformats.org/officeDocument/2006/relationships/ctrlProp" Target="../ctrlProps/ctrlProp223.xml"/><Relationship Id="rId35" Type="http://schemas.openxmlformats.org/officeDocument/2006/relationships/ctrlProp" Target="../ctrlProps/ctrlProp228.xml"/><Relationship Id="rId43" Type="http://schemas.openxmlformats.org/officeDocument/2006/relationships/ctrlProp" Target="../ctrlProps/ctrlProp236.xml"/><Relationship Id="rId48" Type="http://schemas.openxmlformats.org/officeDocument/2006/relationships/ctrlProp" Target="../ctrlProps/ctrlProp241.xml"/><Relationship Id="rId56" Type="http://schemas.openxmlformats.org/officeDocument/2006/relationships/ctrlProp" Target="../ctrlProps/ctrlProp249.xml"/><Relationship Id="rId64" Type="http://schemas.openxmlformats.org/officeDocument/2006/relationships/ctrlProp" Target="../ctrlProps/ctrlProp257.xml"/><Relationship Id="rId69" Type="http://schemas.openxmlformats.org/officeDocument/2006/relationships/ctrlProp" Target="../ctrlProps/ctrlProp262.xml"/><Relationship Id="rId77" Type="http://schemas.openxmlformats.org/officeDocument/2006/relationships/ctrlProp" Target="../ctrlProps/ctrlProp270.xml"/><Relationship Id="rId8" Type="http://schemas.openxmlformats.org/officeDocument/2006/relationships/hyperlink" Target="https://sws.nrel.gov/spec/3" TargetMode="External"/><Relationship Id="rId51" Type="http://schemas.openxmlformats.org/officeDocument/2006/relationships/ctrlProp" Target="../ctrlProps/ctrlProp244.xml"/><Relationship Id="rId72" Type="http://schemas.openxmlformats.org/officeDocument/2006/relationships/ctrlProp" Target="../ctrlProps/ctrlProp265.xml"/><Relationship Id="rId80" Type="http://schemas.openxmlformats.org/officeDocument/2006/relationships/ctrlProp" Target="../ctrlProps/ctrlProp273.xml"/><Relationship Id="rId3" Type="http://schemas.openxmlformats.org/officeDocument/2006/relationships/hyperlink" Target="https://sws.nrel.gov/spec/702011" TargetMode="External"/><Relationship Id="rId12" Type="http://schemas.openxmlformats.org/officeDocument/2006/relationships/hyperlink" Target="https://sws.nrel.gov/spec/50108" TargetMode="External"/><Relationship Id="rId17" Type="http://schemas.openxmlformats.org/officeDocument/2006/relationships/ctrlProp" Target="../ctrlProps/ctrlProp210.xml"/><Relationship Id="rId25" Type="http://schemas.openxmlformats.org/officeDocument/2006/relationships/ctrlProp" Target="../ctrlProps/ctrlProp218.xml"/><Relationship Id="rId33" Type="http://schemas.openxmlformats.org/officeDocument/2006/relationships/ctrlProp" Target="../ctrlProps/ctrlProp226.xml"/><Relationship Id="rId38" Type="http://schemas.openxmlformats.org/officeDocument/2006/relationships/ctrlProp" Target="../ctrlProps/ctrlProp231.xml"/><Relationship Id="rId46" Type="http://schemas.openxmlformats.org/officeDocument/2006/relationships/ctrlProp" Target="../ctrlProps/ctrlProp239.xml"/><Relationship Id="rId59" Type="http://schemas.openxmlformats.org/officeDocument/2006/relationships/ctrlProp" Target="../ctrlProps/ctrlProp252.xml"/><Relationship Id="rId67" Type="http://schemas.openxmlformats.org/officeDocument/2006/relationships/ctrlProp" Target="../ctrlProps/ctrlProp260.xml"/><Relationship Id="rId20" Type="http://schemas.openxmlformats.org/officeDocument/2006/relationships/ctrlProp" Target="../ctrlProps/ctrlProp213.xml"/><Relationship Id="rId41" Type="http://schemas.openxmlformats.org/officeDocument/2006/relationships/ctrlProp" Target="../ctrlProps/ctrlProp234.xml"/><Relationship Id="rId54" Type="http://schemas.openxmlformats.org/officeDocument/2006/relationships/ctrlProp" Target="../ctrlProps/ctrlProp247.xml"/><Relationship Id="rId62" Type="http://schemas.openxmlformats.org/officeDocument/2006/relationships/ctrlProp" Target="../ctrlProps/ctrlProp255.xml"/><Relationship Id="rId70" Type="http://schemas.openxmlformats.org/officeDocument/2006/relationships/ctrlProp" Target="../ctrlProps/ctrlProp263.xml"/><Relationship Id="rId75" Type="http://schemas.openxmlformats.org/officeDocument/2006/relationships/ctrlProp" Target="../ctrlProps/ctrlProp268.xml"/><Relationship Id="rId1" Type="http://schemas.openxmlformats.org/officeDocument/2006/relationships/hyperlink" Target="Attic%20Floors-%20Unconditoned%20Attic%20SWS" TargetMode="External"/><Relationship Id="rId6" Type="http://schemas.openxmlformats.org/officeDocument/2006/relationships/hyperlink" Target="https://www.energy.gov/scep/wap/articles/weatherization-program-notice-22-7-weatherization-health-and-safety" TargetMode="External"/><Relationship Id="rId15" Type="http://schemas.openxmlformats.org/officeDocument/2006/relationships/drawing" Target="../drawings/drawing7.xml"/><Relationship Id="rId23" Type="http://schemas.openxmlformats.org/officeDocument/2006/relationships/ctrlProp" Target="../ctrlProps/ctrlProp216.xml"/><Relationship Id="rId28" Type="http://schemas.openxmlformats.org/officeDocument/2006/relationships/ctrlProp" Target="../ctrlProps/ctrlProp221.xml"/><Relationship Id="rId36" Type="http://schemas.openxmlformats.org/officeDocument/2006/relationships/ctrlProp" Target="../ctrlProps/ctrlProp229.xml"/><Relationship Id="rId49" Type="http://schemas.openxmlformats.org/officeDocument/2006/relationships/ctrlProp" Target="../ctrlProps/ctrlProp242.xml"/><Relationship Id="rId57" Type="http://schemas.openxmlformats.org/officeDocument/2006/relationships/ctrlProp" Target="../ctrlProps/ctrlProp250.xml"/><Relationship Id="rId10" Type="http://schemas.openxmlformats.org/officeDocument/2006/relationships/hyperlink" Target="https://sws.nrel.gov/spec/703012" TargetMode="External"/><Relationship Id="rId31" Type="http://schemas.openxmlformats.org/officeDocument/2006/relationships/ctrlProp" Target="../ctrlProps/ctrlProp224.xml"/><Relationship Id="rId44" Type="http://schemas.openxmlformats.org/officeDocument/2006/relationships/ctrlProp" Target="../ctrlProps/ctrlProp237.xml"/><Relationship Id="rId52" Type="http://schemas.openxmlformats.org/officeDocument/2006/relationships/ctrlProp" Target="../ctrlProps/ctrlProp245.xml"/><Relationship Id="rId60" Type="http://schemas.openxmlformats.org/officeDocument/2006/relationships/ctrlProp" Target="../ctrlProps/ctrlProp253.xml"/><Relationship Id="rId65" Type="http://schemas.openxmlformats.org/officeDocument/2006/relationships/ctrlProp" Target="../ctrlProps/ctrlProp258.xml"/><Relationship Id="rId73" Type="http://schemas.openxmlformats.org/officeDocument/2006/relationships/ctrlProp" Target="../ctrlProps/ctrlProp266.xml"/><Relationship Id="rId78" Type="http://schemas.openxmlformats.org/officeDocument/2006/relationships/ctrlProp" Target="../ctrlProps/ctrlProp271.xml"/><Relationship Id="rId4" Type="http://schemas.openxmlformats.org/officeDocument/2006/relationships/hyperlink" Target="https://sws.nrel.gov/spec/302019" TargetMode="External"/><Relationship Id="rId9" Type="http://schemas.openxmlformats.org/officeDocument/2006/relationships/hyperlink" Target="https://sws.nrel.gov/spec/50106" TargetMode="External"/><Relationship Id="rId13" Type="http://schemas.openxmlformats.org/officeDocument/2006/relationships/hyperlink" Target="https://sws.nrel.gov/spec/40103" TargetMode="External"/><Relationship Id="rId18" Type="http://schemas.openxmlformats.org/officeDocument/2006/relationships/ctrlProp" Target="../ctrlProps/ctrlProp211.xml"/><Relationship Id="rId39" Type="http://schemas.openxmlformats.org/officeDocument/2006/relationships/ctrlProp" Target="../ctrlProps/ctrlProp232.xml"/><Relationship Id="rId34" Type="http://schemas.openxmlformats.org/officeDocument/2006/relationships/ctrlProp" Target="../ctrlProps/ctrlProp227.xml"/><Relationship Id="rId50" Type="http://schemas.openxmlformats.org/officeDocument/2006/relationships/ctrlProp" Target="../ctrlProps/ctrlProp243.xml"/><Relationship Id="rId55" Type="http://schemas.openxmlformats.org/officeDocument/2006/relationships/ctrlProp" Target="../ctrlProps/ctrlProp248.xml"/><Relationship Id="rId76" Type="http://schemas.openxmlformats.org/officeDocument/2006/relationships/ctrlProp" Target="../ctrlProps/ctrlProp269.xml"/><Relationship Id="rId7" Type="http://schemas.openxmlformats.org/officeDocument/2006/relationships/hyperlink" Target="https://sws.nrel.gov/spec/701031" TargetMode="External"/><Relationship Id="rId71" Type="http://schemas.openxmlformats.org/officeDocument/2006/relationships/ctrlProp" Target="../ctrlProps/ctrlProp264.xml"/><Relationship Id="rId2" Type="http://schemas.openxmlformats.org/officeDocument/2006/relationships/hyperlink" Target="https://sws.nrel.gov/spec/702011" TargetMode="External"/><Relationship Id="rId29" Type="http://schemas.openxmlformats.org/officeDocument/2006/relationships/ctrlProp" Target="../ctrlProps/ctrlProp222.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281.xml"/><Relationship Id="rId21" Type="http://schemas.openxmlformats.org/officeDocument/2006/relationships/ctrlProp" Target="../ctrlProps/ctrlProp276.xml"/><Relationship Id="rId42" Type="http://schemas.openxmlformats.org/officeDocument/2006/relationships/ctrlProp" Target="../ctrlProps/ctrlProp297.xml"/><Relationship Id="rId47" Type="http://schemas.openxmlformats.org/officeDocument/2006/relationships/ctrlProp" Target="../ctrlProps/ctrlProp302.xml"/><Relationship Id="rId63" Type="http://schemas.openxmlformats.org/officeDocument/2006/relationships/ctrlProp" Target="../ctrlProps/ctrlProp318.xml"/><Relationship Id="rId68" Type="http://schemas.openxmlformats.org/officeDocument/2006/relationships/ctrlProp" Target="../ctrlProps/ctrlProp323.xml"/><Relationship Id="rId84" Type="http://schemas.openxmlformats.org/officeDocument/2006/relationships/ctrlProp" Target="../ctrlProps/ctrlProp339.xml"/><Relationship Id="rId89" Type="http://schemas.openxmlformats.org/officeDocument/2006/relationships/ctrlProp" Target="../ctrlProps/ctrlProp344.xml"/><Relationship Id="rId16" Type="http://schemas.openxmlformats.org/officeDocument/2006/relationships/printerSettings" Target="../printerSettings/printerSettings17.bin"/><Relationship Id="rId11" Type="http://schemas.openxmlformats.org/officeDocument/2006/relationships/hyperlink" Target="https://sws.nrel.gov/spec/703011" TargetMode="External"/><Relationship Id="rId32" Type="http://schemas.openxmlformats.org/officeDocument/2006/relationships/ctrlProp" Target="../ctrlProps/ctrlProp287.xml"/><Relationship Id="rId37" Type="http://schemas.openxmlformats.org/officeDocument/2006/relationships/ctrlProp" Target="../ctrlProps/ctrlProp292.xml"/><Relationship Id="rId53" Type="http://schemas.openxmlformats.org/officeDocument/2006/relationships/ctrlProp" Target="../ctrlProps/ctrlProp308.xml"/><Relationship Id="rId58" Type="http://schemas.openxmlformats.org/officeDocument/2006/relationships/ctrlProp" Target="../ctrlProps/ctrlProp313.xml"/><Relationship Id="rId74" Type="http://schemas.openxmlformats.org/officeDocument/2006/relationships/ctrlProp" Target="../ctrlProps/ctrlProp329.xml"/><Relationship Id="rId79" Type="http://schemas.openxmlformats.org/officeDocument/2006/relationships/ctrlProp" Target="../ctrlProps/ctrlProp334.xml"/><Relationship Id="rId5" Type="http://schemas.openxmlformats.org/officeDocument/2006/relationships/hyperlink" Target="https://sws.nrel.gov/spec/701031" TargetMode="External"/><Relationship Id="rId90" Type="http://schemas.openxmlformats.org/officeDocument/2006/relationships/ctrlProp" Target="../ctrlProps/ctrlProp345.xml"/><Relationship Id="rId22" Type="http://schemas.openxmlformats.org/officeDocument/2006/relationships/ctrlProp" Target="../ctrlProps/ctrlProp277.xml"/><Relationship Id="rId27" Type="http://schemas.openxmlformats.org/officeDocument/2006/relationships/ctrlProp" Target="../ctrlProps/ctrlProp282.xml"/><Relationship Id="rId43" Type="http://schemas.openxmlformats.org/officeDocument/2006/relationships/ctrlProp" Target="../ctrlProps/ctrlProp298.xml"/><Relationship Id="rId48" Type="http://schemas.openxmlformats.org/officeDocument/2006/relationships/ctrlProp" Target="../ctrlProps/ctrlProp303.xml"/><Relationship Id="rId64" Type="http://schemas.openxmlformats.org/officeDocument/2006/relationships/ctrlProp" Target="../ctrlProps/ctrlProp319.xml"/><Relationship Id="rId69" Type="http://schemas.openxmlformats.org/officeDocument/2006/relationships/ctrlProp" Target="../ctrlProps/ctrlProp324.xml"/><Relationship Id="rId8" Type="http://schemas.openxmlformats.org/officeDocument/2006/relationships/hyperlink" Target="https://sws.nrel.gov/spec/501071" TargetMode="External"/><Relationship Id="rId51" Type="http://schemas.openxmlformats.org/officeDocument/2006/relationships/ctrlProp" Target="../ctrlProps/ctrlProp306.xml"/><Relationship Id="rId72" Type="http://schemas.openxmlformats.org/officeDocument/2006/relationships/ctrlProp" Target="../ctrlProps/ctrlProp327.xml"/><Relationship Id="rId80" Type="http://schemas.openxmlformats.org/officeDocument/2006/relationships/ctrlProp" Target="../ctrlProps/ctrlProp335.xml"/><Relationship Id="rId85" Type="http://schemas.openxmlformats.org/officeDocument/2006/relationships/ctrlProp" Target="../ctrlProps/ctrlProp340.xml"/><Relationship Id="rId93" Type="http://schemas.openxmlformats.org/officeDocument/2006/relationships/ctrlProp" Target="../ctrlProps/ctrlProp348.xml"/><Relationship Id="rId3" Type="http://schemas.openxmlformats.org/officeDocument/2006/relationships/hyperlink" Target="https://sws.nrel.gov/spec/702011" TargetMode="External"/><Relationship Id="rId12" Type="http://schemas.openxmlformats.org/officeDocument/2006/relationships/hyperlink" Target="https://sws.nrel.gov/spec/701011" TargetMode="External"/><Relationship Id="rId17" Type="http://schemas.openxmlformats.org/officeDocument/2006/relationships/drawing" Target="../drawings/drawing8.xml"/><Relationship Id="rId25" Type="http://schemas.openxmlformats.org/officeDocument/2006/relationships/ctrlProp" Target="../ctrlProps/ctrlProp280.xml"/><Relationship Id="rId33" Type="http://schemas.openxmlformats.org/officeDocument/2006/relationships/ctrlProp" Target="../ctrlProps/ctrlProp288.xml"/><Relationship Id="rId38" Type="http://schemas.openxmlformats.org/officeDocument/2006/relationships/ctrlProp" Target="../ctrlProps/ctrlProp293.xml"/><Relationship Id="rId46" Type="http://schemas.openxmlformats.org/officeDocument/2006/relationships/ctrlProp" Target="../ctrlProps/ctrlProp301.xml"/><Relationship Id="rId59" Type="http://schemas.openxmlformats.org/officeDocument/2006/relationships/ctrlProp" Target="../ctrlProps/ctrlProp314.xml"/><Relationship Id="rId67" Type="http://schemas.openxmlformats.org/officeDocument/2006/relationships/ctrlProp" Target="../ctrlProps/ctrlProp322.xml"/><Relationship Id="rId20" Type="http://schemas.openxmlformats.org/officeDocument/2006/relationships/ctrlProp" Target="../ctrlProps/ctrlProp275.xml"/><Relationship Id="rId41" Type="http://schemas.openxmlformats.org/officeDocument/2006/relationships/ctrlProp" Target="../ctrlProps/ctrlProp296.xml"/><Relationship Id="rId54" Type="http://schemas.openxmlformats.org/officeDocument/2006/relationships/ctrlProp" Target="../ctrlProps/ctrlProp309.xml"/><Relationship Id="rId62" Type="http://schemas.openxmlformats.org/officeDocument/2006/relationships/ctrlProp" Target="../ctrlProps/ctrlProp317.xml"/><Relationship Id="rId70" Type="http://schemas.openxmlformats.org/officeDocument/2006/relationships/ctrlProp" Target="../ctrlProps/ctrlProp325.xml"/><Relationship Id="rId75" Type="http://schemas.openxmlformats.org/officeDocument/2006/relationships/ctrlProp" Target="../ctrlProps/ctrlProp330.xml"/><Relationship Id="rId83" Type="http://schemas.openxmlformats.org/officeDocument/2006/relationships/ctrlProp" Target="../ctrlProps/ctrlProp338.xml"/><Relationship Id="rId88" Type="http://schemas.openxmlformats.org/officeDocument/2006/relationships/ctrlProp" Target="../ctrlProps/ctrlProp343.xml"/><Relationship Id="rId91" Type="http://schemas.openxmlformats.org/officeDocument/2006/relationships/ctrlProp" Target="../ctrlProps/ctrlProp346.xml"/><Relationship Id="rId1" Type="http://schemas.openxmlformats.org/officeDocument/2006/relationships/hyperlink" Target="Attic%20Floors-%20Unconditoned%20Attic%20SWS" TargetMode="External"/><Relationship Id="rId6" Type="http://schemas.openxmlformats.org/officeDocument/2006/relationships/hyperlink" Target="https://sws.nrel.gov/spec/3" TargetMode="External"/><Relationship Id="rId15" Type="http://schemas.openxmlformats.org/officeDocument/2006/relationships/hyperlink" Target="https://sws.nrel.gov/spec/40103" TargetMode="External"/><Relationship Id="rId23" Type="http://schemas.openxmlformats.org/officeDocument/2006/relationships/ctrlProp" Target="../ctrlProps/ctrlProp278.xml"/><Relationship Id="rId28" Type="http://schemas.openxmlformats.org/officeDocument/2006/relationships/ctrlProp" Target="../ctrlProps/ctrlProp283.xml"/><Relationship Id="rId36" Type="http://schemas.openxmlformats.org/officeDocument/2006/relationships/ctrlProp" Target="../ctrlProps/ctrlProp291.xml"/><Relationship Id="rId49" Type="http://schemas.openxmlformats.org/officeDocument/2006/relationships/ctrlProp" Target="../ctrlProps/ctrlProp304.xml"/><Relationship Id="rId57" Type="http://schemas.openxmlformats.org/officeDocument/2006/relationships/ctrlProp" Target="../ctrlProps/ctrlProp312.xml"/><Relationship Id="rId10" Type="http://schemas.openxmlformats.org/officeDocument/2006/relationships/hyperlink" Target="https://sws.nrel.gov/spec/703012" TargetMode="External"/><Relationship Id="rId31" Type="http://schemas.openxmlformats.org/officeDocument/2006/relationships/ctrlProp" Target="../ctrlProps/ctrlProp286.xml"/><Relationship Id="rId44" Type="http://schemas.openxmlformats.org/officeDocument/2006/relationships/ctrlProp" Target="../ctrlProps/ctrlProp299.xml"/><Relationship Id="rId52" Type="http://schemas.openxmlformats.org/officeDocument/2006/relationships/ctrlProp" Target="../ctrlProps/ctrlProp307.xml"/><Relationship Id="rId60" Type="http://schemas.openxmlformats.org/officeDocument/2006/relationships/ctrlProp" Target="../ctrlProps/ctrlProp315.xml"/><Relationship Id="rId65" Type="http://schemas.openxmlformats.org/officeDocument/2006/relationships/ctrlProp" Target="../ctrlProps/ctrlProp320.xml"/><Relationship Id="rId73" Type="http://schemas.openxmlformats.org/officeDocument/2006/relationships/ctrlProp" Target="../ctrlProps/ctrlProp328.xml"/><Relationship Id="rId78" Type="http://schemas.openxmlformats.org/officeDocument/2006/relationships/ctrlProp" Target="../ctrlProps/ctrlProp333.xml"/><Relationship Id="rId81" Type="http://schemas.openxmlformats.org/officeDocument/2006/relationships/ctrlProp" Target="../ctrlProps/ctrlProp336.xml"/><Relationship Id="rId86" Type="http://schemas.openxmlformats.org/officeDocument/2006/relationships/ctrlProp" Target="../ctrlProps/ctrlProp341.xml"/><Relationship Id="rId94" Type="http://schemas.openxmlformats.org/officeDocument/2006/relationships/ctrlProp" Target="../ctrlProps/ctrlProp349.xml"/><Relationship Id="rId4" Type="http://schemas.openxmlformats.org/officeDocument/2006/relationships/hyperlink" Target="https://www.energy.gov/scep/wap/articles/weatherization-program-notice-22-7-weatherization-health-and-safety" TargetMode="External"/><Relationship Id="rId9" Type="http://schemas.openxmlformats.org/officeDocument/2006/relationships/hyperlink" Target="https://sws.nrel.gov/spec/402021" TargetMode="External"/><Relationship Id="rId13" Type="http://schemas.openxmlformats.org/officeDocument/2006/relationships/hyperlink" Target="https://sws.nrel.gov/spec/701031" TargetMode="External"/><Relationship Id="rId18" Type="http://schemas.openxmlformats.org/officeDocument/2006/relationships/vmlDrawing" Target="../drawings/vmlDrawing5.vml"/><Relationship Id="rId39" Type="http://schemas.openxmlformats.org/officeDocument/2006/relationships/ctrlProp" Target="../ctrlProps/ctrlProp294.xml"/><Relationship Id="rId34" Type="http://schemas.openxmlformats.org/officeDocument/2006/relationships/ctrlProp" Target="../ctrlProps/ctrlProp289.xml"/><Relationship Id="rId50" Type="http://schemas.openxmlformats.org/officeDocument/2006/relationships/ctrlProp" Target="../ctrlProps/ctrlProp305.xml"/><Relationship Id="rId55" Type="http://schemas.openxmlformats.org/officeDocument/2006/relationships/ctrlProp" Target="../ctrlProps/ctrlProp310.xml"/><Relationship Id="rId76" Type="http://schemas.openxmlformats.org/officeDocument/2006/relationships/ctrlProp" Target="../ctrlProps/ctrlProp331.xml"/><Relationship Id="rId7" Type="http://schemas.openxmlformats.org/officeDocument/2006/relationships/hyperlink" Target="https://sws.nrel.gov/spec/50106" TargetMode="External"/><Relationship Id="rId71" Type="http://schemas.openxmlformats.org/officeDocument/2006/relationships/ctrlProp" Target="../ctrlProps/ctrlProp326.xml"/><Relationship Id="rId92" Type="http://schemas.openxmlformats.org/officeDocument/2006/relationships/ctrlProp" Target="../ctrlProps/ctrlProp347.xml"/><Relationship Id="rId2" Type="http://schemas.openxmlformats.org/officeDocument/2006/relationships/hyperlink" Target="https://sws.nrel.gov/spec/702011" TargetMode="External"/><Relationship Id="rId29" Type="http://schemas.openxmlformats.org/officeDocument/2006/relationships/ctrlProp" Target="../ctrlProps/ctrlProp284.xml"/><Relationship Id="rId24" Type="http://schemas.openxmlformats.org/officeDocument/2006/relationships/ctrlProp" Target="../ctrlProps/ctrlProp279.xml"/><Relationship Id="rId40" Type="http://schemas.openxmlformats.org/officeDocument/2006/relationships/ctrlProp" Target="../ctrlProps/ctrlProp295.xml"/><Relationship Id="rId45" Type="http://schemas.openxmlformats.org/officeDocument/2006/relationships/ctrlProp" Target="../ctrlProps/ctrlProp300.xml"/><Relationship Id="rId66" Type="http://schemas.openxmlformats.org/officeDocument/2006/relationships/ctrlProp" Target="../ctrlProps/ctrlProp321.xml"/><Relationship Id="rId87" Type="http://schemas.openxmlformats.org/officeDocument/2006/relationships/ctrlProp" Target="../ctrlProps/ctrlProp342.xml"/><Relationship Id="rId61" Type="http://schemas.openxmlformats.org/officeDocument/2006/relationships/ctrlProp" Target="../ctrlProps/ctrlProp316.xml"/><Relationship Id="rId82" Type="http://schemas.openxmlformats.org/officeDocument/2006/relationships/ctrlProp" Target="../ctrlProps/ctrlProp337.xml"/><Relationship Id="rId19" Type="http://schemas.openxmlformats.org/officeDocument/2006/relationships/ctrlProp" Target="../ctrlProps/ctrlProp274.xml"/><Relationship Id="rId14" Type="http://schemas.openxmlformats.org/officeDocument/2006/relationships/hyperlink" Target="https://sws.nrel.gov/spec/50108" TargetMode="External"/><Relationship Id="rId30" Type="http://schemas.openxmlformats.org/officeDocument/2006/relationships/ctrlProp" Target="../ctrlProps/ctrlProp285.xml"/><Relationship Id="rId35" Type="http://schemas.openxmlformats.org/officeDocument/2006/relationships/ctrlProp" Target="../ctrlProps/ctrlProp290.xml"/><Relationship Id="rId56" Type="http://schemas.openxmlformats.org/officeDocument/2006/relationships/ctrlProp" Target="../ctrlProps/ctrlProp311.xml"/><Relationship Id="rId77" Type="http://schemas.openxmlformats.org/officeDocument/2006/relationships/ctrlProp" Target="../ctrlProps/ctrlProp332.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351.xml"/><Relationship Id="rId117" Type="http://schemas.openxmlformats.org/officeDocument/2006/relationships/ctrlProp" Target="../ctrlProps/ctrlProp442.xml"/><Relationship Id="rId21" Type="http://schemas.openxmlformats.org/officeDocument/2006/relationships/hyperlink" Target="https://sws.nrel.gov/spec/703011" TargetMode="External"/><Relationship Id="rId42" Type="http://schemas.openxmlformats.org/officeDocument/2006/relationships/ctrlProp" Target="../ctrlProps/ctrlProp367.xml"/><Relationship Id="rId47" Type="http://schemas.openxmlformats.org/officeDocument/2006/relationships/ctrlProp" Target="../ctrlProps/ctrlProp372.xml"/><Relationship Id="rId63" Type="http://schemas.openxmlformats.org/officeDocument/2006/relationships/ctrlProp" Target="../ctrlProps/ctrlProp388.xml"/><Relationship Id="rId68" Type="http://schemas.openxmlformats.org/officeDocument/2006/relationships/ctrlProp" Target="../ctrlProps/ctrlProp393.xml"/><Relationship Id="rId84" Type="http://schemas.openxmlformats.org/officeDocument/2006/relationships/ctrlProp" Target="../ctrlProps/ctrlProp409.xml"/><Relationship Id="rId89" Type="http://schemas.openxmlformats.org/officeDocument/2006/relationships/ctrlProp" Target="../ctrlProps/ctrlProp414.xml"/><Relationship Id="rId112" Type="http://schemas.openxmlformats.org/officeDocument/2006/relationships/ctrlProp" Target="../ctrlProps/ctrlProp437.xml"/><Relationship Id="rId16" Type="http://schemas.openxmlformats.org/officeDocument/2006/relationships/hyperlink" Target="https://sws.nrel.gov/spec/403" TargetMode="External"/><Relationship Id="rId107" Type="http://schemas.openxmlformats.org/officeDocument/2006/relationships/ctrlProp" Target="../ctrlProps/ctrlProp432.xml"/><Relationship Id="rId11" Type="http://schemas.openxmlformats.org/officeDocument/2006/relationships/hyperlink" Target="https://sws.nrel.gov/spec/701031" TargetMode="External"/><Relationship Id="rId32" Type="http://schemas.openxmlformats.org/officeDocument/2006/relationships/ctrlProp" Target="../ctrlProps/ctrlProp357.xml"/><Relationship Id="rId37" Type="http://schemas.openxmlformats.org/officeDocument/2006/relationships/ctrlProp" Target="../ctrlProps/ctrlProp362.xml"/><Relationship Id="rId53" Type="http://schemas.openxmlformats.org/officeDocument/2006/relationships/ctrlProp" Target="../ctrlProps/ctrlProp378.xml"/><Relationship Id="rId58" Type="http://schemas.openxmlformats.org/officeDocument/2006/relationships/ctrlProp" Target="../ctrlProps/ctrlProp383.xml"/><Relationship Id="rId74" Type="http://schemas.openxmlformats.org/officeDocument/2006/relationships/ctrlProp" Target="../ctrlProps/ctrlProp399.xml"/><Relationship Id="rId79" Type="http://schemas.openxmlformats.org/officeDocument/2006/relationships/ctrlProp" Target="../ctrlProps/ctrlProp404.xml"/><Relationship Id="rId102" Type="http://schemas.openxmlformats.org/officeDocument/2006/relationships/ctrlProp" Target="../ctrlProps/ctrlProp427.xml"/><Relationship Id="rId5" Type="http://schemas.openxmlformats.org/officeDocument/2006/relationships/hyperlink" Target="https://sws.nrel.gov/spec/702011" TargetMode="External"/><Relationship Id="rId90" Type="http://schemas.openxmlformats.org/officeDocument/2006/relationships/ctrlProp" Target="../ctrlProps/ctrlProp415.xml"/><Relationship Id="rId95" Type="http://schemas.openxmlformats.org/officeDocument/2006/relationships/ctrlProp" Target="../ctrlProps/ctrlProp420.xml"/><Relationship Id="rId22" Type="http://schemas.openxmlformats.org/officeDocument/2006/relationships/printerSettings" Target="../printerSettings/printerSettings18.bin"/><Relationship Id="rId27" Type="http://schemas.openxmlformats.org/officeDocument/2006/relationships/ctrlProp" Target="../ctrlProps/ctrlProp352.xml"/><Relationship Id="rId43" Type="http://schemas.openxmlformats.org/officeDocument/2006/relationships/ctrlProp" Target="../ctrlProps/ctrlProp368.xml"/><Relationship Id="rId48" Type="http://schemas.openxmlformats.org/officeDocument/2006/relationships/ctrlProp" Target="../ctrlProps/ctrlProp373.xml"/><Relationship Id="rId64" Type="http://schemas.openxmlformats.org/officeDocument/2006/relationships/ctrlProp" Target="../ctrlProps/ctrlProp389.xml"/><Relationship Id="rId69" Type="http://schemas.openxmlformats.org/officeDocument/2006/relationships/ctrlProp" Target="../ctrlProps/ctrlProp394.xml"/><Relationship Id="rId113" Type="http://schemas.openxmlformats.org/officeDocument/2006/relationships/ctrlProp" Target="../ctrlProps/ctrlProp438.xml"/><Relationship Id="rId118" Type="http://schemas.openxmlformats.org/officeDocument/2006/relationships/ctrlProp" Target="../ctrlProps/ctrlProp443.xml"/><Relationship Id="rId80" Type="http://schemas.openxmlformats.org/officeDocument/2006/relationships/ctrlProp" Target="../ctrlProps/ctrlProp405.xml"/><Relationship Id="rId85" Type="http://schemas.openxmlformats.org/officeDocument/2006/relationships/ctrlProp" Target="../ctrlProps/ctrlProp410.xml"/><Relationship Id="rId12" Type="http://schemas.openxmlformats.org/officeDocument/2006/relationships/hyperlink" Target="https://sws.nrel.gov/spec/3" TargetMode="External"/><Relationship Id="rId17" Type="http://schemas.openxmlformats.org/officeDocument/2006/relationships/hyperlink" Target="https://sws.nrel.gov/spec/20202" TargetMode="External"/><Relationship Id="rId33" Type="http://schemas.openxmlformats.org/officeDocument/2006/relationships/ctrlProp" Target="../ctrlProps/ctrlProp358.xml"/><Relationship Id="rId38" Type="http://schemas.openxmlformats.org/officeDocument/2006/relationships/ctrlProp" Target="../ctrlProps/ctrlProp363.xml"/><Relationship Id="rId59" Type="http://schemas.openxmlformats.org/officeDocument/2006/relationships/ctrlProp" Target="../ctrlProps/ctrlProp384.xml"/><Relationship Id="rId103" Type="http://schemas.openxmlformats.org/officeDocument/2006/relationships/ctrlProp" Target="../ctrlProps/ctrlProp428.xml"/><Relationship Id="rId108" Type="http://schemas.openxmlformats.org/officeDocument/2006/relationships/ctrlProp" Target="../ctrlProps/ctrlProp433.xml"/><Relationship Id="rId54" Type="http://schemas.openxmlformats.org/officeDocument/2006/relationships/ctrlProp" Target="../ctrlProps/ctrlProp379.xml"/><Relationship Id="rId70" Type="http://schemas.openxmlformats.org/officeDocument/2006/relationships/ctrlProp" Target="../ctrlProps/ctrlProp395.xml"/><Relationship Id="rId75" Type="http://schemas.openxmlformats.org/officeDocument/2006/relationships/ctrlProp" Target="../ctrlProps/ctrlProp400.xml"/><Relationship Id="rId91" Type="http://schemas.openxmlformats.org/officeDocument/2006/relationships/ctrlProp" Target="../ctrlProps/ctrlProp416.xml"/><Relationship Id="rId96" Type="http://schemas.openxmlformats.org/officeDocument/2006/relationships/ctrlProp" Target="../ctrlProps/ctrlProp421.xml"/><Relationship Id="rId1" Type="http://schemas.openxmlformats.org/officeDocument/2006/relationships/hyperlink" Target="Attic%20Floors-%20Unconditoned%20Attic%20SWS" TargetMode="External"/><Relationship Id="rId6" Type="http://schemas.openxmlformats.org/officeDocument/2006/relationships/hyperlink" Target="https://sws.nrel.gov/spec/702011" TargetMode="External"/><Relationship Id="rId23" Type="http://schemas.openxmlformats.org/officeDocument/2006/relationships/drawing" Target="../drawings/drawing9.xml"/><Relationship Id="rId28" Type="http://schemas.openxmlformats.org/officeDocument/2006/relationships/ctrlProp" Target="../ctrlProps/ctrlProp353.xml"/><Relationship Id="rId49" Type="http://schemas.openxmlformats.org/officeDocument/2006/relationships/ctrlProp" Target="../ctrlProps/ctrlProp374.xml"/><Relationship Id="rId114" Type="http://schemas.openxmlformats.org/officeDocument/2006/relationships/ctrlProp" Target="../ctrlProps/ctrlProp439.xml"/><Relationship Id="rId119" Type="http://schemas.openxmlformats.org/officeDocument/2006/relationships/ctrlProp" Target="../ctrlProps/ctrlProp444.xml"/><Relationship Id="rId10" Type="http://schemas.openxmlformats.org/officeDocument/2006/relationships/hyperlink" Target="https://sws.nrel.gov/spec/401023" TargetMode="External"/><Relationship Id="rId31" Type="http://schemas.openxmlformats.org/officeDocument/2006/relationships/ctrlProp" Target="../ctrlProps/ctrlProp356.xml"/><Relationship Id="rId44" Type="http://schemas.openxmlformats.org/officeDocument/2006/relationships/ctrlProp" Target="../ctrlProps/ctrlProp369.xml"/><Relationship Id="rId52" Type="http://schemas.openxmlformats.org/officeDocument/2006/relationships/ctrlProp" Target="../ctrlProps/ctrlProp377.xml"/><Relationship Id="rId60" Type="http://schemas.openxmlformats.org/officeDocument/2006/relationships/ctrlProp" Target="../ctrlProps/ctrlProp385.xml"/><Relationship Id="rId65" Type="http://schemas.openxmlformats.org/officeDocument/2006/relationships/ctrlProp" Target="../ctrlProps/ctrlProp390.xml"/><Relationship Id="rId73" Type="http://schemas.openxmlformats.org/officeDocument/2006/relationships/ctrlProp" Target="../ctrlProps/ctrlProp398.xml"/><Relationship Id="rId78" Type="http://schemas.openxmlformats.org/officeDocument/2006/relationships/ctrlProp" Target="../ctrlProps/ctrlProp403.xml"/><Relationship Id="rId81" Type="http://schemas.openxmlformats.org/officeDocument/2006/relationships/ctrlProp" Target="../ctrlProps/ctrlProp406.xml"/><Relationship Id="rId86" Type="http://schemas.openxmlformats.org/officeDocument/2006/relationships/ctrlProp" Target="../ctrlProps/ctrlProp411.xml"/><Relationship Id="rId94" Type="http://schemas.openxmlformats.org/officeDocument/2006/relationships/ctrlProp" Target="../ctrlProps/ctrlProp419.xml"/><Relationship Id="rId99" Type="http://schemas.openxmlformats.org/officeDocument/2006/relationships/ctrlProp" Target="../ctrlProps/ctrlProp424.xml"/><Relationship Id="rId101" Type="http://schemas.openxmlformats.org/officeDocument/2006/relationships/ctrlProp" Target="../ctrlProps/ctrlProp426.xml"/><Relationship Id="rId4" Type="http://schemas.openxmlformats.org/officeDocument/2006/relationships/hyperlink" Target="https://sws.nrel.gov/spec/40104" TargetMode="External"/><Relationship Id="rId9" Type="http://schemas.openxmlformats.org/officeDocument/2006/relationships/hyperlink" Target="https://sws.nrel.gov/spec/40103" TargetMode="External"/><Relationship Id="rId13" Type="http://schemas.openxmlformats.org/officeDocument/2006/relationships/hyperlink" Target="https://sws.nrel.gov/spec/50106" TargetMode="External"/><Relationship Id="rId18" Type="http://schemas.openxmlformats.org/officeDocument/2006/relationships/hyperlink" Target="https://sws.nrel.gov/spec/701011" TargetMode="External"/><Relationship Id="rId39" Type="http://schemas.openxmlformats.org/officeDocument/2006/relationships/ctrlProp" Target="../ctrlProps/ctrlProp364.xml"/><Relationship Id="rId109" Type="http://schemas.openxmlformats.org/officeDocument/2006/relationships/ctrlProp" Target="../ctrlProps/ctrlProp434.xml"/><Relationship Id="rId34" Type="http://schemas.openxmlformats.org/officeDocument/2006/relationships/ctrlProp" Target="../ctrlProps/ctrlProp359.xml"/><Relationship Id="rId50" Type="http://schemas.openxmlformats.org/officeDocument/2006/relationships/ctrlProp" Target="../ctrlProps/ctrlProp375.xml"/><Relationship Id="rId55" Type="http://schemas.openxmlformats.org/officeDocument/2006/relationships/ctrlProp" Target="../ctrlProps/ctrlProp380.xml"/><Relationship Id="rId76" Type="http://schemas.openxmlformats.org/officeDocument/2006/relationships/ctrlProp" Target="../ctrlProps/ctrlProp401.xml"/><Relationship Id="rId97" Type="http://schemas.openxmlformats.org/officeDocument/2006/relationships/ctrlProp" Target="../ctrlProps/ctrlProp422.xml"/><Relationship Id="rId104" Type="http://schemas.openxmlformats.org/officeDocument/2006/relationships/ctrlProp" Target="../ctrlProps/ctrlProp429.xml"/><Relationship Id="rId7" Type="http://schemas.openxmlformats.org/officeDocument/2006/relationships/hyperlink" Target="https://www.energy.gov/scep/wap/articles/weatherization-program-notice-22-7-weatherization-health-and-safety" TargetMode="External"/><Relationship Id="rId71" Type="http://schemas.openxmlformats.org/officeDocument/2006/relationships/ctrlProp" Target="../ctrlProps/ctrlProp396.xml"/><Relationship Id="rId92" Type="http://schemas.openxmlformats.org/officeDocument/2006/relationships/ctrlProp" Target="../ctrlProps/ctrlProp417.xml"/><Relationship Id="rId2" Type="http://schemas.openxmlformats.org/officeDocument/2006/relationships/hyperlink" Target="Attic%20Floors-%20Unconditoned%20Attic%20SWS" TargetMode="External"/><Relationship Id="rId29" Type="http://schemas.openxmlformats.org/officeDocument/2006/relationships/ctrlProp" Target="../ctrlProps/ctrlProp354.xml"/><Relationship Id="rId24" Type="http://schemas.openxmlformats.org/officeDocument/2006/relationships/vmlDrawing" Target="../drawings/vmlDrawing6.vml"/><Relationship Id="rId40" Type="http://schemas.openxmlformats.org/officeDocument/2006/relationships/ctrlProp" Target="../ctrlProps/ctrlProp365.xml"/><Relationship Id="rId45" Type="http://schemas.openxmlformats.org/officeDocument/2006/relationships/ctrlProp" Target="../ctrlProps/ctrlProp370.xml"/><Relationship Id="rId66" Type="http://schemas.openxmlformats.org/officeDocument/2006/relationships/ctrlProp" Target="../ctrlProps/ctrlProp391.xml"/><Relationship Id="rId87" Type="http://schemas.openxmlformats.org/officeDocument/2006/relationships/ctrlProp" Target="../ctrlProps/ctrlProp412.xml"/><Relationship Id="rId110" Type="http://schemas.openxmlformats.org/officeDocument/2006/relationships/ctrlProp" Target="../ctrlProps/ctrlProp435.xml"/><Relationship Id="rId115" Type="http://schemas.openxmlformats.org/officeDocument/2006/relationships/ctrlProp" Target="../ctrlProps/ctrlProp440.xml"/><Relationship Id="rId61" Type="http://schemas.openxmlformats.org/officeDocument/2006/relationships/ctrlProp" Target="../ctrlProps/ctrlProp386.xml"/><Relationship Id="rId82" Type="http://schemas.openxmlformats.org/officeDocument/2006/relationships/ctrlProp" Target="../ctrlProps/ctrlProp407.xml"/><Relationship Id="rId19" Type="http://schemas.openxmlformats.org/officeDocument/2006/relationships/hyperlink" Target="https://sws.nrel.gov/spec/50108" TargetMode="External"/><Relationship Id="rId14" Type="http://schemas.openxmlformats.org/officeDocument/2006/relationships/hyperlink" Target="https://sws.nrel.gov/spec/501071" TargetMode="External"/><Relationship Id="rId30" Type="http://schemas.openxmlformats.org/officeDocument/2006/relationships/ctrlProp" Target="../ctrlProps/ctrlProp355.xml"/><Relationship Id="rId35" Type="http://schemas.openxmlformats.org/officeDocument/2006/relationships/ctrlProp" Target="../ctrlProps/ctrlProp360.xml"/><Relationship Id="rId56" Type="http://schemas.openxmlformats.org/officeDocument/2006/relationships/ctrlProp" Target="../ctrlProps/ctrlProp381.xml"/><Relationship Id="rId77" Type="http://schemas.openxmlformats.org/officeDocument/2006/relationships/ctrlProp" Target="../ctrlProps/ctrlProp402.xml"/><Relationship Id="rId100" Type="http://schemas.openxmlformats.org/officeDocument/2006/relationships/ctrlProp" Target="../ctrlProps/ctrlProp425.xml"/><Relationship Id="rId105" Type="http://schemas.openxmlformats.org/officeDocument/2006/relationships/ctrlProp" Target="../ctrlProps/ctrlProp430.xml"/><Relationship Id="rId8" Type="http://schemas.openxmlformats.org/officeDocument/2006/relationships/hyperlink" Target="https://sws.nrel.gov/spec/40103" TargetMode="External"/><Relationship Id="rId51" Type="http://schemas.openxmlformats.org/officeDocument/2006/relationships/ctrlProp" Target="../ctrlProps/ctrlProp376.xml"/><Relationship Id="rId72" Type="http://schemas.openxmlformats.org/officeDocument/2006/relationships/ctrlProp" Target="../ctrlProps/ctrlProp397.xml"/><Relationship Id="rId93" Type="http://schemas.openxmlformats.org/officeDocument/2006/relationships/ctrlProp" Target="../ctrlProps/ctrlProp418.xml"/><Relationship Id="rId98" Type="http://schemas.openxmlformats.org/officeDocument/2006/relationships/ctrlProp" Target="../ctrlProps/ctrlProp423.xml"/><Relationship Id="rId3" Type="http://schemas.openxmlformats.org/officeDocument/2006/relationships/hyperlink" Target="https://sws.nrel.gov/spec/40103" TargetMode="External"/><Relationship Id="rId25" Type="http://schemas.openxmlformats.org/officeDocument/2006/relationships/ctrlProp" Target="../ctrlProps/ctrlProp350.xml"/><Relationship Id="rId46" Type="http://schemas.openxmlformats.org/officeDocument/2006/relationships/ctrlProp" Target="../ctrlProps/ctrlProp371.xml"/><Relationship Id="rId67" Type="http://schemas.openxmlformats.org/officeDocument/2006/relationships/ctrlProp" Target="../ctrlProps/ctrlProp392.xml"/><Relationship Id="rId116" Type="http://schemas.openxmlformats.org/officeDocument/2006/relationships/ctrlProp" Target="../ctrlProps/ctrlProp441.xml"/><Relationship Id="rId20" Type="http://schemas.openxmlformats.org/officeDocument/2006/relationships/hyperlink" Target="https://sws.nrel.gov/spec/703012" TargetMode="External"/><Relationship Id="rId41" Type="http://schemas.openxmlformats.org/officeDocument/2006/relationships/ctrlProp" Target="../ctrlProps/ctrlProp366.xml"/><Relationship Id="rId62" Type="http://schemas.openxmlformats.org/officeDocument/2006/relationships/ctrlProp" Target="../ctrlProps/ctrlProp387.xml"/><Relationship Id="rId83" Type="http://schemas.openxmlformats.org/officeDocument/2006/relationships/ctrlProp" Target="../ctrlProps/ctrlProp408.xml"/><Relationship Id="rId88" Type="http://schemas.openxmlformats.org/officeDocument/2006/relationships/ctrlProp" Target="../ctrlProps/ctrlProp413.xml"/><Relationship Id="rId111" Type="http://schemas.openxmlformats.org/officeDocument/2006/relationships/ctrlProp" Target="../ctrlProps/ctrlProp436.xml"/><Relationship Id="rId15" Type="http://schemas.openxmlformats.org/officeDocument/2006/relationships/hyperlink" Target="https://sws.nrel.gov/spec/402021" TargetMode="External"/><Relationship Id="rId36" Type="http://schemas.openxmlformats.org/officeDocument/2006/relationships/ctrlProp" Target="../ctrlProps/ctrlProp361.xml"/><Relationship Id="rId57" Type="http://schemas.openxmlformats.org/officeDocument/2006/relationships/ctrlProp" Target="../ctrlProps/ctrlProp382.xml"/><Relationship Id="rId106" Type="http://schemas.openxmlformats.org/officeDocument/2006/relationships/ctrlProp" Target="../ctrlProps/ctrlProp431.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454.xml"/><Relationship Id="rId21" Type="http://schemas.openxmlformats.org/officeDocument/2006/relationships/ctrlProp" Target="../ctrlProps/ctrlProp449.xml"/><Relationship Id="rId42" Type="http://schemas.openxmlformats.org/officeDocument/2006/relationships/ctrlProp" Target="../ctrlProps/ctrlProp470.xml"/><Relationship Id="rId47" Type="http://schemas.openxmlformats.org/officeDocument/2006/relationships/ctrlProp" Target="../ctrlProps/ctrlProp475.xml"/><Relationship Id="rId63" Type="http://schemas.openxmlformats.org/officeDocument/2006/relationships/ctrlProp" Target="../ctrlProps/ctrlProp491.xml"/><Relationship Id="rId68" Type="http://schemas.openxmlformats.org/officeDocument/2006/relationships/ctrlProp" Target="../ctrlProps/ctrlProp496.xml"/><Relationship Id="rId16" Type="http://schemas.openxmlformats.org/officeDocument/2006/relationships/vmlDrawing" Target="../drawings/vmlDrawing7.vml"/><Relationship Id="rId11" Type="http://schemas.openxmlformats.org/officeDocument/2006/relationships/hyperlink" Target="https://sws.nrel.gov/spec/50108" TargetMode="External"/><Relationship Id="rId24" Type="http://schemas.openxmlformats.org/officeDocument/2006/relationships/ctrlProp" Target="../ctrlProps/ctrlProp452.xml"/><Relationship Id="rId32" Type="http://schemas.openxmlformats.org/officeDocument/2006/relationships/ctrlProp" Target="../ctrlProps/ctrlProp460.xml"/><Relationship Id="rId37" Type="http://schemas.openxmlformats.org/officeDocument/2006/relationships/ctrlProp" Target="../ctrlProps/ctrlProp465.xml"/><Relationship Id="rId40" Type="http://schemas.openxmlformats.org/officeDocument/2006/relationships/ctrlProp" Target="../ctrlProps/ctrlProp468.xml"/><Relationship Id="rId45" Type="http://schemas.openxmlformats.org/officeDocument/2006/relationships/ctrlProp" Target="../ctrlProps/ctrlProp473.xml"/><Relationship Id="rId53" Type="http://schemas.openxmlformats.org/officeDocument/2006/relationships/ctrlProp" Target="../ctrlProps/ctrlProp481.xml"/><Relationship Id="rId58" Type="http://schemas.openxmlformats.org/officeDocument/2006/relationships/ctrlProp" Target="../ctrlProps/ctrlProp486.xml"/><Relationship Id="rId66" Type="http://schemas.openxmlformats.org/officeDocument/2006/relationships/ctrlProp" Target="../ctrlProps/ctrlProp494.xml"/><Relationship Id="rId74" Type="http://schemas.openxmlformats.org/officeDocument/2006/relationships/ctrlProp" Target="../ctrlProps/ctrlProp502.xml"/><Relationship Id="rId79" Type="http://schemas.openxmlformats.org/officeDocument/2006/relationships/ctrlProp" Target="../ctrlProps/ctrlProp507.xml"/><Relationship Id="rId5" Type="http://schemas.openxmlformats.org/officeDocument/2006/relationships/hyperlink" Target="https://sws.nrel.gov/spec/703011" TargetMode="External"/><Relationship Id="rId61" Type="http://schemas.openxmlformats.org/officeDocument/2006/relationships/ctrlProp" Target="../ctrlProps/ctrlProp489.xml"/><Relationship Id="rId19" Type="http://schemas.openxmlformats.org/officeDocument/2006/relationships/ctrlProp" Target="../ctrlProps/ctrlProp447.xml"/><Relationship Id="rId14" Type="http://schemas.openxmlformats.org/officeDocument/2006/relationships/printerSettings" Target="../printerSettings/printerSettings19.bin"/><Relationship Id="rId22" Type="http://schemas.openxmlformats.org/officeDocument/2006/relationships/ctrlProp" Target="../ctrlProps/ctrlProp450.xml"/><Relationship Id="rId27" Type="http://schemas.openxmlformats.org/officeDocument/2006/relationships/ctrlProp" Target="../ctrlProps/ctrlProp455.xml"/><Relationship Id="rId30" Type="http://schemas.openxmlformats.org/officeDocument/2006/relationships/ctrlProp" Target="../ctrlProps/ctrlProp458.xml"/><Relationship Id="rId35" Type="http://schemas.openxmlformats.org/officeDocument/2006/relationships/ctrlProp" Target="../ctrlProps/ctrlProp463.xml"/><Relationship Id="rId43" Type="http://schemas.openxmlformats.org/officeDocument/2006/relationships/ctrlProp" Target="../ctrlProps/ctrlProp471.xml"/><Relationship Id="rId48" Type="http://schemas.openxmlformats.org/officeDocument/2006/relationships/ctrlProp" Target="../ctrlProps/ctrlProp476.xml"/><Relationship Id="rId56" Type="http://schemas.openxmlformats.org/officeDocument/2006/relationships/ctrlProp" Target="../ctrlProps/ctrlProp484.xml"/><Relationship Id="rId64" Type="http://schemas.openxmlformats.org/officeDocument/2006/relationships/ctrlProp" Target="../ctrlProps/ctrlProp492.xml"/><Relationship Id="rId69" Type="http://schemas.openxmlformats.org/officeDocument/2006/relationships/ctrlProp" Target="../ctrlProps/ctrlProp497.xml"/><Relationship Id="rId77" Type="http://schemas.openxmlformats.org/officeDocument/2006/relationships/ctrlProp" Target="../ctrlProps/ctrlProp505.xml"/><Relationship Id="rId8" Type="http://schemas.openxmlformats.org/officeDocument/2006/relationships/hyperlink" Target="https://sws.nrel.gov/spec/3" TargetMode="External"/><Relationship Id="rId51" Type="http://schemas.openxmlformats.org/officeDocument/2006/relationships/ctrlProp" Target="../ctrlProps/ctrlProp479.xml"/><Relationship Id="rId72" Type="http://schemas.openxmlformats.org/officeDocument/2006/relationships/ctrlProp" Target="../ctrlProps/ctrlProp500.xml"/><Relationship Id="rId3" Type="http://schemas.openxmlformats.org/officeDocument/2006/relationships/hyperlink" Target="https://sws.nrel.gov/spec/702011" TargetMode="External"/><Relationship Id="rId12" Type="http://schemas.openxmlformats.org/officeDocument/2006/relationships/hyperlink" Target="https://sws.nrel.gov/spec/40103" TargetMode="External"/><Relationship Id="rId17" Type="http://schemas.openxmlformats.org/officeDocument/2006/relationships/ctrlProp" Target="../ctrlProps/ctrlProp445.xml"/><Relationship Id="rId25" Type="http://schemas.openxmlformats.org/officeDocument/2006/relationships/ctrlProp" Target="../ctrlProps/ctrlProp453.xml"/><Relationship Id="rId33" Type="http://schemas.openxmlformats.org/officeDocument/2006/relationships/ctrlProp" Target="../ctrlProps/ctrlProp461.xml"/><Relationship Id="rId38" Type="http://schemas.openxmlformats.org/officeDocument/2006/relationships/ctrlProp" Target="../ctrlProps/ctrlProp466.xml"/><Relationship Id="rId46" Type="http://schemas.openxmlformats.org/officeDocument/2006/relationships/ctrlProp" Target="../ctrlProps/ctrlProp474.xml"/><Relationship Id="rId59" Type="http://schemas.openxmlformats.org/officeDocument/2006/relationships/ctrlProp" Target="../ctrlProps/ctrlProp487.xml"/><Relationship Id="rId67" Type="http://schemas.openxmlformats.org/officeDocument/2006/relationships/ctrlProp" Target="../ctrlProps/ctrlProp495.xml"/><Relationship Id="rId20" Type="http://schemas.openxmlformats.org/officeDocument/2006/relationships/ctrlProp" Target="../ctrlProps/ctrlProp448.xml"/><Relationship Id="rId41" Type="http://schemas.openxmlformats.org/officeDocument/2006/relationships/ctrlProp" Target="../ctrlProps/ctrlProp469.xml"/><Relationship Id="rId54" Type="http://schemas.openxmlformats.org/officeDocument/2006/relationships/ctrlProp" Target="../ctrlProps/ctrlProp482.xml"/><Relationship Id="rId62" Type="http://schemas.openxmlformats.org/officeDocument/2006/relationships/ctrlProp" Target="../ctrlProps/ctrlProp490.xml"/><Relationship Id="rId70" Type="http://schemas.openxmlformats.org/officeDocument/2006/relationships/ctrlProp" Target="../ctrlProps/ctrlProp498.xml"/><Relationship Id="rId75" Type="http://schemas.openxmlformats.org/officeDocument/2006/relationships/ctrlProp" Target="../ctrlProps/ctrlProp503.xml"/><Relationship Id="rId1" Type="http://schemas.openxmlformats.org/officeDocument/2006/relationships/hyperlink" Target="Attic%20Floors-%20Unconditoned%20Attic%20SWS" TargetMode="External"/><Relationship Id="rId6" Type="http://schemas.openxmlformats.org/officeDocument/2006/relationships/hyperlink" Target="https://www.energy.gov/scep/wap/articles/weatherization-program-notice-22-7-weatherization-health-and-safety" TargetMode="External"/><Relationship Id="rId15" Type="http://schemas.openxmlformats.org/officeDocument/2006/relationships/drawing" Target="../drawings/drawing10.xml"/><Relationship Id="rId23" Type="http://schemas.openxmlformats.org/officeDocument/2006/relationships/ctrlProp" Target="../ctrlProps/ctrlProp451.xml"/><Relationship Id="rId28" Type="http://schemas.openxmlformats.org/officeDocument/2006/relationships/ctrlProp" Target="../ctrlProps/ctrlProp456.xml"/><Relationship Id="rId36" Type="http://schemas.openxmlformats.org/officeDocument/2006/relationships/ctrlProp" Target="../ctrlProps/ctrlProp464.xml"/><Relationship Id="rId49" Type="http://schemas.openxmlformats.org/officeDocument/2006/relationships/ctrlProp" Target="../ctrlProps/ctrlProp477.xml"/><Relationship Id="rId57" Type="http://schemas.openxmlformats.org/officeDocument/2006/relationships/ctrlProp" Target="../ctrlProps/ctrlProp485.xml"/><Relationship Id="rId10" Type="http://schemas.openxmlformats.org/officeDocument/2006/relationships/hyperlink" Target="https://sws.nrel.gov/spec/703012" TargetMode="External"/><Relationship Id="rId31" Type="http://schemas.openxmlformats.org/officeDocument/2006/relationships/ctrlProp" Target="../ctrlProps/ctrlProp459.xml"/><Relationship Id="rId44" Type="http://schemas.openxmlformats.org/officeDocument/2006/relationships/ctrlProp" Target="../ctrlProps/ctrlProp472.xml"/><Relationship Id="rId52" Type="http://schemas.openxmlformats.org/officeDocument/2006/relationships/ctrlProp" Target="../ctrlProps/ctrlProp480.xml"/><Relationship Id="rId60" Type="http://schemas.openxmlformats.org/officeDocument/2006/relationships/ctrlProp" Target="../ctrlProps/ctrlProp488.xml"/><Relationship Id="rId65" Type="http://schemas.openxmlformats.org/officeDocument/2006/relationships/ctrlProp" Target="../ctrlProps/ctrlProp493.xml"/><Relationship Id="rId73" Type="http://schemas.openxmlformats.org/officeDocument/2006/relationships/ctrlProp" Target="../ctrlProps/ctrlProp501.xml"/><Relationship Id="rId78" Type="http://schemas.openxmlformats.org/officeDocument/2006/relationships/ctrlProp" Target="../ctrlProps/ctrlProp506.xml"/><Relationship Id="rId4" Type="http://schemas.openxmlformats.org/officeDocument/2006/relationships/hyperlink" Target="https://sws.nrel.gov/spec/302019" TargetMode="External"/><Relationship Id="rId9" Type="http://schemas.openxmlformats.org/officeDocument/2006/relationships/hyperlink" Target="https://sws.nrel.gov/spec/50106" TargetMode="External"/><Relationship Id="rId13" Type="http://schemas.openxmlformats.org/officeDocument/2006/relationships/hyperlink" Target="https://sws.nrel.gov/spec/701011" TargetMode="External"/><Relationship Id="rId18" Type="http://schemas.openxmlformats.org/officeDocument/2006/relationships/ctrlProp" Target="../ctrlProps/ctrlProp446.xml"/><Relationship Id="rId39" Type="http://schemas.openxmlformats.org/officeDocument/2006/relationships/ctrlProp" Target="../ctrlProps/ctrlProp467.xml"/><Relationship Id="rId34" Type="http://schemas.openxmlformats.org/officeDocument/2006/relationships/ctrlProp" Target="../ctrlProps/ctrlProp462.xml"/><Relationship Id="rId50" Type="http://schemas.openxmlformats.org/officeDocument/2006/relationships/ctrlProp" Target="../ctrlProps/ctrlProp478.xml"/><Relationship Id="rId55" Type="http://schemas.openxmlformats.org/officeDocument/2006/relationships/ctrlProp" Target="../ctrlProps/ctrlProp483.xml"/><Relationship Id="rId76" Type="http://schemas.openxmlformats.org/officeDocument/2006/relationships/ctrlProp" Target="../ctrlProps/ctrlProp504.xml"/><Relationship Id="rId7" Type="http://schemas.openxmlformats.org/officeDocument/2006/relationships/hyperlink" Target="https://sws.nrel.gov/spec/701031" TargetMode="External"/><Relationship Id="rId71" Type="http://schemas.openxmlformats.org/officeDocument/2006/relationships/ctrlProp" Target="../ctrlProps/ctrlProp499.xml"/><Relationship Id="rId2" Type="http://schemas.openxmlformats.org/officeDocument/2006/relationships/hyperlink" Target="https://sws.nrel.gov/spec/702011" TargetMode="External"/><Relationship Id="rId29" Type="http://schemas.openxmlformats.org/officeDocument/2006/relationships/ctrlProp" Target="../ctrlProps/ctrlProp45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515.xml"/><Relationship Id="rId21" Type="http://schemas.openxmlformats.org/officeDocument/2006/relationships/ctrlProp" Target="../ctrlProps/ctrlProp510.xml"/><Relationship Id="rId42" Type="http://schemas.openxmlformats.org/officeDocument/2006/relationships/ctrlProp" Target="../ctrlProps/ctrlProp531.xml"/><Relationship Id="rId47" Type="http://schemas.openxmlformats.org/officeDocument/2006/relationships/ctrlProp" Target="../ctrlProps/ctrlProp536.xml"/><Relationship Id="rId63" Type="http://schemas.openxmlformats.org/officeDocument/2006/relationships/ctrlProp" Target="../ctrlProps/ctrlProp552.xml"/><Relationship Id="rId68" Type="http://schemas.openxmlformats.org/officeDocument/2006/relationships/ctrlProp" Target="../ctrlProps/ctrlProp557.xml"/><Relationship Id="rId84" Type="http://schemas.openxmlformats.org/officeDocument/2006/relationships/ctrlProp" Target="../ctrlProps/ctrlProp573.xml"/><Relationship Id="rId89" Type="http://schemas.openxmlformats.org/officeDocument/2006/relationships/ctrlProp" Target="../ctrlProps/ctrlProp578.xml"/><Relationship Id="rId16" Type="http://schemas.openxmlformats.org/officeDocument/2006/relationships/printerSettings" Target="../printerSettings/printerSettings20.bin"/><Relationship Id="rId11" Type="http://schemas.openxmlformats.org/officeDocument/2006/relationships/hyperlink" Target="https://sws.nrel.gov/spec/703012" TargetMode="External"/><Relationship Id="rId32" Type="http://schemas.openxmlformats.org/officeDocument/2006/relationships/ctrlProp" Target="../ctrlProps/ctrlProp521.xml"/><Relationship Id="rId37" Type="http://schemas.openxmlformats.org/officeDocument/2006/relationships/ctrlProp" Target="../ctrlProps/ctrlProp526.xml"/><Relationship Id="rId53" Type="http://schemas.openxmlformats.org/officeDocument/2006/relationships/ctrlProp" Target="../ctrlProps/ctrlProp542.xml"/><Relationship Id="rId58" Type="http://schemas.openxmlformats.org/officeDocument/2006/relationships/ctrlProp" Target="../ctrlProps/ctrlProp547.xml"/><Relationship Id="rId74" Type="http://schemas.openxmlformats.org/officeDocument/2006/relationships/ctrlProp" Target="../ctrlProps/ctrlProp563.xml"/><Relationship Id="rId79" Type="http://schemas.openxmlformats.org/officeDocument/2006/relationships/ctrlProp" Target="../ctrlProps/ctrlProp568.xml"/><Relationship Id="rId5" Type="http://schemas.openxmlformats.org/officeDocument/2006/relationships/hyperlink" Target="https://sws.nrel.gov/spec/701031" TargetMode="External"/><Relationship Id="rId90" Type="http://schemas.openxmlformats.org/officeDocument/2006/relationships/ctrlProp" Target="../ctrlProps/ctrlProp579.xml"/><Relationship Id="rId95" Type="http://schemas.openxmlformats.org/officeDocument/2006/relationships/ctrlProp" Target="../ctrlProps/ctrlProp584.xml"/><Relationship Id="rId22" Type="http://schemas.openxmlformats.org/officeDocument/2006/relationships/ctrlProp" Target="../ctrlProps/ctrlProp511.xml"/><Relationship Id="rId27" Type="http://schemas.openxmlformats.org/officeDocument/2006/relationships/ctrlProp" Target="../ctrlProps/ctrlProp516.xml"/><Relationship Id="rId43" Type="http://schemas.openxmlformats.org/officeDocument/2006/relationships/ctrlProp" Target="../ctrlProps/ctrlProp532.xml"/><Relationship Id="rId48" Type="http://schemas.openxmlformats.org/officeDocument/2006/relationships/ctrlProp" Target="../ctrlProps/ctrlProp537.xml"/><Relationship Id="rId64" Type="http://schemas.openxmlformats.org/officeDocument/2006/relationships/ctrlProp" Target="../ctrlProps/ctrlProp553.xml"/><Relationship Id="rId69" Type="http://schemas.openxmlformats.org/officeDocument/2006/relationships/ctrlProp" Target="../ctrlProps/ctrlProp558.xml"/><Relationship Id="rId8" Type="http://schemas.openxmlformats.org/officeDocument/2006/relationships/hyperlink" Target="https://sws.nrel.gov/spec/501071" TargetMode="External"/><Relationship Id="rId51" Type="http://schemas.openxmlformats.org/officeDocument/2006/relationships/ctrlProp" Target="../ctrlProps/ctrlProp540.xml"/><Relationship Id="rId72" Type="http://schemas.openxmlformats.org/officeDocument/2006/relationships/ctrlProp" Target="../ctrlProps/ctrlProp561.xml"/><Relationship Id="rId80" Type="http://schemas.openxmlformats.org/officeDocument/2006/relationships/ctrlProp" Target="../ctrlProps/ctrlProp569.xml"/><Relationship Id="rId85" Type="http://schemas.openxmlformats.org/officeDocument/2006/relationships/ctrlProp" Target="../ctrlProps/ctrlProp574.xml"/><Relationship Id="rId93" Type="http://schemas.openxmlformats.org/officeDocument/2006/relationships/ctrlProp" Target="../ctrlProps/ctrlProp582.xml"/><Relationship Id="rId3" Type="http://schemas.openxmlformats.org/officeDocument/2006/relationships/hyperlink" Target="https://sws.nrel.gov/spec/702011" TargetMode="External"/><Relationship Id="rId12" Type="http://schemas.openxmlformats.org/officeDocument/2006/relationships/hyperlink" Target="https://sws.nrel.gov/spec/703011" TargetMode="External"/><Relationship Id="rId17" Type="http://schemas.openxmlformats.org/officeDocument/2006/relationships/drawing" Target="../drawings/drawing11.xml"/><Relationship Id="rId25" Type="http://schemas.openxmlformats.org/officeDocument/2006/relationships/ctrlProp" Target="../ctrlProps/ctrlProp514.xml"/><Relationship Id="rId33" Type="http://schemas.openxmlformats.org/officeDocument/2006/relationships/ctrlProp" Target="../ctrlProps/ctrlProp522.xml"/><Relationship Id="rId38" Type="http://schemas.openxmlformats.org/officeDocument/2006/relationships/ctrlProp" Target="../ctrlProps/ctrlProp527.xml"/><Relationship Id="rId46" Type="http://schemas.openxmlformats.org/officeDocument/2006/relationships/ctrlProp" Target="../ctrlProps/ctrlProp535.xml"/><Relationship Id="rId59" Type="http://schemas.openxmlformats.org/officeDocument/2006/relationships/ctrlProp" Target="../ctrlProps/ctrlProp548.xml"/><Relationship Id="rId67" Type="http://schemas.openxmlformats.org/officeDocument/2006/relationships/ctrlProp" Target="../ctrlProps/ctrlProp556.xml"/><Relationship Id="rId20" Type="http://schemas.openxmlformats.org/officeDocument/2006/relationships/ctrlProp" Target="../ctrlProps/ctrlProp509.xml"/><Relationship Id="rId41" Type="http://schemas.openxmlformats.org/officeDocument/2006/relationships/ctrlProp" Target="../ctrlProps/ctrlProp530.xml"/><Relationship Id="rId54" Type="http://schemas.openxmlformats.org/officeDocument/2006/relationships/ctrlProp" Target="../ctrlProps/ctrlProp543.xml"/><Relationship Id="rId62" Type="http://schemas.openxmlformats.org/officeDocument/2006/relationships/ctrlProp" Target="../ctrlProps/ctrlProp551.xml"/><Relationship Id="rId70" Type="http://schemas.openxmlformats.org/officeDocument/2006/relationships/ctrlProp" Target="../ctrlProps/ctrlProp559.xml"/><Relationship Id="rId75" Type="http://schemas.openxmlformats.org/officeDocument/2006/relationships/ctrlProp" Target="../ctrlProps/ctrlProp564.xml"/><Relationship Id="rId83" Type="http://schemas.openxmlformats.org/officeDocument/2006/relationships/ctrlProp" Target="../ctrlProps/ctrlProp572.xml"/><Relationship Id="rId88" Type="http://schemas.openxmlformats.org/officeDocument/2006/relationships/ctrlProp" Target="../ctrlProps/ctrlProp577.xml"/><Relationship Id="rId91" Type="http://schemas.openxmlformats.org/officeDocument/2006/relationships/ctrlProp" Target="../ctrlProps/ctrlProp580.xml"/><Relationship Id="rId96" Type="http://schemas.openxmlformats.org/officeDocument/2006/relationships/ctrlProp" Target="../ctrlProps/ctrlProp585.xml"/><Relationship Id="rId1" Type="http://schemas.openxmlformats.org/officeDocument/2006/relationships/hyperlink" Target="Attic%20Floors-%20Unconditoned%20Attic%20SWS" TargetMode="External"/><Relationship Id="rId6" Type="http://schemas.openxmlformats.org/officeDocument/2006/relationships/hyperlink" Target="https://sws.nrel.gov/spec/3" TargetMode="External"/><Relationship Id="rId15" Type="http://schemas.openxmlformats.org/officeDocument/2006/relationships/hyperlink" Target="https://sws.nrel.gov/spec/50108" TargetMode="External"/><Relationship Id="rId23" Type="http://schemas.openxmlformats.org/officeDocument/2006/relationships/ctrlProp" Target="../ctrlProps/ctrlProp512.xml"/><Relationship Id="rId28" Type="http://schemas.openxmlformats.org/officeDocument/2006/relationships/ctrlProp" Target="../ctrlProps/ctrlProp517.xml"/><Relationship Id="rId36" Type="http://schemas.openxmlformats.org/officeDocument/2006/relationships/ctrlProp" Target="../ctrlProps/ctrlProp525.xml"/><Relationship Id="rId49" Type="http://schemas.openxmlformats.org/officeDocument/2006/relationships/ctrlProp" Target="../ctrlProps/ctrlProp538.xml"/><Relationship Id="rId57" Type="http://schemas.openxmlformats.org/officeDocument/2006/relationships/ctrlProp" Target="../ctrlProps/ctrlProp546.xml"/><Relationship Id="rId10" Type="http://schemas.openxmlformats.org/officeDocument/2006/relationships/hyperlink" Target="https://sws.nrel.gov/spec/402021" TargetMode="External"/><Relationship Id="rId31" Type="http://schemas.openxmlformats.org/officeDocument/2006/relationships/ctrlProp" Target="../ctrlProps/ctrlProp520.xml"/><Relationship Id="rId44" Type="http://schemas.openxmlformats.org/officeDocument/2006/relationships/ctrlProp" Target="../ctrlProps/ctrlProp533.xml"/><Relationship Id="rId52" Type="http://schemas.openxmlformats.org/officeDocument/2006/relationships/ctrlProp" Target="../ctrlProps/ctrlProp541.xml"/><Relationship Id="rId60" Type="http://schemas.openxmlformats.org/officeDocument/2006/relationships/ctrlProp" Target="../ctrlProps/ctrlProp549.xml"/><Relationship Id="rId65" Type="http://schemas.openxmlformats.org/officeDocument/2006/relationships/ctrlProp" Target="../ctrlProps/ctrlProp554.xml"/><Relationship Id="rId73" Type="http://schemas.openxmlformats.org/officeDocument/2006/relationships/ctrlProp" Target="../ctrlProps/ctrlProp562.xml"/><Relationship Id="rId78" Type="http://schemas.openxmlformats.org/officeDocument/2006/relationships/ctrlProp" Target="../ctrlProps/ctrlProp567.xml"/><Relationship Id="rId81" Type="http://schemas.openxmlformats.org/officeDocument/2006/relationships/ctrlProp" Target="../ctrlProps/ctrlProp570.xml"/><Relationship Id="rId86" Type="http://schemas.openxmlformats.org/officeDocument/2006/relationships/ctrlProp" Target="../ctrlProps/ctrlProp575.xml"/><Relationship Id="rId94" Type="http://schemas.openxmlformats.org/officeDocument/2006/relationships/ctrlProp" Target="../ctrlProps/ctrlProp583.xml"/><Relationship Id="rId4" Type="http://schemas.openxmlformats.org/officeDocument/2006/relationships/hyperlink" Target="https://www.energy.gov/scep/wap/articles/weatherization-program-notice-22-7-weatherization-health-and-safety" TargetMode="External"/><Relationship Id="rId9" Type="http://schemas.openxmlformats.org/officeDocument/2006/relationships/hyperlink" Target="https://sws.nrel.gov/spec/40103" TargetMode="External"/><Relationship Id="rId13" Type="http://schemas.openxmlformats.org/officeDocument/2006/relationships/hyperlink" Target="https://sws.nrel.gov/spec/701011" TargetMode="External"/><Relationship Id="rId18" Type="http://schemas.openxmlformats.org/officeDocument/2006/relationships/vmlDrawing" Target="../drawings/vmlDrawing8.vml"/><Relationship Id="rId39" Type="http://schemas.openxmlformats.org/officeDocument/2006/relationships/ctrlProp" Target="../ctrlProps/ctrlProp528.xml"/><Relationship Id="rId34" Type="http://schemas.openxmlformats.org/officeDocument/2006/relationships/ctrlProp" Target="../ctrlProps/ctrlProp523.xml"/><Relationship Id="rId50" Type="http://schemas.openxmlformats.org/officeDocument/2006/relationships/ctrlProp" Target="../ctrlProps/ctrlProp539.xml"/><Relationship Id="rId55" Type="http://schemas.openxmlformats.org/officeDocument/2006/relationships/ctrlProp" Target="../ctrlProps/ctrlProp544.xml"/><Relationship Id="rId76" Type="http://schemas.openxmlformats.org/officeDocument/2006/relationships/ctrlProp" Target="../ctrlProps/ctrlProp565.xml"/><Relationship Id="rId7" Type="http://schemas.openxmlformats.org/officeDocument/2006/relationships/hyperlink" Target="https://sws.nrel.gov/spec/50106" TargetMode="External"/><Relationship Id="rId71" Type="http://schemas.openxmlformats.org/officeDocument/2006/relationships/ctrlProp" Target="../ctrlProps/ctrlProp560.xml"/><Relationship Id="rId92" Type="http://schemas.openxmlformats.org/officeDocument/2006/relationships/ctrlProp" Target="../ctrlProps/ctrlProp581.xml"/><Relationship Id="rId2" Type="http://schemas.openxmlformats.org/officeDocument/2006/relationships/hyperlink" Target="https://sws.nrel.gov/spec/702011" TargetMode="External"/><Relationship Id="rId29" Type="http://schemas.openxmlformats.org/officeDocument/2006/relationships/ctrlProp" Target="../ctrlProps/ctrlProp518.xml"/><Relationship Id="rId24" Type="http://schemas.openxmlformats.org/officeDocument/2006/relationships/ctrlProp" Target="../ctrlProps/ctrlProp513.xml"/><Relationship Id="rId40" Type="http://schemas.openxmlformats.org/officeDocument/2006/relationships/ctrlProp" Target="../ctrlProps/ctrlProp529.xml"/><Relationship Id="rId45" Type="http://schemas.openxmlformats.org/officeDocument/2006/relationships/ctrlProp" Target="../ctrlProps/ctrlProp534.xml"/><Relationship Id="rId66" Type="http://schemas.openxmlformats.org/officeDocument/2006/relationships/ctrlProp" Target="../ctrlProps/ctrlProp555.xml"/><Relationship Id="rId87" Type="http://schemas.openxmlformats.org/officeDocument/2006/relationships/ctrlProp" Target="../ctrlProps/ctrlProp576.xml"/><Relationship Id="rId61" Type="http://schemas.openxmlformats.org/officeDocument/2006/relationships/ctrlProp" Target="../ctrlProps/ctrlProp550.xml"/><Relationship Id="rId82" Type="http://schemas.openxmlformats.org/officeDocument/2006/relationships/ctrlProp" Target="../ctrlProps/ctrlProp571.xml"/><Relationship Id="rId19" Type="http://schemas.openxmlformats.org/officeDocument/2006/relationships/ctrlProp" Target="../ctrlProps/ctrlProp508.xml"/><Relationship Id="rId14" Type="http://schemas.openxmlformats.org/officeDocument/2006/relationships/hyperlink" Target="https://sws.nrel.gov/spec/701031" TargetMode="External"/><Relationship Id="rId30" Type="http://schemas.openxmlformats.org/officeDocument/2006/relationships/ctrlProp" Target="../ctrlProps/ctrlProp519.xml"/><Relationship Id="rId35" Type="http://schemas.openxmlformats.org/officeDocument/2006/relationships/ctrlProp" Target="../ctrlProps/ctrlProp524.xml"/><Relationship Id="rId56" Type="http://schemas.openxmlformats.org/officeDocument/2006/relationships/ctrlProp" Target="../ctrlProps/ctrlProp545.xml"/><Relationship Id="rId77" Type="http://schemas.openxmlformats.org/officeDocument/2006/relationships/ctrlProp" Target="../ctrlProps/ctrlProp566.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building-center.org/" TargetMode="External"/><Relationship Id="rId2" Type="http://schemas.openxmlformats.org/officeDocument/2006/relationships/hyperlink" Target="http://www.nrel.gov/docs/fy06osti/38238.pdf" TargetMode="External"/><Relationship Id="rId1" Type="http://schemas.openxmlformats.org/officeDocument/2006/relationships/hyperlink" Target="http://www.nrel.gov/docs/fy06osti/38238.pdf" TargetMode="External"/><Relationship Id="rId5" Type="http://schemas.openxmlformats.org/officeDocument/2006/relationships/printerSettings" Target="../printerSettings/printerSettings6.bin"/><Relationship Id="rId4" Type="http://schemas.openxmlformats.org/officeDocument/2006/relationships/hyperlink" Target="https://www.energy.gov/scep/wap/articles/weatherization-program-notice-23-6-revised-energy-audit-approval-procedure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building-center.org/" TargetMode="External"/><Relationship Id="rId2" Type="http://schemas.openxmlformats.org/officeDocument/2006/relationships/hyperlink" Target="http://www.nrel.gov/docs/fy06osti/38238.pdf" TargetMode="External"/><Relationship Id="rId1" Type="http://schemas.openxmlformats.org/officeDocument/2006/relationships/hyperlink" Target="http://www.nrel.gov/docs/fy06osti/38238.pdf" TargetMode="External"/><Relationship Id="rId5" Type="http://schemas.openxmlformats.org/officeDocument/2006/relationships/printerSettings" Target="../printerSettings/printerSettings7.bin"/><Relationship Id="rId4" Type="http://schemas.openxmlformats.org/officeDocument/2006/relationships/hyperlink" Target="https://www.energy.gov/scep/wap/articles/weatherization-program-notice-23-6-revised-energy-audit-approval-procedure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building-center.org/" TargetMode="External"/><Relationship Id="rId2" Type="http://schemas.openxmlformats.org/officeDocument/2006/relationships/hyperlink" Target="http://www.nrel.gov/docs/fy06osti/38238.pdf" TargetMode="External"/><Relationship Id="rId1" Type="http://schemas.openxmlformats.org/officeDocument/2006/relationships/hyperlink" Target="http://www.nrel.gov/docs/fy06osti/38238.pdf" TargetMode="External"/><Relationship Id="rId5" Type="http://schemas.openxmlformats.org/officeDocument/2006/relationships/printerSettings" Target="../printerSettings/printerSettings8.bin"/><Relationship Id="rId4" Type="http://schemas.openxmlformats.org/officeDocument/2006/relationships/hyperlink" Target="https://www.energy.gov/scep/wap/articles/weatherization-program-notice-23-6-revised-energy-audit-approval-procedure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40"/>
  <sheetViews>
    <sheetView showGridLines="0" workbookViewId="0">
      <selection activeCell="D15" sqref="D15"/>
    </sheetView>
  </sheetViews>
  <sheetFormatPr defaultColWidth="9.140625" defaultRowHeight="12.75" x14ac:dyDescent="0.2"/>
  <cols>
    <col min="1" max="1" width="11.140625" style="1" bestFit="1" customWidth="1"/>
    <col min="2" max="2" width="17.28515625" style="1" customWidth="1"/>
    <col min="3" max="3" width="16.7109375" style="1" bestFit="1" customWidth="1"/>
    <col min="4" max="16384" width="9.140625" style="1"/>
  </cols>
  <sheetData>
    <row r="1" spans="1:10" s="148" customFormat="1" ht="25.5" x14ac:dyDescent="0.2">
      <c r="A1" s="568" t="s">
        <v>215</v>
      </c>
      <c r="B1" s="632"/>
      <c r="C1" s="632"/>
      <c r="D1" s="632"/>
      <c r="E1" s="632"/>
      <c r="F1" s="632"/>
      <c r="G1" s="632"/>
      <c r="H1" s="632"/>
      <c r="I1" s="632"/>
      <c r="J1" s="147"/>
    </row>
    <row r="2" spans="1:10" s="148" customFormat="1" ht="34.9" customHeight="1" x14ac:dyDescent="0.2">
      <c r="A2" s="633" t="s">
        <v>216</v>
      </c>
      <c r="B2" s="633"/>
      <c r="C2" s="633"/>
      <c r="D2" s="633"/>
      <c r="E2" s="633"/>
      <c r="F2" s="633"/>
      <c r="G2" s="633"/>
      <c r="H2" s="633"/>
      <c r="I2" s="633"/>
    </row>
    <row r="3" spans="1:10" s="148" customFormat="1" ht="34.9" customHeight="1" x14ac:dyDescent="0.2">
      <c r="A3" s="569" t="s">
        <v>217</v>
      </c>
      <c r="B3" s="570"/>
      <c r="C3" s="569" t="s">
        <v>295</v>
      </c>
      <c r="D3" s="635"/>
      <c r="E3" s="635"/>
      <c r="F3" s="635"/>
      <c r="G3" s="635"/>
      <c r="H3" s="635"/>
      <c r="I3" s="635"/>
    </row>
    <row r="4" spans="1:10" s="148" customFormat="1" ht="34.9" customHeight="1" x14ac:dyDescent="0.2">
      <c r="A4" s="569" t="s">
        <v>313</v>
      </c>
      <c r="B4" s="571"/>
      <c r="C4" s="569" t="s">
        <v>409</v>
      </c>
      <c r="D4" s="635"/>
      <c r="E4" s="635"/>
      <c r="F4" s="635"/>
      <c r="G4" s="635"/>
      <c r="H4" s="635"/>
      <c r="I4" s="635"/>
    </row>
    <row r="5" spans="1:10" ht="34.9" customHeight="1" x14ac:dyDescent="0.2">
      <c r="A5" s="569" t="s">
        <v>415</v>
      </c>
      <c r="B5" s="572"/>
      <c r="C5" s="634"/>
      <c r="D5" s="634"/>
      <c r="E5" s="634"/>
      <c r="F5" s="634"/>
      <c r="G5" s="634"/>
      <c r="H5" s="634"/>
      <c r="I5" s="634"/>
    </row>
    <row r="7" spans="1:10" ht="13.9" customHeight="1" x14ac:dyDescent="0.2"/>
    <row r="8" spans="1:10" ht="13.9" customHeight="1" x14ac:dyDescent="0.2">
      <c r="B8" s="391" t="s">
        <v>664</v>
      </c>
      <c r="C8" s="392">
        <v>45279</v>
      </c>
    </row>
    <row r="13" spans="1:10" ht="13.9" customHeight="1" x14ac:dyDescent="0.2"/>
    <row r="14" spans="1:10" ht="13.9" customHeight="1" x14ac:dyDescent="0.2"/>
    <row r="18" spans="3:3" ht="14.25" customHeight="1" x14ac:dyDescent="0.2"/>
    <row r="22" spans="3:3" x14ac:dyDescent="0.2">
      <c r="C22" s="145"/>
    </row>
    <row r="23" spans="3:3" x14ac:dyDescent="0.2">
      <c r="C23" s="145"/>
    </row>
    <row r="39" ht="15.75" customHeight="1" x14ac:dyDescent="0.2"/>
    <row r="40" ht="13.5" customHeight="1" x14ac:dyDescent="0.2"/>
  </sheetData>
  <sheetProtection selectLockedCells="1" autoFilter="0"/>
  <mergeCells count="5">
    <mergeCell ref="B1:I1"/>
    <mergeCell ref="A2:I2"/>
    <mergeCell ref="C5:I5"/>
    <mergeCell ref="D3:I3"/>
    <mergeCell ref="D4:I4"/>
  </mergeCells>
  <dataValidations count="5">
    <dataValidation allowBlank="1" showInputMessage="1" showErrorMessage="1" promptTitle="Head of Household Name" prompt="Enter the name of the head of household from the client application; enter first and last name." sqref="D3"/>
    <dataValidation allowBlank="1" showInputMessage="1" showErrorMessage="1" promptTitle="Job Number" prompt="Enter the job number/client ID/audit number for this client. " sqref="B3"/>
    <dataValidation allowBlank="1" showInputMessage="1" showErrorMessage="1" promptTitle="Date" prompt="Enter Date of Assessment _x000a_" sqref="B4"/>
    <dataValidation allowBlank="1" showInputMessage="1" showErrorMessage="1" promptTitle="Address" prompt="Enter Full Address for Client (Address. City, State)" sqref="D4"/>
    <dataValidation allowBlank="1" showInputMessage="1" showErrorMessage="1" promptTitle="Sq. Footage" prompt="Enter Sq. Footage from Assessment. _x000a_" sqref="B5"/>
  </dataValidations>
  <printOptions horizontalCentered="1"/>
  <pageMargins left="0.7" right="0.7" top="0.75" bottom="0.75" header="0.3" footer="0.3"/>
  <pageSetup scale="9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Subrecipient Name" prompt="Input the name of the Subrecipient doing the work on this client's home.">
          <x14:formula1>
            <xm:f>'Agency-County'!$A$2:$A$22</xm:f>
          </x14:formula1>
          <xm:sqref>B1:I1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3"/>
  <sheetViews>
    <sheetView showGridLines="0" topLeftCell="G1" zoomScaleNormal="100" workbookViewId="0">
      <selection activeCell="L14" sqref="L14"/>
    </sheetView>
  </sheetViews>
  <sheetFormatPr defaultRowHeight="16.5" customHeight="1" x14ac:dyDescent="0.2"/>
  <cols>
    <col min="1" max="1" width="42.7109375" style="2" customWidth="1"/>
    <col min="2" max="2" width="31" style="2" customWidth="1"/>
    <col min="3" max="3" width="9" style="2" customWidth="1"/>
    <col min="4" max="4" width="19.7109375" style="2" customWidth="1"/>
    <col min="5" max="5" width="4.7109375" style="2" customWidth="1"/>
    <col min="6" max="6" width="9.140625" style="2"/>
    <col min="7" max="7" width="37.5703125" style="2" customWidth="1"/>
    <col min="8" max="8" width="23.140625" style="2" customWidth="1"/>
    <col min="9" max="9" width="9.140625" style="2"/>
    <col min="10" max="10" width="18.140625" style="2" customWidth="1"/>
    <col min="11" max="11" width="9.140625" style="2"/>
    <col min="12" max="12" width="25.5703125" style="2" customWidth="1"/>
    <col min="13" max="13" width="24.5703125" style="2" customWidth="1"/>
    <col min="14" max="249" width="9.140625" style="2"/>
    <col min="250" max="250" width="32.85546875" style="2" customWidth="1"/>
    <col min="251" max="251" width="12.85546875" style="2" customWidth="1"/>
    <col min="252" max="252" width="9.28515625" style="2" bestFit="1" customWidth="1"/>
    <col min="253" max="253" width="12.85546875" style="2" customWidth="1"/>
    <col min="254" max="254" width="17.28515625" style="2" customWidth="1"/>
    <col min="255" max="255" width="2.140625" style="2" customWidth="1"/>
    <col min="256" max="256" width="9.140625" style="2"/>
    <col min="257" max="257" width="42.7109375" style="2" customWidth="1"/>
    <col min="258" max="258" width="19.7109375" style="2" customWidth="1"/>
    <col min="259" max="259" width="5.7109375" style="2" customWidth="1"/>
    <col min="260" max="260" width="19.7109375" style="2" customWidth="1"/>
    <col min="261" max="261" width="4.7109375" style="2" customWidth="1"/>
    <col min="262" max="505" width="9.140625" style="2"/>
    <col min="506" max="506" width="32.85546875" style="2" customWidth="1"/>
    <col min="507" max="507" width="12.85546875" style="2" customWidth="1"/>
    <col min="508" max="508" width="9.28515625" style="2" bestFit="1" customWidth="1"/>
    <col min="509" max="509" width="12.85546875" style="2" customWidth="1"/>
    <col min="510" max="510" width="17.28515625" style="2" customWidth="1"/>
    <col min="511" max="511" width="2.140625" style="2" customWidth="1"/>
    <col min="512" max="512" width="9.140625" style="2"/>
    <col min="513" max="513" width="42.7109375" style="2" customWidth="1"/>
    <col min="514" max="514" width="19.7109375" style="2" customWidth="1"/>
    <col min="515" max="515" width="5.7109375" style="2" customWidth="1"/>
    <col min="516" max="516" width="19.7109375" style="2" customWidth="1"/>
    <col min="517" max="517" width="4.7109375" style="2" customWidth="1"/>
    <col min="518" max="761" width="9.140625" style="2"/>
    <col min="762" max="762" width="32.85546875" style="2" customWidth="1"/>
    <col min="763" max="763" width="12.85546875" style="2" customWidth="1"/>
    <col min="764" max="764" width="9.28515625" style="2" bestFit="1" customWidth="1"/>
    <col min="765" max="765" width="12.85546875" style="2" customWidth="1"/>
    <col min="766" max="766" width="17.28515625" style="2" customWidth="1"/>
    <col min="767" max="767" width="2.140625" style="2" customWidth="1"/>
    <col min="768" max="768" width="9.140625" style="2"/>
    <col min="769" max="769" width="42.7109375" style="2" customWidth="1"/>
    <col min="770" max="770" width="19.7109375" style="2" customWidth="1"/>
    <col min="771" max="771" width="5.7109375" style="2" customWidth="1"/>
    <col min="772" max="772" width="19.7109375" style="2" customWidth="1"/>
    <col min="773" max="773" width="4.7109375" style="2" customWidth="1"/>
    <col min="774" max="1017" width="9.140625" style="2"/>
    <col min="1018" max="1018" width="32.85546875" style="2" customWidth="1"/>
    <col min="1019" max="1019" width="12.85546875" style="2" customWidth="1"/>
    <col min="1020" max="1020" width="9.28515625" style="2" bestFit="1" customWidth="1"/>
    <col min="1021" max="1021" width="12.85546875" style="2" customWidth="1"/>
    <col min="1022" max="1022" width="17.28515625" style="2" customWidth="1"/>
    <col min="1023" max="1023" width="2.140625" style="2" customWidth="1"/>
    <col min="1024" max="1024" width="9.140625" style="2"/>
    <col min="1025" max="1025" width="42.7109375" style="2" customWidth="1"/>
    <col min="1026" max="1026" width="19.7109375" style="2" customWidth="1"/>
    <col min="1027" max="1027" width="5.7109375" style="2" customWidth="1"/>
    <col min="1028" max="1028" width="19.7109375" style="2" customWidth="1"/>
    <col min="1029" max="1029" width="4.7109375" style="2" customWidth="1"/>
    <col min="1030" max="1273" width="9.140625" style="2"/>
    <col min="1274" max="1274" width="32.85546875" style="2" customWidth="1"/>
    <col min="1275" max="1275" width="12.85546875" style="2" customWidth="1"/>
    <col min="1276" max="1276" width="9.28515625" style="2" bestFit="1" customWidth="1"/>
    <col min="1277" max="1277" width="12.85546875" style="2" customWidth="1"/>
    <col min="1278" max="1278" width="17.28515625" style="2" customWidth="1"/>
    <col min="1279" max="1279" width="2.140625" style="2" customWidth="1"/>
    <col min="1280" max="1280" width="9.140625" style="2"/>
    <col min="1281" max="1281" width="42.7109375" style="2" customWidth="1"/>
    <col min="1282" max="1282" width="19.7109375" style="2" customWidth="1"/>
    <col min="1283" max="1283" width="5.7109375" style="2" customWidth="1"/>
    <col min="1284" max="1284" width="19.7109375" style="2" customWidth="1"/>
    <col min="1285" max="1285" width="4.7109375" style="2" customWidth="1"/>
    <col min="1286" max="1529" width="9.140625" style="2"/>
    <col min="1530" max="1530" width="32.85546875" style="2" customWidth="1"/>
    <col min="1531" max="1531" width="12.85546875" style="2" customWidth="1"/>
    <col min="1532" max="1532" width="9.28515625" style="2" bestFit="1" customWidth="1"/>
    <col min="1533" max="1533" width="12.85546875" style="2" customWidth="1"/>
    <col min="1534" max="1534" width="17.28515625" style="2" customWidth="1"/>
    <col min="1535" max="1535" width="2.140625" style="2" customWidth="1"/>
    <col min="1536" max="1536" width="9.140625" style="2"/>
    <col min="1537" max="1537" width="42.7109375" style="2" customWidth="1"/>
    <col min="1538" max="1538" width="19.7109375" style="2" customWidth="1"/>
    <col min="1539" max="1539" width="5.7109375" style="2" customWidth="1"/>
    <col min="1540" max="1540" width="19.7109375" style="2" customWidth="1"/>
    <col min="1541" max="1541" width="4.7109375" style="2" customWidth="1"/>
    <col min="1542" max="1785" width="9.140625" style="2"/>
    <col min="1786" max="1786" width="32.85546875" style="2" customWidth="1"/>
    <col min="1787" max="1787" width="12.85546875" style="2" customWidth="1"/>
    <col min="1788" max="1788" width="9.28515625" style="2" bestFit="1" customWidth="1"/>
    <col min="1789" max="1789" width="12.85546875" style="2" customWidth="1"/>
    <col min="1790" max="1790" width="17.28515625" style="2" customWidth="1"/>
    <col min="1791" max="1791" width="2.140625" style="2" customWidth="1"/>
    <col min="1792" max="1792" width="9.140625" style="2"/>
    <col min="1793" max="1793" width="42.7109375" style="2" customWidth="1"/>
    <col min="1794" max="1794" width="19.7109375" style="2" customWidth="1"/>
    <col min="1795" max="1795" width="5.7109375" style="2" customWidth="1"/>
    <col min="1796" max="1796" width="19.7109375" style="2" customWidth="1"/>
    <col min="1797" max="1797" width="4.7109375" style="2" customWidth="1"/>
    <col min="1798" max="2041" width="9.140625" style="2"/>
    <col min="2042" max="2042" width="32.85546875" style="2" customWidth="1"/>
    <col min="2043" max="2043" width="12.85546875" style="2" customWidth="1"/>
    <col min="2044" max="2044" width="9.28515625" style="2" bestFit="1" customWidth="1"/>
    <col min="2045" max="2045" width="12.85546875" style="2" customWidth="1"/>
    <col min="2046" max="2046" width="17.28515625" style="2" customWidth="1"/>
    <col min="2047" max="2047" width="2.140625" style="2" customWidth="1"/>
    <col min="2048" max="2048" width="9.140625" style="2"/>
    <col min="2049" max="2049" width="42.7109375" style="2" customWidth="1"/>
    <col min="2050" max="2050" width="19.7109375" style="2" customWidth="1"/>
    <col min="2051" max="2051" width="5.7109375" style="2" customWidth="1"/>
    <col min="2052" max="2052" width="19.7109375" style="2" customWidth="1"/>
    <col min="2053" max="2053" width="4.7109375" style="2" customWidth="1"/>
    <col min="2054" max="2297" width="9.140625" style="2"/>
    <col min="2298" max="2298" width="32.85546875" style="2" customWidth="1"/>
    <col min="2299" max="2299" width="12.85546875" style="2" customWidth="1"/>
    <col min="2300" max="2300" width="9.28515625" style="2" bestFit="1" customWidth="1"/>
    <col min="2301" max="2301" width="12.85546875" style="2" customWidth="1"/>
    <col min="2302" max="2302" width="17.28515625" style="2" customWidth="1"/>
    <col min="2303" max="2303" width="2.140625" style="2" customWidth="1"/>
    <col min="2304" max="2304" width="9.140625" style="2"/>
    <col min="2305" max="2305" width="42.7109375" style="2" customWidth="1"/>
    <col min="2306" max="2306" width="19.7109375" style="2" customWidth="1"/>
    <col min="2307" max="2307" width="5.7109375" style="2" customWidth="1"/>
    <col min="2308" max="2308" width="19.7109375" style="2" customWidth="1"/>
    <col min="2309" max="2309" width="4.7109375" style="2" customWidth="1"/>
    <col min="2310" max="2553" width="9.140625" style="2"/>
    <col min="2554" max="2554" width="32.85546875" style="2" customWidth="1"/>
    <col min="2555" max="2555" width="12.85546875" style="2" customWidth="1"/>
    <col min="2556" max="2556" width="9.28515625" style="2" bestFit="1" customWidth="1"/>
    <col min="2557" max="2557" width="12.85546875" style="2" customWidth="1"/>
    <col min="2558" max="2558" width="17.28515625" style="2" customWidth="1"/>
    <col min="2559" max="2559" width="2.140625" style="2" customWidth="1"/>
    <col min="2560" max="2560" width="9.140625" style="2"/>
    <col min="2561" max="2561" width="42.7109375" style="2" customWidth="1"/>
    <col min="2562" max="2562" width="19.7109375" style="2" customWidth="1"/>
    <col min="2563" max="2563" width="5.7109375" style="2" customWidth="1"/>
    <col min="2564" max="2564" width="19.7109375" style="2" customWidth="1"/>
    <col min="2565" max="2565" width="4.7109375" style="2" customWidth="1"/>
    <col min="2566" max="2809" width="9.140625" style="2"/>
    <col min="2810" max="2810" width="32.85546875" style="2" customWidth="1"/>
    <col min="2811" max="2811" width="12.85546875" style="2" customWidth="1"/>
    <col min="2812" max="2812" width="9.28515625" style="2" bestFit="1" customWidth="1"/>
    <col min="2813" max="2813" width="12.85546875" style="2" customWidth="1"/>
    <col min="2814" max="2814" width="17.28515625" style="2" customWidth="1"/>
    <col min="2815" max="2815" width="2.140625" style="2" customWidth="1"/>
    <col min="2816" max="2816" width="9.140625" style="2"/>
    <col min="2817" max="2817" width="42.7109375" style="2" customWidth="1"/>
    <col min="2818" max="2818" width="19.7109375" style="2" customWidth="1"/>
    <col min="2819" max="2819" width="5.7109375" style="2" customWidth="1"/>
    <col min="2820" max="2820" width="19.7109375" style="2" customWidth="1"/>
    <col min="2821" max="2821" width="4.7109375" style="2" customWidth="1"/>
    <col min="2822" max="3065" width="9.140625" style="2"/>
    <col min="3066" max="3066" width="32.85546875" style="2" customWidth="1"/>
    <col min="3067" max="3067" width="12.85546875" style="2" customWidth="1"/>
    <col min="3068" max="3068" width="9.28515625" style="2" bestFit="1" customWidth="1"/>
    <col min="3069" max="3069" width="12.85546875" style="2" customWidth="1"/>
    <col min="3070" max="3070" width="17.28515625" style="2" customWidth="1"/>
    <col min="3071" max="3071" width="2.140625" style="2" customWidth="1"/>
    <col min="3072" max="3072" width="9.140625" style="2"/>
    <col min="3073" max="3073" width="42.7109375" style="2" customWidth="1"/>
    <col min="3074" max="3074" width="19.7109375" style="2" customWidth="1"/>
    <col min="3075" max="3075" width="5.7109375" style="2" customWidth="1"/>
    <col min="3076" max="3076" width="19.7109375" style="2" customWidth="1"/>
    <col min="3077" max="3077" width="4.7109375" style="2" customWidth="1"/>
    <col min="3078" max="3321" width="9.140625" style="2"/>
    <col min="3322" max="3322" width="32.85546875" style="2" customWidth="1"/>
    <col min="3323" max="3323" width="12.85546875" style="2" customWidth="1"/>
    <col min="3324" max="3324" width="9.28515625" style="2" bestFit="1" customWidth="1"/>
    <col min="3325" max="3325" width="12.85546875" style="2" customWidth="1"/>
    <col min="3326" max="3326" width="17.28515625" style="2" customWidth="1"/>
    <col min="3327" max="3327" width="2.140625" style="2" customWidth="1"/>
    <col min="3328" max="3328" width="9.140625" style="2"/>
    <col min="3329" max="3329" width="42.7109375" style="2" customWidth="1"/>
    <col min="3330" max="3330" width="19.7109375" style="2" customWidth="1"/>
    <col min="3331" max="3331" width="5.7109375" style="2" customWidth="1"/>
    <col min="3332" max="3332" width="19.7109375" style="2" customWidth="1"/>
    <col min="3333" max="3333" width="4.7109375" style="2" customWidth="1"/>
    <col min="3334" max="3577" width="9.140625" style="2"/>
    <col min="3578" max="3578" width="32.85546875" style="2" customWidth="1"/>
    <col min="3579" max="3579" width="12.85546875" style="2" customWidth="1"/>
    <col min="3580" max="3580" width="9.28515625" style="2" bestFit="1" customWidth="1"/>
    <col min="3581" max="3581" width="12.85546875" style="2" customWidth="1"/>
    <col min="3582" max="3582" width="17.28515625" style="2" customWidth="1"/>
    <col min="3583" max="3583" width="2.140625" style="2" customWidth="1"/>
    <col min="3584" max="3584" width="9.140625" style="2"/>
    <col min="3585" max="3585" width="42.7109375" style="2" customWidth="1"/>
    <col min="3586" max="3586" width="19.7109375" style="2" customWidth="1"/>
    <col min="3587" max="3587" width="5.7109375" style="2" customWidth="1"/>
    <col min="3588" max="3588" width="19.7109375" style="2" customWidth="1"/>
    <col min="3589" max="3589" width="4.7109375" style="2" customWidth="1"/>
    <col min="3590" max="3833" width="9.140625" style="2"/>
    <col min="3834" max="3834" width="32.85546875" style="2" customWidth="1"/>
    <col min="3835" max="3835" width="12.85546875" style="2" customWidth="1"/>
    <col min="3836" max="3836" width="9.28515625" style="2" bestFit="1" customWidth="1"/>
    <col min="3837" max="3837" width="12.85546875" style="2" customWidth="1"/>
    <col min="3838" max="3838" width="17.28515625" style="2" customWidth="1"/>
    <col min="3839" max="3839" width="2.140625" style="2" customWidth="1"/>
    <col min="3840" max="3840" width="9.140625" style="2"/>
    <col min="3841" max="3841" width="42.7109375" style="2" customWidth="1"/>
    <col min="3842" max="3842" width="19.7109375" style="2" customWidth="1"/>
    <col min="3843" max="3843" width="5.7109375" style="2" customWidth="1"/>
    <col min="3844" max="3844" width="19.7109375" style="2" customWidth="1"/>
    <col min="3845" max="3845" width="4.7109375" style="2" customWidth="1"/>
    <col min="3846" max="4089" width="9.140625" style="2"/>
    <col min="4090" max="4090" width="32.85546875" style="2" customWidth="1"/>
    <col min="4091" max="4091" width="12.85546875" style="2" customWidth="1"/>
    <col min="4092" max="4092" width="9.28515625" style="2" bestFit="1" customWidth="1"/>
    <col min="4093" max="4093" width="12.85546875" style="2" customWidth="1"/>
    <col min="4094" max="4094" width="17.28515625" style="2" customWidth="1"/>
    <col min="4095" max="4095" width="2.140625" style="2" customWidth="1"/>
    <col min="4096" max="4096" width="9.140625" style="2"/>
    <col min="4097" max="4097" width="42.7109375" style="2" customWidth="1"/>
    <col min="4098" max="4098" width="19.7109375" style="2" customWidth="1"/>
    <col min="4099" max="4099" width="5.7109375" style="2" customWidth="1"/>
    <col min="4100" max="4100" width="19.7109375" style="2" customWidth="1"/>
    <col min="4101" max="4101" width="4.7109375" style="2" customWidth="1"/>
    <col min="4102" max="4345" width="9.140625" style="2"/>
    <col min="4346" max="4346" width="32.85546875" style="2" customWidth="1"/>
    <col min="4347" max="4347" width="12.85546875" style="2" customWidth="1"/>
    <col min="4348" max="4348" width="9.28515625" style="2" bestFit="1" customWidth="1"/>
    <col min="4349" max="4349" width="12.85546875" style="2" customWidth="1"/>
    <col min="4350" max="4350" width="17.28515625" style="2" customWidth="1"/>
    <col min="4351" max="4351" width="2.140625" style="2" customWidth="1"/>
    <col min="4352" max="4352" width="9.140625" style="2"/>
    <col min="4353" max="4353" width="42.7109375" style="2" customWidth="1"/>
    <col min="4354" max="4354" width="19.7109375" style="2" customWidth="1"/>
    <col min="4355" max="4355" width="5.7109375" style="2" customWidth="1"/>
    <col min="4356" max="4356" width="19.7109375" style="2" customWidth="1"/>
    <col min="4357" max="4357" width="4.7109375" style="2" customWidth="1"/>
    <col min="4358" max="4601" width="9.140625" style="2"/>
    <col min="4602" max="4602" width="32.85546875" style="2" customWidth="1"/>
    <col min="4603" max="4603" width="12.85546875" style="2" customWidth="1"/>
    <col min="4604" max="4604" width="9.28515625" style="2" bestFit="1" customWidth="1"/>
    <col min="4605" max="4605" width="12.85546875" style="2" customWidth="1"/>
    <col min="4606" max="4606" width="17.28515625" style="2" customWidth="1"/>
    <col min="4607" max="4607" width="2.140625" style="2" customWidth="1"/>
    <col min="4608" max="4608" width="9.140625" style="2"/>
    <col min="4609" max="4609" width="42.7109375" style="2" customWidth="1"/>
    <col min="4610" max="4610" width="19.7109375" style="2" customWidth="1"/>
    <col min="4611" max="4611" width="5.7109375" style="2" customWidth="1"/>
    <col min="4612" max="4612" width="19.7109375" style="2" customWidth="1"/>
    <col min="4613" max="4613" width="4.7109375" style="2" customWidth="1"/>
    <col min="4614" max="4857" width="9.140625" style="2"/>
    <col min="4858" max="4858" width="32.85546875" style="2" customWidth="1"/>
    <col min="4859" max="4859" width="12.85546875" style="2" customWidth="1"/>
    <col min="4860" max="4860" width="9.28515625" style="2" bestFit="1" customWidth="1"/>
    <col min="4861" max="4861" width="12.85546875" style="2" customWidth="1"/>
    <col min="4862" max="4862" width="17.28515625" style="2" customWidth="1"/>
    <col min="4863" max="4863" width="2.140625" style="2" customWidth="1"/>
    <col min="4864" max="4864" width="9.140625" style="2"/>
    <col min="4865" max="4865" width="42.7109375" style="2" customWidth="1"/>
    <col min="4866" max="4866" width="19.7109375" style="2" customWidth="1"/>
    <col min="4867" max="4867" width="5.7109375" style="2" customWidth="1"/>
    <col min="4868" max="4868" width="19.7109375" style="2" customWidth="1"/>
    <col min="4869" max="4869" width="4.7109375" style="2" customWidth="1"/>
    <col min="4870" max="5113" width="9.140625" style="2"/>
    <col min="5114" max="5114" width="32.85546875" style="2" customWidth="1"/>
    <col min="5115" max="5115" width="12.85546875" style="2" customWidth="1"/>
    <col min="5116" max="5116" width="9.28515625" style="2" bestFit="1" customWidth="1"/>
    <col min="5117" max="5117" width="12.85546875" style="2" customWidth="1"/>
    <col min="5118" max="5118" width="17.28515625" style="2" customWidth="1"/>
    <col min="5119" max="5119" width="2.140625" style="2" customWidth="1"/>
    <col min="5120" max="5120" width="9.140625" style="2"/>
    <col min="5121" max="5121" width="42.7109375" style="2" customWidth="1"/>
    <col min="5122" max="5122" width="19.7109375" style="2" customWidth="1"/>
    <col min="5123" max="5123" width="5.7109375" style="2" customWidth="1"/>
    <col min="5124" max="5124" width="19.7109375" style="2" customWidth="1"/>
    <col min="5125" max="5125" width="4.7109375" style="2" customWidth="1"/>
    <col min="5126" max="5369" width="9.140625" style="2"/>
    <col min="5370" max="5370" width="32.85546875" style="2" customWidth="1"/>
    <col min="5371" max="5371" width="12.85546875" style="2" customWidth="1"/>
    <col min="5372" max="5372" width="9.28515625" style="2" bestFit="1" customWidth="1"/>
    <col min="5373" max="5373" width="12.85546875" style="2" customWidth="1"/>
    <col min="5374" max="5374" width="17.28515625" style="2" customWidth="1"/>
    <col min="5375" max="5375" width="2.140625" style="2" customWidth="1"/>
    <col min="5376" max="5376" width="9.140625" style="2"/>
    <col min="5377" max="5377" width="42.7109375" style="2" customWidth="1"/>
    <col min="5378" max="5378" width="19.7109375" style="2" customWidth="1"/>
    <col min="5379" max="5379" width="5.7109375" style="2" customWidth="1"/>
    <col min="5380" max="5380" width="19.7109375" style="2" customWidth="1"/>
    <col min="5381" max="5381" width="4.7109375" style="2" customWidth="1"/>
    <col min="5382" max="5625" width="9.140625" style="2"/>
    <col min="5626" max="5626" width="32.85546875" style="2" customWidth="1"/>
    <col min="5627" max="5627" width="12.85546875" style="2" customWidth="1"/>
    <col min="5628" max="5628" width="9.28515625" style="2" bestFit="1" customWidth="1"/>
    <col min="5629" max="5629" width="12.85546875" style="2" customWidth="1"/>
    <col min="5630" max="5630" width="17.28515625" style="2" customWidth="1"/>
    <col min="5631" max="5631" width="2.140625" style="2" customWidth="1"/>
    <col min="5632" max="5632" width="9.140625" style="2"/>
    <col min="5633" max="5633" width="42.7109375" style="2" customWidth="1"/>
    <col min="5634" max="5634" width="19.7109375" style="2" customWidth="1"/>
    <col min="5635" max="5635" width="5.7109375" style="2" customWidth="1"/>
    <col min="5636" max="5636" width="19.7109375" style="2" customWidth="1"/>
    <col min="5637" max="5637" width="4.7109375" style="2" customWidth="1"/>
    <col min="5638" max="5881" width="9.140625" style="2"/>
    <col min="5882" max="5882" width="32.85546875" style="2" customWidth="1"/>
    <col min="5883" max="5883" width="12.85546875" style="2" customWidth="1"/>
    <col min="5884" max="5884" width="9.28515625" style="2" bestFit="1" customWidth="1"/>
    <col min="5885" max="5885" width="12.85546875" style="2" customWidth="1"/>
    <col min="5886" max="5886" width="17.28515625" style="2" customWidth="1"/>
    <col min="5887" max="5887" width="2.140625" style="2" customWidth="1"/>
    <col min="5888" max="5888" width="9.140625" style="2"/>
    <col min="5889" max="5889" width="42.7109375" style="2" customWidth="1"/>
    <col min="5890" max="5890" width="19.7109375" style="2" customWidth="1"/>
    <col min="5891" max="5891" width="5.7109375" style="2" customWidth="1"/>
    <col min="5892" max="5892" width="19.7109375" style="2" customWidth="1"/>
    <col min="5893" max="5893" width="4.7109375" style="2" customWidth="1"/>
    <col min="5894" max="6137" width="9.140625" style="2"/>
    <col min="6138" max="6138" width="32.85546875" style="2" customWidth="1"/>
    <col min="6139" max="6139" width="12.85546875" style="2" customWidth="1"/>
    <col min="6140" max="6140" width="9.28515625" style="2" bestFit="1" customWidth="1"/>
    <col min="6141" max="6141" width="12.85546875" style="2" customWidth="1"/>
    <col min="6142" max="6142" width="17.28515625" style="2" customWidth="1"/>
    <col min="6143" max="6143" width="2.140625" style="2" customWidth="1"/>
    <col min="6144" max="6144" width="9.140625" style="2"/>
    <col min="6145" max="6145" width="42.7109375" style="2" customWidth="1"/>
    <col min="6146" max="6146" width="19.7109375" style="2" customWidth="1"/>
    <col min="6147" max="6147" width="5.7109375" style="2" customWidth="1"/>
    <col min="6148" max="6148" width="19.7109375" style="2" customWidth="1"/>
    <col min="6149" max="6149" width="4.7109375" style="2" customWidth="1"/>
    <col min="6150" max="6393" width="9.140625" style="2"/>
    <col min="6394" max="6394" width="32.85546875" style="2" customWidth="1"/>
    <col min="6395" max="6395" width="12.85546875" style="2" customWidth="1"/>
    <col min="6396" max="6396" width="9.28515625" style="2" bestFit="1" customWidth="1"/>
    <col min="6397" max="6397" width="12.85546875" style="2" customWidth="1"/>
    <col min="6398" max="6398" width="17.28515625" style="2" customWidth="1"/>
    <col min="6399" max="6399" width="2.140625" style="2" customWidth="1"/>
    <col min="6400" max="6400" width="9.140625" style="2"/>
    <col min="6401" max="6401" width="42.7109375" style="2" customWidth="1"/>
    <col min="6402" max="6402" width="19.7109375" style="2" customWidth="1"/>
    <col min="6403" max="6403" width="5.7109375" style="2" customWidth="1"/>
    <col min="6404" max="6404" width="19.7109375" style="2" customWidth="1"/>
    <col min="6405" max="6405" width="4.7109375" style="2" customWidth="1"/>
    <col min="6406" max="6649" width="9.140625" style="2"/>
    <col min="6650" max="6650" width="32.85546875" style="2" customWidth="1"/>
    <col min="6651" max="6651" width="12.85546875" style="2" customWidth="1"/>
    <col min="6652" max="6652" width="9.28515625" style="2" bestFit="1" customWidth="1"/>
    <col min="6653" max="6653" width="12.85546875" style="2" customWidth="1"/>
    <col min="6654" max="6654" width="17.28515625" style="2" customWidth="1"/>
    <col min="6655" max="6655" width="2.140625" style="2" customWidth="1"/>
    <col min="6656" max="6656" width="9.140625" style="2"/>
    <col min="6657" max="6657" width="42.7109375" style="2" customWidth="1"/>
    <col min="6658" max="6658" width="19.7109375" style="2" customWidth="1"/>
    <col min="6659" max="6659" width="5.7109375" style="2" customWidth="1"/>
    <col min="6660" max="6660" width="19.7109375" style="2" customWidth="1"/>
    <col min="6661" max="6661" width="4.7109375" style="2" customWidth="1"/>
    <col min="6662" max="6905" width="9.140625" style="2"/>
    <col min="6906" max="6906" width="32.85546875" style="2" customWidth="1"/>
    <col min="6907" max="6907" width="12.85546875" style="2" customWidth="1"/>
    <col min="6908" max="6908" width="9.28515625" style="2" bestFit="1" customWidth="1"/>
    <col min="6909" max="6909" width="12.85546875" style="2" customWidth="1"/>
    <col min="6910" max="6910" width="17.28515625" style="2" customWidth="1"/>
    <col min="6911" max="6911" width="2.140625" style="2" customWidth="1"/>
    <col min="6912" max="6912" width="9.140625" style="2"/>
    <col min="6913" max="6913" width="42.7109375" style="2" customWidth="1"/>
    <col min="6914" max="6914" width="19.7109375" style="2" customWidth="1"/>
    <col min="6915" max="6915" width="5.7109375" style="2" customWidth="1"/>
    <col min="6916" max="6916" width="19.7109375" style="2" customWidth="1"/>
    <col min="6917" max="6917" width="4.7109375" style="2" customWidth="1"/>
    <col min="6918" max="7161" width="9.140625" style="2"/>
    <col min="7162" max="7162" width="32.85546875" style="2" customWidth="1"/>
    <col min="7163" max="7163" width="12.85546875" style="2" customWidth="1"/>
    <col min="7164" max="7164" width="9.28515625" style="2" bestFit="1" customWidth="1"/>
    <col min="7165" max="7165" width="12.85546875" style="2" customWidth="1"/>
    <col min="7166" max="7166" width="17.28515625" style="2" customWidth="1"/>
    <col min="7167" max="7167" width="2.140625" style="2" customWidth="1"/>
    <col min="7168" max="7168" width="9.140625" style="2"/>
    <col min="7169" max="7169" width="42.7109375" style="2" customWidth="1"/>
    <col min="7170" max="7170" width="19.7109375" style="2" customWidth="1"/>
    <col min="7171" max="7171" width="5.7109375" style="2" customWidth="1"/>
    <col min="7172" max="7172" width="19.7109375" style="2" customWidth="1"/>
    <col min="7173" max="7173" width="4.7109375" style="2" customWidth="1"/>
    <col min="7174" max="7417" width="9.140625" style="2"/>
    <col min="7418" max="7418" width="32.85546875" style="2" customWidth="1"/>
    <col min="7419" max="7419" width="12.85546875" style="2" customWidth="1"/>
    <col min="7420" max="7420" width="9.28515625" style="2" bestFit="1" customWidth="1"/>
    <col min="7421" max="7421" width="12.85546875" style="2" customWidth="1"/>
    <col min="7422" max="7422" width="17.28515625" style="2" customWidth="1"/>
    <col min="7423" max="7423" width="2.140625" style="2" customWidth="1"/>
    <col min="7424" max="7424" width="9.140625" style="2"/>
    <col min="7425" max="7425" width="42.7109375" style="2" customWidth="1"/>
    <col min="7426" max="7426" width="19.7109375" style="2" customWidth="1"/>
    <col min="7427" max="7427" width="5.7109375" style="2" customWidth="1"/>
    <col min="7428" max="7428" width="19.7109375" style="2" customWidth="1"/>
    <col min="7429" max="7429" width="4.7109375" style="2" customWidth="1"/>
    <col min="7430" max="7673" width="9.140625" style="2"/>
    <col min="7674" max="7674" width="32.85546875" style="2" customWidth="1"/>
    <col min="7675" max="7675" width="12.85546875" style="2" customWidth="1"/>
    <col min="7676" max="7676" width="9.28515625" style="2" bestFit="1" customWidth="1"/>
    <col min="7677" max="7677" width="12.85546875" style="2" customWidth="1"/>
    <col min="7678" max="7678" width="17.28515625" style="2" customWidth="1"/>
    <col min="7679" max="7679" width="2.140625" style="2" customWidth="1"/>
    <col min="7680" max="7680" width="9.140625" style="2"/>
    <col min="7681" max="7681" width="42.7109375" style="2" customWidth="1"/>
    <col min="7682" max="7682" width="19.7109375" style="2" customWidth="1"/>
    <col min="7683" max="7683" width="5.7109375" style="2" customWidth="1"/>
    <col min="7684" max="7684" width="19.7109375" style="2" customWidth="1"/>
    <col min="7685" max="7685" width="4.7109375" style="2" customWidth="1"/>
    <col min="7686" max="7929" width="9.140625" style="2"/>
    <col min="7930" max="7930" width="32.85546875" style="2" customWidth="1"/>
    <col min="7931" max="7931" width="12.85546875" style="2" customWidth="1"/>
    <col min="7932" max="7932" width="9.28515625" style="2" bestFit="1" customWidth="1"/>
    <col min="7933" max="7933" width="12.85546875" style="2" customWidth="1"/>
    <col min="7934" max="7934" width="17.28515625" style="2" customWidth="1"/>
    <col min="7935" max="7935" width="2.140625" style="2" customWidth="1"/>
    <col min="7936" max="7936" width="9.140625" style="2"/>
    <col min="7937" max="7937" width="42.7109375" style="2" customWidth="1"/>
    <col min="7938" max="7938" width="19.7109375" style="2" customWidth="1"/>
    <col min="7939" max="7939" width="5.7109375" style="2" customWidth="1"/>
    <col min="7940" max="7940" width="19.7109375" style="2" customWidth="1"/>
    <col min="7941" max="7941" width="4.7109375" style="2" customWidth="1"/>
    <col min="7942" max="8185" width="9.140625" style="2"/>
    <col min="8186" max="8186" width="32.85546875" style="2" customWidth="1"/>
    <col min="8187" max="8187" width="12.85546875" style="2" customWidth="1"/>
    <col min="8188" max="8188" width="9.28515625" style="2" bestFit="1" customWidth="1"/>
    <col min="8189" max="8189" width="12.85546875" style="2" customWidth="1"/>
    <col min="8190" max="8190" width="17.28515625" style="2" customWidth="1"/>
    <col min="8191" max="8191" width="2.140625" style="2" customWidth="1"/>
    <col min="8192" max="8192" width="9.140625" style="2"/>
    <col min="8193" max="8193" width="42.7109375" style="2" customWidth="1"/>
    <col min="8194" max="8194" width="19.7109375" style="2" customWidth="1"/>
    <col min="8195" max="8195" width="5.7109375" style="2" customWidth="1"/>
    <col min="8196" max="8196" width="19.7109375" style="2" customWidth="1"/>
    <col min="8197" max="8197" width="4.7109375" style="2" customWidth="1"/>
    <col min="8198" max="8441" width="9.140625" style="2"/>
    <col min="8442" max="8442" width="32.85546875" style="2" customWidth="1"/>
    <col min="8443" max="8443" width="12.85546875" style="2" customWidth="1"/>
    <col min="8444" max="8444" width="9.28515625" style="2" bestFit="1" customWidth="1"/>
    <col min="8445" max="8445" width="12.85546875" style="2" customWidth="1"/>
    <col min="8446" max="8446" width="17.28515625" style="2" customWidth="1"/>
    <col min="8447" max="8447" width="2.140625" style="2" customWidth="1"/>
    <col min="8448" max="8448" width="9.140625" style="2"/>
    <col min="8449" max="8449" width="42.7109375" style="2" customWidth="1"/>
    <col min="8450" max="8450" width="19.7109375" style="2" customWidth="1"/>
    <col min="8451" max="8451" width="5.7109375" style="2" customWidth="1"/>
    <col min="8452" max="8452" width="19.7109375" style="2" customWidth="1"/>
    <col min="8453" max="8453" width="4.7109375" style="2" customWidth="1"/>
    <col min="8454" max="8697" width="9.140625" style="2"/>
    <col min="8698" max="8698" width="32.85546875" style="2" customWidth="1"/>
    <col min="8699" max="8699" width="12.85546875" style="2" customWidth="1"/>
    <col min="8700" max="8700" width="9.28515625" style="2" bestFit="1" customWidth="1"/>
    <col min="8701" max="8701" width="12.85546875" style="2" customWidth="1"/>
    <col min="8702" max="8702" width="17.28515625" style="2" customWidth="1"/>
    <col min="8703" max="8703" width="2.140625" style="2" customWidth="1"/>
    <col min="8704" max="8704" width="9.140625" style="2"/>
    <col min="8705" max="8705" width="42.7109375" style="2" customWidth="1"/>
    <col min="8706" max="8706" width="19.7109375" style="2" customWidth="1"/>
    <col min="8707" max="8707" width="5.7109375" style="2" customWidth="1"/>
    <col min="8708" max="8708" width="19.7109375" style="2" customWidth="1"/>
    <col min="8709" max="8709" width="4.7109375" style="2" customWidth="1"/>
    <col min="8710" max="8953" width="9.140625" style="2"/>
    <col min="8954" max="8954" width="32.85546875" style="2" customWidth="1"/>
    <col min="8955" max="8955" width="12.85546875" style="2" customWidth="1"/>
    <col min="8956" max="8956" width="9.28515625" style="2" bestFit="1" customWidth="1"/>
    <col min="8957" max="8957" width="12.85546875" style="2" customWidth="1"/>
    <col min="8958" max="8958" width="17.28515625" style="2" customWidth="1"/>
    <col min="8959" max="8959" width="2.140625" style="2" customWidth="1"/>
    <col min="8960" max="8960" width="9.140625" style="2"/>
    <col min="8961" max="8961" width="42.7109375" style="2" customWidth="1"/>
    <col min="8962" max="8962" width="19.7109375" style="2" customWidth="1"/>
    <col min="8963" max="8963" width="5.7109375" style="2" customWidth="1"/>
    <col min="8964" max="8964" width="19.7109375" style="2" customWidth="1"/>
    <col min="8965" max="8965" width="4.7109375" style="2" customWidth="1"/>
    <col min="8966" max="9209" width="9.140625" style="2"/>
    <col min="9210" max="9210" width="32.85546875" style="2" customWidth="1"/>
    <col min="9211" max="9211" width="12.85546875" style="2" customWidth="1"/>
    <col min="9212" max="9212" width="9.28515625" style="2" bestFit="1" customWidth="1"/>
    <col min="9213" max="9213" width="12.85546875" style="2" customWidth="1"/>
    <col min="9214" max="9214" width="17.28515625" style="2" customWidth="1"/>
    <col min="9215" max="9215" width="2.140625" style="2" customWidth="1"/>
    <col min="9216" max="9216" width="9.140625" style="2"/>
    <col min="9217" max="9217" width="42.7109375" style="2" customWidth="1"/>
    <col min="9218" max="9218" width="19.7109375" style="2" customWidth="1"/>
    <col min="9219" max="9219" width="5.7109375" style="2" customWidth="1"/>
    <col min="9220" max="9220" width="19.7109375" style="2" customWidth="1"/>
    <col min="9221" max="9221" width="4.7109375" style="2" customWidth="1"/>
    <col min="9222" max="9465" width="9.140625" style="2"/>
    <col min="9466" max="9466" width="32.85546875" style="2" customWidth="1"/>
    <col min="9467" max="9467" width="12.85546875" style="2" customWidth="1"/>
    <col min="9468" max="9468" width="9.28515625" style="2" bestFit="1" customWidth="1"/>
    <col min="9469" max="9469" width="12.85546875" style="2" customWidth="1"/>
    <col min="9470" max="9470" width="17.28515625" style="2" customWidth="1"/>
    <col min="9471" max="9471" width="2.140625" style="2" customWidth="1"/>
    <col min="9472" max="9472" width="9.140625" style="2"/>
    <col min="9473" max="9473" width="42.7109375" style="2" customWidth="1"/>
    <col min="9474" max="9474" width="19.7109375" style="2" customWidth="1"/>
    <col min="9475" max="9475" width="5.7109375" style="2" customWidth="1"/>
    <col min="9476" max="9476" width="19.7109375" style="2" customWidth="1"/>
    <col min="9477" max="9477" width="4.7109375" style="2" customWidth="1"/>
    <col min="9478" max="9721" width="9.140625" style="2"/>
    <col min="9722" max="9722" width="32.85546875" style="2" customWidth="1"/>
    <col min="9723" max="9723" width="12.85546875" style="2" customWidth="1"/>
    <col min="9724" max="9724" width="9.28515625" style="2" bestFit="1" customWidth="1"/>
    <col min="9725" max="9725" width="12.85546875" style="2" customWidth="1"/>
    <col min="9726" max="9726" width="17.28515625" style="2" customWidth="1"/>
    <col min="9727" max="9727" width="2.140625" style="2" customWidth="1"/>
    <col min="9728" max="9728" width="9.140625" style="2"/>
    <col min="9729" max="9729" width="42.7109375" style="2" customWidth="1"/>
    <col min="9730" max="9730" width="19.7109375" style="2" customWidth="1"/>
    <col min="9731" max="9731" width="5.7109375" style="2" customWidth="1"/>
    <col min="9732" max="9732" width="19.7109375" style="2" customWidth="1"/>
    <col min="9733" max="9733" width="4.7109375" style="2" customWidth="1"/>
    <col min="9734" max="9977" width="9.140625" style="2"/>
    <col min="9978" max="9978" width="32.85546875" style="2" customWidth="1"/>
    <col min="9979" max="9979" width="12.85546875" style="2" customWidth="1"/>
    <col min="9980" max="9980" width="9.28515625" style="2" bestFit="1" customWidth="1"/>
    <col min="9981" max="9981" width="12.85546875" style="2" customWidth="1"/>
    <col min="9982" max="9982" width="17.28515625" style="2" customWidth="1"/>
    <col min="9983" max="9983" width="2.140625" style="2" customWidth="1"/>
    <col min="9984" max="9984" width="9.140625" style="2"/>
    <col min="9985" max="9985" width="42.7109375" style="2" customWidth="1"/>
    <col min="9986" max="9986" width="19.7109375" style="2" customWidth="1"/>
    <col min="9987" max="9987" width="5.7109375" style="2" customWidth="1"/>
    <col min="9988" max="9988" width="19.7109375" style="2" customWidth="1"/>
    <col min="9989" max="9989" width="4.7109375" style="2" customWidth="1"/>
    <col min="9990" max="10233" width="9.140625" style="2"/>
    <col min="10234" max="10234" width="32.85546875" style="2" customWidth="1"/>
    <col min="10235" max="10235" width="12.85546875" style="2" customWidth="1"/>
    <col min="10236" max="10236" width="9.28515625" style="2" bestFit="1" customWidth="1"/>
    <col min="10237" max="10237" width="12.85546875" style="2" customWidth="1"/>
    <col min="10238" max="10238" width="17.28515625" style="2" customWidth="1"/>
    <col min="10239" max="10239" width="2.140625" style="2" customWidth="1"/>
    <col min="10240" max="10240" width="9.140625" style="2"/>
    <col min="10241" max="10241" width="42.7109375" style="2" customWidth="1"/>
    <col min="10242" max="10242" width="19.7109375" style="2" customWidth="1"/>
    <col min="10243" max="10243" width="5.7109375" style="2" customWidth="1"/>
    <col min="10244" max="10244" width="19.7109375" style="2" customWidth="1"/>
    <col min="10245" max="10245" width="4.7109375" style="2" customWidth="1"/>
    <col min="10246" max="10489" width="9.140625" style="2"/>
    <col min="10490" max="10490" width="32.85546875" style="2" customWidth="1"/>
    <col min="10491" max="10491" width="12.85546875" style="2" customWidth="1"/>
    <col min="10492" max="10492" width="9.28515625" style="2" bestFit="1" customWidth="1"/>
    <col min="10493" max="10493" width="12.85546875" style="2" customWidth="1"/>
    <col min="10494" max="10494" width="17.28515625" style="2" customWidth="1"/>
    <col min="10495" max="10495" width="2.140625" style="2" customWidth="1"/>
    <col min="10496" max="10496" width="9.140625" style="2"/>
    <col min="10497" max="10497" width="42.7109375" style="2" customWidth="1"/>
    <col min="10498" max="10498" width="19.7109375" style="2" customWidth="1"/>
    <col min="10499" max="10499" width="5.7109375" style="2" customWidth="1"/>
    <col min="10500" max="10500" width="19.7109375" style="2" customWidth="1"/>
    <col min="10501" max="10501" width="4.7109375" style="2" customWidth="1"/>
    <col min="10502" max="10745" width="9.140625" style="2"/>
    <col min="10746" max="10746" width="32.85546875" style="2" customWidth="1"/>
    <col min="10747" max="10747" width="12.85546875" style="2" customWidth="1"/>
    <col min="10748" max="10748" width="9.28515625" style="2" bestFit="1" customWidth="1"/>
    <col min="10749" max="10749" width="12.85546875" style="2" customWidth="1"/>
    <col min="10750" max="10750" width="17.28515625" style="2" customWidth="1"/>
    <col min="10751" max="10751" width="2.140625" style="2" customWidth="1"/>
    <col min="10752" max="10752" width="9.140625" style="2"/>
    <col min="10753" max="10753" width="42.7109375" style="2" customWidth="1"/>
    <col min="10754" max="10754" width="19.7109375" style="2" customWidth="1"/>
    <col min="10755" max="10755" width="5.7109375" style="2" customWidth="1"/>
    <col min="10756" max="10756" width="19.7109375" style="2" customWidth="1"/>
    <col min="10757" max="10757" width="4.7109375" style="2" customWidth="1"/>
    <col min="10758" max="11001" width="9.140625" style="2"/>
    <col min="11002" max="11002" width="32.85546875" style="2" customWidth="1"/>
    <col min="11003" max="11003" width="12.85546875" style="2" customWidth="1"/>
    <col min="11004" max="11004" width="9.28515625" style="2" bestFit="1" customWidth="1"/>
    <col min="11005" max="11005" width="12.85546875" style="2" customWidth="1"/>
    <col min="11006" max="11006" width="17.28515625" style="2" customWidth="1"/>
    <col min="11007" max="11007" width="2.140625" style="2" customWidth="1"/>
    <col min="11008" max="11008" width="9.140625" style="2"/>
    <col min="11009" max="11009" width="42.7109375" style="2" customWidth="1"/>
    <col min="11010" max="11010" width="19.7109375" style="2" customWidth="1"/>
    <col min="11011" max="11011" width="5.7109375" style="2" customWidth="1"/>
    <col min="11012" max="11012" width="19.7109375" style="2" customWidth="1"/>
    <col min="11013" max="11013" width="4.7109375" style="2" customWidth="1"/>
    <col min="11014" max="11257" width="9.140625" style="2"/>
    <col min="11258" max="11258" width="32.85546875" style="2" customWidth="1"/>
    <col min="11259" max="11259" width="12.85546875" style="2" customWidth="1"/>
    <col min="11260" max="11260" width="9.28515625" style="2" bestFit="1" customWidth="1"/>
    <col min="11261" max="11261" width="12.85546875" style="2" customWidth="1"/>
    <col min="11262" max="11262" width="17.28515625" style="2" customWidth="1"/>
    <col min="11263" max="11263" width="2.140625" style="2" customWidth="1"/>
    <col min="11264" max="11264" width="9.140625" style="2"/>
    <col min="11265" max="11265" width="42.7109375" style="2" customWidth="1"/>
    <col min="11266" max="11266" width="19.7109375" style="2" customWidth="1"/>
    <col min="11267" max="11267" width="5.7109375" style="2" customWidth="1"/>
    <col min="11268" max="11268" width="19.7109375" style="2" customWidth="1"/>
    <col min="11269" max="11269" width="4.7109375" style="2" customWidth="1"/>
    <col min="11270" max="11513" width="9.140625" style="2"/>
    <col min="11514" max="11514" width="32.85546875" style="2" customWidth="1"/>
    <col min="11515" max="11515" width="12.85546875" style="2" customWidth="1"/>
    <col min="11516" max="11516" width="9.28515625" style="2" bestFit="1" customWidth="1"/>
    <col min="11517" max="11517" width="12.85546875" style="2" customWidth="1"/>
    <col min="11518" max="11518" width="17.28515625" style="2" customWidth="1"/>
    <col min="11519" max="11519" width="2.140625" style="2" customWidth="1"/>
    <col min="11520" max="11520" width="9.140625" style="2"/>
    <col min="11521" max="11521" width="42.7109375" style="2" customWidth="1"/>
    <col min="11522" max="11522" width="19.7109375" style="2" customWidth="1"/>
    <col min="11523" max="11523" width="5.7109375" style="2" customWidth="1"/>
    <col min="11524" max="11524" width="19.7109375" style="2" customWidth="1"/>
    <col min="11525" max="11525" width="4.7109375" style="2" customWidth="1"/>
    <col min="11526" max="11769" width="9.140625" style="2"/>
    <col min="11770" max="11770" width="32.85546875" style="2" customWidth="1"/>
    <col min="11771" max="11771" width="12.85546875" style="2" customWidth="1"/>
    <col min="11772" max="11772" width="9.28515625" style="2" bestFit="1" customWidth="1"/>
    <col min="11773" max="11773" width="12.85546875" style="2" customWidth="1"/>
    <col min="11774" max="11774" width="17.28515625" style="2" customWidth="1"/>
    <col min="11775" max="11775" width="2.140625" style="2" customWidth="1"/>
    <col min="11776" max="11776" width="9.140625" style="2"/>
    <col min="11777" max="11777" width="42.7109375" style="2" customWidth="1"/>
    <col min="11778" max="11778" width="19.7109375" style="2" customWidth="1"/>
    <col min="11779" max="11779" width="5.7109375" style="2" customWidth="1"/>
    <col min="11780" max="11780" width="19.7109375" style="2" customWidth="1"/>
    <col min="11781" max="11781" width="4.7109375" style="2" customWidth="1"/>
    <col min="11782" max="12025" width="9.140625" style="2"/>
    <col min="12026" max="12026" width="32.85546875" style="2" customWidth="1"/>
    <col min="12027" max="12027" width="12.85546875" style="2" customWidth="1"/>
    <col min="12028" max="12028" width="9.28515625" style="2" bestFit="1" customWidth="1"/>
    <col min="12029" max="12029" width="12.85546875" style="2" customWidth="1"/>
    <col min="12030" max="12030" width="17.28515625" style="2" customWidth="1"/>
    <col min="12031" max="12031" width="2.140625" style="2" customWidth="1"/>
    <col min="12032" max="12032" width="9.140625" style="2"/>
    <col min="12033" max="12033" width="42.7109375" style="2" customWidth="1"/>
    <col min="12034" max="12034" width="19.7109375" style="2" customWidth="1"/>
    <col min="12035" max="12035" width="5.7109375" style="2" customWidth="1"/>
    <col min="12036" max="12036" width="19.7109375" style="2" customWidth="1"/>
    <col min="12037" max="12037" width="4.7109375" style="2" customWidth="1"/>
    <col min="12038" max="12281" width="9.140625" style="2"/>
    <col min="12282" max="12282" width="32.85546875" style="2" customWidth="1"/>
    <col min="12283" max="12283" width="12.85546875" style="2" customWidth="1"/>
    <col min="12284" max="12284" width="9.28515625" style="2" bestFit="1" customWidth="1"/>
    <col min="12285" max="12285" width="12.85546875" style="2" customWidth="1"/>
    <col min="12286" max="12286" width="17.28515625" style="2" customWidth="1"/>
    <col min="12287" max="12287" width="2.140625" style="2" customWidth="1"/>
    <col min="12288" max="12288" width="9.140625" style="2"/>
    <col min="12289" max="12289" width="42.7109375" style="2" customWidth="1"/>
    <col min="12290" max="12290" width="19.7109375" style="2" customWidth="1"/>
    <col min="12291" max="12291" width="5.7109375" style="2" customWidth="1"/>
    <col min="12292" max="12292" width="19.7109375" style="2" customWidth="1"/>
    <col min="12293" max="12293" width="4.7109375" style="2" customWidth="1"/>
    <col min="12294" max="12537" width="9.140625" style="2"/>
    <col min="12538" max="12538" width="32.85546875" style="2" customWidth="1"/>
    <col min="12539" max="12539" width="12.85546875" style="2" customWidth="1"/>
    <col min="12540" max="12540" width="9.28515625" style="2" bestFit="1" customWidth="1"/>
    <col min="12541" max="12541" width="12.85546875" style="2" customWidth="1"/>
    <col min="12542" max="12542" width="17.28515625" style="2" customWidth="1"/>
    <col min="12543" max="12543" width="2.140625" style="2" customWidth="1"/>
    <col min="12544" max="12544" width="9.140625" style="2"/>
    <col min="12545" max="12545" width="42.7109375" style="2" customWidth="1"/>
    <col min="12546" max="12546" width="19.7109375" style="2" customWidth="1"/>
    <col min="12547" max="12547" width="5.7109375" style="2" customWidth="1"/>
    <col min="12548" max="12548" width="19.7109375" style="2" customWidth="1"/>
    <col min="12549" max="12549" width="4.7109375" style="2" customWidth="1"/>
    <col min="12550" max="12793" width="9.140625" style="2"/>
    <col min="12794" max="12794" width="32.85546875" style="2" customWidth="1"/>
    <col min="12795" max="12795" width="12.85546875" style="2" customWidth="1"/>
    <col min="12796" max="12796" width="9.28515625" style="2" bestFit="1" customWidth="1"/>
    <col min="12797" max="12797" width="12.85546875" style="2" customWidth="1"/>
    <col min="12798" max="12798" width="17.28515625" style="2" customWidth="1"/>
    <col min="12799" max="12799" width="2.140625" style="2" customWidth="1"/>
    <col min="12800" max="12800" width="9.140625" style="2"/>
    <col min="12801" max="12801" width="42.7109375" style="2" customWidth="1"/>
    <col min="12802" max="12802" width="19.7109375" style="2" customWidth="1"/>
    <col min="12803" max="12803" width="5.7109375" style="2" customWidth="1"/>
    <col min="12804" max="12804" width="19.7109375" style="2" customWidth="1"/>
    <col min="12805" max="12805" width="4.7109375" style="2" customWidth="1"/>
    <col min="12806" max="13049" width="9.140625" style="2"/>
    <col min="13050" max="13050" width="32.85546875" style="2" customWidth="1"/>
    <col min="13051" max="13051" width="12.85546875" style="2" customWidth="1"/>
    <col min="13052" max="13052" width="9.28515625" style="2" bestFit="1" customWidth="1"/>
    <col min="13053" max="13053" width="12.85546875" style="2" customWidth="1"/>
    <col min="13054" max="13054" width="17.28515625" style="2" customWidth="1"/>
    <col min="13055" max="13055" width="2.140625" style="2" customWidth="1"/>
    <col min="13056" max="13056" width="9.140625" style="2"/>
    <col min="13057" max="13057" width="42.7109375" style="2" customWidth="1"/>
    <col min="13058" max="13058" width="19.7109375" style="2" customWidth="1"/>
    <col min="13059" max="13059" width="5.7109375" style="2" customWidth="1"/>
    <col min="13060" max="13060" width="19.7109375" style="2" customWidth="1"/>
    <col min="13061" max="13061" width="4.7109375" style="2" customWidth="1"/>
    <col min="13062" max="13305" width="9.140625" style="2"/>
    <col min="13306" max="13306" width="32.85546875" style="2" customWidth="1"/>
    <col min="13307" max="13307" width="12.85546875" style="2" customWidth="1"/>
    <col min="13308" max="13308" width="9.28515625" style="2" bestFit="1" customWidth="1"/>
    <col min="13309" max="13309" width="12.85546875" style="2" customWidth="1"/>
    <col min="13310" max="13310" width="17.28515625" style="2" customWidth="1"/>
    <col min="13311" max="13311" width="2.140625" style="2" customWidth="1"/>
    <col min="13312" max="13312" width="9.140625" style="2"/>
    <col min="13313" max="13313" width="42.7109375" style="2" customWidth="1"/>
    <col min="13314" max="13314" width="19.7109375" style="2" customWidth="1"/>
    <col min="13315" max="13315" width="5.7109375" style="2" customWidth="1"/>
    <col min="13316" max="13316" width="19.7109375" style="2" customWidth="1"/>
    <col min="13317" max="13317" width="4.7109375" style="2" customWidth="1"/>
    <col min="13318" max="13561" width="9.140625" style="2"/>
    <col min="13562" max="13562" width="32.85546875" style="2" customWidth="1"/>
    <col min="13563" max="13563" width="12.85546875" style="2" customWidth="1"/>
    <col min="13564" max="13564" width="9.28515625" style="2" bestFit="1" customWidth="1"/>
    <col min="13565" max="13565" width="12.85546875" style="2" customWidth="1"/>
    <col min="13566" max="13566" width="17.28515625" style="2" customWidth="1"/>
    <col min="13567" max="13567" width="2.140625" style="2" customWidth="1"/>
    <col min="13568" max="13568" width="9.140625" style="2"/>
    <col min="13569" max="13569" width="42.7109375" style="2" customWidth="1"/>
    <col min="13570" max="13570" width="19.7109375" style="2" customWidth="1"/>
    <col min="13571" max="13571" width="5.7109375" style="2" customWidth="1"/>
    <col min="13572" max="13572" width="19.7109375" style="2" customWidth="1"/>
    <col min="13573" max="13573" width="4.7109375" style="2" customWidth="1"/>
    <col min="13574" max="13817" width="9.140625" style="2"/>
    <col min="13818" max="13818" width="32.85546875" style="2" customWidth="1"/>
    <col min="13819" max="13819" width="12.85546875" style="2" customWidth="1"/>
    <col min="13820" max="13820" width="9.28515625" style="2" bestFit="1" customWidth="1"/>
    <col min="13821" max="13821" width="12.85546875" style="2" customWidth="1"/>
    <col min="13822" max="13822" width="17.28515625" style="2" customWidth="1"/>
    <col min="13823" max="13823" width="2.140625" style="2" customWidth="1"/>
    <col min="13824" max="13824" width="9.140625" style="2"/>
    <col min="13825" max="13825" width="42.7109375" style="2" customWidth="1"/>
    <col min="13826" max="13826" width="19.7109375" style="2" customWidth="1"/>
    <col min="13827" max="13827" width="5.7109375" style="2" customWidth="1"/>
    <col min="13828" max="13828" width="19.7109375" style="2" customWidth="1"/>
    <col min="13829" max="13829" width="4.7109375" style="2" customWidth="1"/>
    <col min="13830" max="14073" width="9.140625" style="2"/>
    <col min="14074" max="14074" width="32.85546875" style="2" customWidth="1"/>
    <col min="14075" max="14075" width="12.85546875" style="2" customWidth="1"/>
    <col min="14076" max="14076" width="9.28515625" style="2" bestFit="1" customWidth="1"/>
    <col min="14077" max="14077" width="12.85546875" style="2" customWidth="1"/>
    <col min="14078" max="14078" width="17.28515625" style="2" customWidth="1"/>
    <col min="14079" max="14079" width="2.140625" style="2" customWidth="1"/>
    <col min="14080" max="14080" width="9.140625" style="2"/>
    <col min="14081" max="14081" width="42.7109375" style="2" customWidth="1"/>
    <col min="14082" max="14082" width="19.7109375" style="2" customWidth="1"/>
    <col min="14083" max="14083" width="5.7109375" style="2" customWidth="1"/>
    <col min="14084" max="14084" width="19.7109375" style="2" customWidth="1"/>
    <col min="14085" max="14085" width="4.7109375" style="2" customWidth="1"/>
    <col min="14086" max="14329" width="9.140625" style="2"/>
    <col min="14330" max="14330" width="32.85546875" style="2" customWidth="1"/>
    <col min="14331" max="14331" width="12.85546875" style="2" customWidth="1"/>
    <col min="14332" max="14332" width="9.28515625" style="2" bestFit="1" customWidth="1"/>
    <col min="14333" max="14333" width="12.85546875" style="2" customWidth="1"/>
    <col min="14334" max="14334" width="17.28515625" style="2" customWidth="1"/>
    <col min="14335" max="14335" width="2.140625" style="2" customWidth="1"/>
    <col min="14336" max="14336" width="9.140625" style="2"/>
    <col min="14337" max="14337" width="42.7109375" style="2" customWidth="1"/>
    <col min="14338" max="14338" width="19.7109375" style="2" customWidth="1"/>
    <col min="14339" max="14339" width="5.7109375" style="2" customWidth="1"/>
    <col min="14340" max="14340" width="19.7109375" style="2" customWidth="1"/>
    <col min="14341" max="14341" width="4.7109375" style="2" customWidth="1"/>
    <col min="14342" max="14585" width="9.140625" style="2"/>
    <col min="14586" max="14586" width="32.85546875" style="2" customWidth="1"/>
    <col min="14587" max="14587" width="12.85546875" style="2" customWidth="1"/>
    <col min="14588" max="14588" width="9.28515625" style="2" bestFit="1" customWidth="1"/>
    <col min="14589" max="14589" width="12.85546875" style="2" customWidth="1"/>
    <col min="14590" max="14590" width="17.28515625" style="2" customWidth="1"/>
    <col min="14591" max="14591" width="2.140625" style="2" customWidth="1"/>
    <col min="14592" max="14592" width="9.140625" style="2"/>
    <col min="14593" max="14593" width="42.7109375" style="2" customWidth="1"/>
    <col min="14594" max="14594" width="19.7109375" style="2" customWidth="1"/>
    <col min="14595" max="14595" width="5.7109375" style="2" customWidth="1"/>
    <col min="14596" max="14596" width="19.7109375" style="2" customWidth="1"/>
    <col min="14597" max="14597" width="4.7109375" style="2" customWidth="1"/>
    <col min="14598" max="14841" width="9.140625" style="2"/>
    <col min="14842" max="14842" width="32.85546875" style="2" customWidth="1"/>
    <col min="14843" max="14843" width="12.85546875" style="2" customWidth="1"/>
    <col min="14844" max="14844" width="9.28515625" style="2" bestFit="1" customWidth="1"/>
    <col min="14845" max="14845" width="12.85546875" style="2" customWidth="1"/>
    <col min="14846" max="14846" width="17.28515625" style="2" customWidth="1"/>
    <col min="14847" max="14847" width="2.140625" style="2" customWidth="1"/>
    <col min="14848" max="14848" width="9.140625" style="2"/>
    <col min="14849" max="14849" width="42.7109375" style="2" customWidth="1"/>
    <col min="14850" max="14850" width="19.7109375" style="2" customWidth="1"/>
    <col min="14851" max="14851" width="5.7109375" style="2" customWidth="1"/>
    <col min="14852" max="14852" width="19.7109375" style="2" customWidth="1"/>
    <col min="14853" max="14853" width="4.7109375" style="2" customWidth="1"/>
    <col min="14854" max="15097" width="9.140625" style="2"/>
    <col min="15098" max="15098" width="32.85546875" style="2" customWidth="1"/>
    <col min="15099" max="15099" width="12.85546875" style="2" customWidth="1"/>
    <col min="15100" max="15100" width="9.28515625" style="2" bestFit="1" customWidth="1"/>
    <col min="15101" max="15101" width="12.85546875" style="2" customWidth="1"/>
    <col min="15102" max="15102" width="17.28515625" style="2" customWidth="1"/>
    <col min="15103" max="15103" width="2.140625" style="2" customWidth="1"/>
    <col min="15104" max="15104" width="9.140625" style="2"/>
    <col min="15105" max="15105" width="42.7109375" style="2" customWidth="1"/>
    <col min="15106" max="15106" width="19.7109375" style="2" customWidth="1"/>
    <col min="15107" max="15107" width="5.7109375" style="2" customWidth="1"/>
    <col min="15108" max="15108" width="19.7109375" style="2" customWidth="1"/>
    <col min="15109" max="15109" width="4.7109375" style="2" customWidth="1"/>
    <col min="15110" max="15353" width="9.140625" style="2"/>
    <col min="15354" max="15354" width="32.85546875" style="2" customWidth="1"/>
    <col min="15355" max="15355" width="12.85546875" style="2" customWidth="1"/>
    <col min="15356" max="15356" width="9.28515625" style="2" bestFit="1" customWidth="1"/>
    <col min="15357" max="15357" width="12.85546875" style="2" customWidth="1"/>
    <col min="15358" max="15358" width="17.28515625" style="2" customWidth="1"/>
    <col min="15359" max="15359" width="2.140625" style="2" customWidth="1"/>
    <col min="15360" max="15360" width="9.140625" style="2"/>
    <col min="15361" max="15361" width="42.7109375" style="2" customWidth="1"/>
    <col min="15362" max="15362" width="19.7109375" style="2" customWidth="1"/>
    <col min="15363" max="15363" width="5.7109375" style="2" customWidth="1"/>
    <col min="15364" max="15364" width="19.7109375" style="2" customWidth="1"/>
    <col min="15365" max="15365" width="4.7109375" style="2" customWidth="1"/>
    <col min="15366" max="15609" width="9.140625" style="2"/>
    <col min="15610" max="15610" width="32.85546875" style="2" customWidth="1"/>
    <col min="15611" max="15611" width="12.85546875" style="2" customWidth="1"/>
    <col min="15612" max="15612" width="9.28515625" style="2" bestFit="1" customWidth="1"/>
    <col min="15613" max="15613" width="12.85546875" style="2" customWidth="1"/>
    <col min="15614" max="15614" width="17.28515625" style="2" customWidth="1"/>
    <col min="15615" max="15615" width="2.140625" style="2" customWidth="1"/>
    <col min="15616" max="15616" width="9.140625" style="2"/>
    <col min="15617" max="15617" width="42.7109375" style="2" customWidth="1"/>
    <col min="15618" max="15618" width="19.7109375" style="2" customWidth="1"/>
    <col min="15619" max="15619" width="5.7109375" style="2" customWidth="1"/>
    <col min="15620" max="15620" width="19.7109375" style="2" customWidth="1"/>
    <col min="15621" max="15621" width="4.7109375" style="2" customWidth="1"/>
    <col min="15622" max="15865" width="9.140625" style="2"/>
    <col min="15866" max="15866" width="32.85546875" style="2" customWidth="1"/>
    <col min="15867" max="15867" width="12.85546875" style="2" customWidth="1"/>
    <col min="15868" max="15868" width="9.28515625" style="2" bestFit="1" customWidth="1"/>
    <col min="15869" max="15869" width="12.85546875" style="2" customWidth="1"/>
    <col min="15870" max="15870" width="17.28515625" style="2" customWidth="1"/>
    <col min="15871" max="15871" width="2.140625" style="2" customWidth="1"/>
    <col min="15872" max="15872" width="9.140625" style="2"/>
    <col min="15873" max="15873" width="42.7109375" style="2" customWidth="1"/>
    <col min="15874" max="15874" width="19.7109375" style="2" customWidth="1"/>
    <col min="15875" max="15875" width="5.7109375" style="2" customWidth="1"/>
    <col min="15876" max="15876" width="19.7109375" style="2" customWidth="1"/>
    <col min="15877" max="15877" width="4.7109375" style="2" customWidth="1"/>
    <col min="15878" max="16121" width="9.140625" style="2"/>
    <col min="16122" max="16122" width="32.85546875" style="2" customWidth="1"/>
    <col min="16123" max="16123" width="12.85546875" style="2" customWidth="1"/>
    <col min="16124" max="16124" width="9.28515625" style="2" bestFit="1" customWidth="1"/>
    <col min="16125" max="16125" width="12.85546875" style="2" customWidth="1"/>
    <col min="16126" max="16126" width="17.28515625" style="2" customWidth="1"/>
    <col min="16127" max="16127" width="2.140625" style="2" customWidth="1"/>
    <col min="16128" max="16128" width="9.140625" style="2"/>
    <col min="16129" max="16129" width="42.7109375" style="2" customWidth="1"/>
    <col min="16130" max="16130" width="19.7109375" style="2" customWidth="1"/>
    <col min="16131" max="16131" width="5.7109375" style="2" customWidth="1"/>
    <col min="16132" max="16132" width="19.7109375" style="2" customWidth="1"/>
    <col min="16133" max="16133" width="4.7109375" style="2" customWidth="1"/>
    <col min="16134" max="16377" width="9.140625" style="2"/>
    <col min="16378" max="16378" width="32.85546875" style="2" customWidth="1"/>
    <col min="16379" max="16379" width="12.85546875" style="2" customWidth="1"/>
    <col min="16380" max="16380" width="9.28515625" style="2" bestFit="1" customWidth="1"/>
    <col min="16381" max="16381" width="12.85546875" style="2" customWidth="1"/>
    <col min="16382" max="16382" width="17.28515625" style="2" customWidth="1"/>
    <col min="16383" max="16383" width="2.140625" style="2" customWidth="1"/>
    <col min="16384" max="16384" width="9.140625" style="2"/>
  </cols>
  <sheetData>
    <row r="1" spans="1:13" ht="5.25" customHeight="1" thickBot="1" x14ac:dyDescent="0.25">
      <c r="A1" s="138" t="s">
        <v>6</v>
      </c>
    </row>
    <row r="2" spans="1:13" thickBot="1" x14ac:dyDescent="0.3">
      <c r="A2" s="977" t="s">
        <v>163</v>
      </c>
      <c r="B2" s="978"/>
      <c r="C2" s="978"/>
      <c r="D2" s="979"/>
      <c r="E2" s="137"/>
      <c r="G2" s="977" t="s">
        <v>163</v>
      </c>
      <c r="H2" s="978"/>
      <c r="I2" s="978"/>
      <c r="J2" s="979"/>
      <c r="L2" s="124" t="s">
        <v>181</v>
      </c>
      <c r="M2" s="123"/>
    </row>
    <row r="3" spans="1:13" ht="15.75" x14ac:dyDescent="0.25">
      <c r="A3" s="65" t="s">
        <v>123</v>
      </c>
      <c r="B3" s="980">
        <f>'Contact Info'!D3</f>
        <v>0</v>
      </c>
      <c r="C3" s="981"/>
      <c r="D3" s="982"/>
      <c r="G3" s="65" t="s">
        <v>123</v>
      </c>
      <c r="H3" s="980">
        <f>B3</f>
        <v>0</v>
      </c>
      <c r="I3" s="981"/>
      <c r="J3" s="982"/>
      <c r="L3" s="122" t="s">
        <v>171</v>
      </c>
      <c r="M3" s="121" t="s">
        <v>170</v>
      </c>
    </row>
    <row r="4" spans="1:13" ht="15.75" x14ac:dyDescent="0.25">
      <c r="A4" s="65" t="s">
        <v>4</v>
      </c>
      <c r="B4" s="969">
        <f>'Contact Info'!B3</f>
        <v>0</v>
      </c>
      <c r="C4" s="970"/>
      <c r="D4" s="971"/>
      <c r="G4" s="65" t="s">
        <v>4</v>
      </c>
      <c r="H4" s="969">
        <f>B4</f>
        <v>0</v>
      </c>
      <c r="I4" s="970"/>
      <c r="J4" s="971"/>
      <c r="L4" s="130" t="s">
        <v>180</v>
      </c>
      <c r="M4" s="111">
        <v>5000</v>
      </c>
    </row>
    <row r="5" spans="1:13" thickBot="1" x14ac:dyDescent="0.3">
      <c r="A5" s="64" t="s">
        <v>122</v>
      </c>
      <c r="B5" s="972"/>
      <c r="C5" s="973"/>
      <c r="D5" s="974"/>
      <c r="E5" s="136" t="s">
        <v>0</v>
      </c>
      <c r="G5" s="64" t="s">
        <v>122</v>
      </c>
      <c r="H5" s="972"/>
      <c r="I5" s="973"/>
      <c r="J5" s="974"/>
      <c r="L5" s="130" t="s">
        <v>179</v>
      </c>
      <c r="M5" s="111">
        <v>6000</v>
      </c>
    </row>
    <row r="6" spans="1:13" ht="15.75" customHeight="1" thickBot="1" x14ac:dyDescent="0.25">
      <c r="A6" s="63"/>
      <c r="B6" s="62"/>
      <c r="C6" s="62"/>
      <c r="D6" s="61"/>
      <c r="G6" s="63"/>
      <c r="H6" s="62"/>
      <c r="I6" s="62"/>
      <c r="J6" s="61"/>
      <c r="L6" s="130" t="s">
        <v>178</v>
      </c>
      <c r="M6" s="111">
        <v>7000</v>
      </c>
    </row>
    <row r="7" spans="1:13" thickBot="1" x14ac:dyDescent="0.3">
      <c r="A7" s="60" t="s">
        <v>162</v>
      </c>
      <c r="B7" s="31"/>
      <c r="C7" s="983"/>
      <c r="D7" s="984"/>
      <c r="G7" s="60" t="s">
        <v>162</v>
      </c>
      <c r="H7" s="31"/>
      <c r="I7" s="975"/>
      <c r="J7" s="976"/>
      <c r="L7" s="130" t="s">
        <v>177</v>
      </c>
      <c r="M7" s="111">
        <v>8000</v>
      </c>
    </row>
    <row r="8" spans="1:13" ht="12" customHeight="1" thickBot="1" x14ac:dyDescent="0.3">
      <c r="A8" s="59"/>
      <c r="B8" s="58"/>
      <c r="C8" s="58"/>
      <c r="D8" s="57"/>
      <c r="G8" s="59"/>
      <c r="H8" s="58"/>
      <c r="I8" s="58"/>
      <c r="J8" s="57"/>
      <c r="L8" s="130" t="s">
        <v>176</v>
      </c>
      <c r="M8" s="111">
        <v>9000</v>
      </c>
    </row>
    <row r="9" spans="1:13" thickBot="1" x14ac:dyDescent="0.3">
      <c r="A9" s="93" t="s">
        <v>161</v>
      </c>
      <c r="B9" s="134" t="s">
        <v>18</v>
      </c>
      <c r="C9" s="133"/>
      <c r="D9" s="132" t="s">
        <v>17</v>
      </c>
      <c r="E9" s="94" t="s">
        <v>0</v>
      </c>
      <c r="F9" s="135"/>
      <c r="G9" s="93" t="s">
        <v>161</v>
      </c>
      <c r="H9" s="134" t="s">
        <v>18</v>
      </c>
      <c r="I9" s="133"/>
      <c r="J9" s="132" t="s">
        <v>17</v>
      </c>
      <c r="L9" s="130" t="s">
        <v>175</v>
      </c>
      <c r="M9" s="111">
        <v>10000</v>
      </c>
    </row>
    <row r="10" spans="1:13" ht="15.75" x14ac:dyDescent="0.25">
      <c r="A10" s="82" t="s">
        <v>16</v>
      </c>
      <c r="B10" s="516">
        <v>0</v>
      </c>
      <c r="C10" s="131">
        <f>B10/60</f>
        <v>0</v>
      </c>
      <c r="D10" s="88"/>
      <c r="E10" s="80" t="s">
        <v>0</v>
      </c>
      <c r="F10" s="120" t="s">
        <v>0</v>
      </c>
      <c r="G10" s="82" t="s">
        <v>16</v>
      </c>
      <c r="H10" s="516"/>
      <c r="I10" s="131">
        <f>H10/60</f>
        <v>0</v>
      </c>
      <c r="J10" s="88"/>
      <c r="L10" s="130" t="s">
        <v>174</v>
      </c>
      <c r="M10" s="111">
        <v>12000</v>
      </c>
    </row>
    <row r="11" spans="1:13" thickBot="1" x14ac:dyDescent="0.3">
      <c r="A11" s="82" t="s">
        <v>15</v>
      </c>
      <c r="B11" s="517">
        <v>0</v>
      </c>
      <c r="C11" s="83"/>
      <c r="D11" s="81"/>
      <c r="E11" s="80" t="s">
        <v>0</v>
      </c>
      <c r="F11" s="120" t="s">
        <v>0</v>
      </c>
      <c r="G11" s="82" t="s">
        <v>15</v>
      </c>
      <c r="H11" s="517"/>
      <c r="I11" s="83"/>
      <c r="J11" s="81"/>
      <c r="L11" s="129" t="s">
        <v>173</v>
      </c>
      <c r="M11" s="128">
        <v>14000</v>
      </c>
    </row>
    <row r="12" spans="1:13" thickBot="1" x14ac:dyDescent="0.3">
      <c r="A12" s="82" t="s">
        <v>14</v>
      </c>
      <c r="B12" s="518">
        <v>0</v>
      </c>
      <c r="C12" s="83"/>
      <c r="D12" s="81"/>
      <c r="E12" s="80" t="s">
        <v>0</v>
      </c>
      <c r="F12" s="120" t="s">
        <v>0</v>
      </c>
      <c r="G12" s="82" t="s">
        <v>14</v>
      </c>
      <c r="H12" s="518"/>
      <c r="I12" s="83"/>
      <c r="J12" s="81"/>
      <c r="L12" s="127"/>
      <c r="M12" s="127"/>
    </row>
    <row r="13" spans="1:13" thickBot="1" x14ac:dyDescent="0.3">
      <c r="A13" s="82" t="s">
        <v>13</v>
      </c>
      <c r="B13" s="126">
        <v>8760</v>
      </c>
      <c r="C13" s="83"/>
      <c r="D13" s="125"/>
      <c r="E13" s="69"/>
      <c r="F13" s="69"/>
      <c r="G13" s="82" t="s">
        <v>13</v>
      </c>
      <c r="H13" s="126">
        <v>8760</v>
      </c>
      <c r="I13" s="83"/>
      <c r="J13" s="125"/>
      <c r="L13" s="124" t="s">
        <v>172</v>
      </c>
      <c r="M13" s="123"/>
    </row>
    <row r="14" spans="1:13" ht="15.75" x14ac:dyDescent="0.25">
      <c r="A14" s="82" t="s">
        <v>12</v>
      </c>
      <c r="B14" s="24" t="e">
        <f>B13/C10*B11</f>
        <v>#DIV/0!</v>
      </c>
      <c r="C14" s="83"/>
      <c r="D14" s="519"/>
      <c r="E14" s="80" t="s">
        <v>0</v>
      </c>
      <c r="F14" s="120" t="s">
        <v>0</v>
      </c>
      <c r="G14" s="82" t="s">
        <v>12</v>
      </c>
      <c r="H14" s="85" t="e">
        <f>H13/I10*H11</f>
        <v>#DIV/0!</v>
      </c>
      <c r="I14" s="83"/>
      <c r="J14" s="519"/>
      <c r="L14" s="122" t="s">
        <v>171</v>
      </c>
      <c r="M14" s="121" t="s">
        <v>170</v>
      </c>
    </row>
    <row r="15" spans="1:13" ht="15.75" x14ac:dyDescent="0.25">
      <c r="A15" s="82" t="s">
        <v>11</v>
      </c>
      <c r="B15" s="119"/>
      <c r="C15" s="78"/>
      <c r="D15" s="520">
        <v>0</v>
      </c>
      <c r="E15" s="80" t="s">
        <v>0</v>
      </c>
      <c r="F15" s="120" t="s">
        <v>0</v>
      </c>
      <c r="G15" s="82" t="s">
        <v>11</v>
      </c>
      <c r="H15" s="119"/>
      <c r="I15" s="78"/>
      <c r="J15" s="520"/>
      <c r="L15" s="112" t="s">
        <v>169</v>
      </c>
      <c r="M15" s="111">
        <v>18000</v>
      </c>
    </row>
    <row r="16" spans="1:13" ht="12" customHeight="1" thickBot="1" x14ac:dyDescent="0.3">
      <c r="A16" s="118"/>
      <c r="B16" s="117"/>
      <c r="C16" s="67"/>
      <c r="D16" s="116"/>
      <c r="E16" s="71"/>
      <c r="F16" s="106"/>
      <c r="G16" s="118"/>
      <c r="H16" s="117"/>
      <c r="I16" s="67"/>
      <c r="J16" s="116"/>
      <c r="L16" s="112" t="s">
        <v>168</v>
      </c>
      <c r="M16" s="111">
        <v>21000</v>
      </c>
    </row>
    <row r="17" spans="1:13" ht="12" customHeight="1" thickBot="1" x14ac:dyDescent="0.3">
      <c r="A17" s="76"/>
      <c r="B17" s="115"/>
      <c r="C17" s="114"/>
      <c r="D17" s="113"/>
      <c r="E17" s="72" t="s">
        <v>0</v>
      </c>
      <c r="F17" s="106"/>
      <c r="G17" s="76"/>
      <c r="H17" s="115"/>
      <c r="I17" s="114"/>
      <c r="J17" s="113"/>
      <c r="L17" s="112" t="s">
        <v>167</v>
      </c>
      <c r="M17" s="111">
        <v>23000</v>
      </c>
    </row>
    <row r="18" spans="1:13" thickBot="1" x14ac:dyDescent="0.3">
      <c r="A18" s="82" t="s">
        <v>10</v>
      </c>
      <c r="B18" s="110"/>
      <c r="C18" s="109"/>
      <c r="D18" s="41" t="e">
        <f>(B14-D14)*B12</f>
        <v>#DIV/0!</v>
      </c>
      <c r="E18" s="106" t="s">
        <v>0</v>
      </c>
      <c r="F18" s="106"/>
      <c r="G18" s="82" t="s">
        <v>10</v>
      </c>
      <c r="H18" s="110"/>
      <c r="I18" s="109"/>
      <c r="J18" s="41" t="e">
        <f>(H14-J14)*H12</f>
        <v>#DIV/0!</v>
      </c>
      <c r="L18" s="112" t="s">
        <v>166</v>
      </c>
      <c r="M18" s="111">
        <v>24000</v>
      </c>
    </row>
    <row r="19" spans="1:13" thickBot="1" x14ac:dyDescent="0.3">
      <c r="A19" s="82" t="s">
        <v>9</v>
      </c>
      <c r="B19" s="110"/>
      <c r="C19" s="109"/>
      <c r="D19" s="38" t="e">
        <f>D18*10</f>
        <v>#DIV/0!</v>
      </c>
      <c r="E19" s="106" t="s">
        <v>0</v>
      </c>
      <c r="F19" s="106"/>
      <c r="G19" s="82" t="s">
        <v>9</v>
      </c>
      <c r="H19" s="110"/>
      <c r="I19" s="109"/>
      <c r="J19" s="38" t="e">
        <f>J18*10</f>
        <v>#DIV/0!</v>
      </c>
      <c r="L19" s="108" t="s">
        <v>165</v>
      </c>
      <c r="M19" s="107"/>
    </row>
    <row r="20" spans="1:13" thickBot="1" x14ac:dyDescent="0.3">
      <c r="A20" s="82" t="s">
        <v>8</v>
      </c>
      <c r="B20" s="110"/>
      <c r="C20" s="109"/>
      <c r="D20" s="387" t="e">
        <f>D19/D15</f>
        <v>#DIV/0!</v>
      </c>
      <c r="E20" s="106" t="s">
        <v>0</v>
      </c>
      <c r="F20" s="105"/>
      <c r="G20" s="82" t="s">
        <v>8</v>
      </c>
      <c r="H20" s="110"/>
      <c r="I20" s="109"/>
      <c r="J20" s="387" t="e">
        <f>J19/J15</f>
        <v>#DIV/0!</v>
      </c>
      <c r="L20" s="104" t="s">
        <v>164</v>
      </c>
      <c r="M20" s="103"/>
    </row>
    <row r="21" spans="1:13" ht="12.75" x14ac:dyDescent="0.2">
      <c r="A21" s="101"/>
      <c r="B21" s="100" t="s">
        <v>7</v>
      </c>
      <c r="C21" s="99"/>
      <c r="D21" s="98"/>
      <c r="E21" s="69"/>
      <c r="F21" s="102"/>
      <c r="G21" s="101"/>
      <c r="H21" s="100" t="s">
        <v>7</v>
      </c>
      <c r="I21" s="99"/>
      <c r="J21" s="98"/>
    </row>
    <row r="22" spans="1:13" ht="13.5" thickBot="1" x14ac:dyDescent="0.25">
      <c r="A22" s="68"/>
      <c r="B22" s="67"/>
      <c r="C22" s="67"/>
      <c r="D22" s="97"/>
      <c r="E22" s="69"/>
      <c r="F22" s="69"/>
      <c r="G22" s="68"/>
      <c r="H22" s="67"/>
      <c r="I22" s="67"/>
      <c r="J22" s="97"/>
    </row>
    <row r="23" spans="1:13" ht="13.5" thickBot="1" x14ac:dyDescent="0.25">
      <c r="A23" s="96"/>
      <c r="B23" s="69"/>
      <c r="C23" s="69"/>
      <c r="D23" s="95"/>
      <c r="E23" s="69"/>
      <c r="F23" s="69"/>
      <c r="G23" s="96"/>
      <c r="H23" s="69"/>
      <c r="I23" s="69"/>
      <c r="J23" s="95"/>
    </row>
    <row r="24" spans="1:13" thickBot="1" x14ac:dyDescent="0.3">
      <c r="A24" s="93" t="s">
        <v>160</v>
      </c>
      <c r="B24" s="91" t="s">
        <v>18</v>
      </c>
      <c r="C24" s="92"/>
      <c r="D24" s="91" t="s">
        <v>17</v>
      </c>
      <c r="E24" s="94" t="s">
        <v>0</v>
      </c>
      <c r="F24" s="71"/>
      <c r="G24" s="93" t="s">
        <v>160</v>
      </c>
      <c r="H24" s="91" t="s">
        <v>18</v>
      </c>
      <c r="I24" s="92"/>
      <c r="J24" s="91" t="s">
        <v>17</v>
      </c>
    </row>
    <row r="25" spans="1:13" ht="15.75" x14ac:dyDescent="0.25">
      <c r="A25" s="82" t="s">
        <v>159</v>
      </c>
      <c r="B25" s="521"/>
      <c r="C25" s="86"/>
      <c r="D25" s="90"/>
      <c r="E25" s="80" t="s">
        <v>0</v>
      </c>
      <c r="F25" s="71" t="s">
        <v>0</v>
      </c>
      <c r="G25" s="82" t="s">
        <v>159</v>
      </c>
      <c r="H25" s="521"/>
      <c r="I25" s="86"/>
      <c r="J25" s="90"/>
    </row>
    <row r="26" spans="1:13" ht="15.75" x14ac:dyDescent="0.25">
      <c r="A26" s="82" t="s">
        <v>158</v>
      </c>
      <c r="B26" s="522" t="s">
        <v>0</v>
      </c>
      <c r="C26" s="89"/>
      <c r="D26" s="524" t="s">
        <v>0</v>
      </c>
      <c r="E26" s="80" t="s">
        <v>0</v>
      </c>
      <c r="F26" s="71" t="s">
        <v>0</v>
      </c>
      <c r="G26" s="82" t="s">
        <v>158</v>
      </c>
      <c r="H26" s="522"/>
      <c r="I26" s="89"/>
      <c r="J26" s="524"/>
    </row>
    <row r="27" spans="1:13" ht="15.75" x14ac:dyDescent="0.25">
      <c r="A27" s="82" t="s">
        <v>157</v>
      </c>
      <c r="B27" s="523" t="s">
        <v>0</v>
      </c>
      <c r="C27" s="86"/>
      <c r="D27" s="88"/>
      <c r="E27" s="80" t="s">
        <v>0</v>
      </c>
      <c r="F27" s="71" t="s">
        <v>0</v>
      </c>
      <c r="G27" s="82" t="s">
        <v>157</v>
      </c>
      <c r="H27" s="523"/>
      <c r="I27" s="86"/>
      <c r="J27" s="88"/>
    </row>
    <row r="28" spans="1:13" ht="15.75" x14ac:dyDescent="0.25">
      <c r="A28" s="82" t="s">
        <v>83</v>
      </c>
      <c r="B28" s="87" t="str">
        <f>IF(B27="Annual Professional Maintenance", "0.01", "0.03")</f>
        <v>0.03</v>
      </c>
      <c r="C28" s="86"/>
      <c r="D28" s="81"/>
      <c r="E28" s="80" t="s">
        <v>0</v>
      </c>
      <c r="F28" s="71" t="s">
        <v>0</v>
      </c>
      <c r="G28" s="82" t="s">
        <v>83</v>
      </c>
      <c r="H28" s="26" t="str">
        <f>IF(H27="Annual Professional Maintenance", "0.01", "0.03")</f>
        <v>0.03</v>
      </c>
      <c r="I28" s="86"/>
      <c r="J28" s="81"/>
    </row>
    <row r="29" spans="1:13" ht="15.75" x14ac:dyDescent="0.25">
      <c r="A29" s="82" t="s">
        <v>156</v>
      </c>
      <c r="B29" s="85" t="e">
        <f>B26*(1-B28)^(B5-B25)</f>
        <v>#VALUE!</v>
      </c>
      <c r="C29" s="78"/>
      <c r="D29" s="81"/>
      <c r="E29" s="80" t="s">
        <v>0</v>
      </c>
      <c r="F29" s="71" t="s">
        <v>0</v>
      </c>
      <c r="G29" s="82" t="s">
        <v>156</v>
      </c>
      <c r="H29" s="24">
        <f>H26*(1-H28)^(H5-H25)</f>
        <v>0</v>
      </c>
      <c r="I29" s="78"/>
      <c r="J29" s="81"/>
    </row>
    <row r="30" spans="1:13" ht="12" customHeight="1" x14ac:dyDescent="0.25">
      <c r="A30" s="82"/>
      <c r="B30" s="84"/>
      <c r="C30" s="78"/>
      <c r="D30" s="81"/>
      <c r="E30" s="71" t="s">
        <v>0</v>
      </c>
      <c r="F30" s="71"/>
      <c r="G30" s="82"/>
      <c r="H30" s="84"/>
      <c r="I30" s="78"/>
      <c r="J30" s="81"/>
    </row>
    <row r="31" spans="1:13" ht="15.75" x14ac:dyDescent="0.25">
      <c r="A31" s="82" t="s">
        <v>155</v>
      </c>
      <c r="B31" s="525" t="s">
        <v>0</v>
      </c>
      <c r="C31" s="83"/>
      <c r="D31" s="81"/>
      <c r="E31" s="80" t="s">
        <v>0</v>
      </c>
      <c r="F31" s="71" t="s">
        <v>0</v>
      </c>
      <c r="G31" s="82" t="s">
        <v>155</v>
      </c>
      <c r="H31" s="525"/>
      <c r="I31" s="83"/>
      <c r="J31" s="81"/>
    </row>
    <row r="32" spans="1:13" ht="15.75" x14ac:dyDescent="0.25">
      <c r="A32" s="82" t="s">
        <v>154</v>
      </c>
      <c r="B32" s="526" t="s">
        <v>0</v>
      </c>
      <c r="C32" s="83"/>
      <c r="D32" s="81"/>
      <c r="E32" s="80" t="s">
        <v>0</v>
      </c>
      <c r="F32" s="71" t="s">
        <v>0</v>
      </c>
      <c r="G32" s="82" t="s">
        <v>154</v>
      </c>
      <c r="H32" s="526"/>
      <c r="I32" s="83"/>
      <c r="J32" s="81"/>
    </row>
    <row r="33" spans="1:10" ht="15.75" x14ac:dyDescent="0.25">
      <c r="A33" s="82"/>
      <c r="B33" s="22" t="e">
        <f>B32*B34</f>
        <v>#VALUE!</v>
      </c>
      <c r="C33" s="83"/>
      <c r="D33" s="81"/>
      <c r="E33" s="80" t="s">
        <v>0</v>
      </c>
      <c r="F33" s="71" t="s">
        <v>0</v>
      </c>
      <c r="G33" s="82"/>
      <c r="H33" s="22">
        <f>H32*H34</f>
        <v>0</v>
      </c>
      <c r="I33" s="83"/>
      <c r="J33" s="81"/>
    </row>
    <row r="34" spans="1:10" ht="15.75" x14ac:dyDescent="0.25">
      <c r="A34" s="82" t="s">
        <v>153</v>
      </c>
      <c r="B34" s="527"/>
      <c r="C34" s="78"/>
      <c r="D34" s="81"/>
      <c r="E34" s="80" t="s">
        <v>0</v>
      </c>
      <c r="F34" s="71" t="s">
        <v>0</v>
      </c>
      <c r="G34" s="82" t="s">
        <v>153</v>
      </c>
      <c r="H34" s="527"/>
      <c r="I34" s="78"/>
      <c r="J34" s="81"/>
    </row>
    <row r="35" spans="1:10" ht="12" customHeight="1" thickBot="1" x14ac:dyDescent="0.3">
      <c r="A35" s="79"/>
      <c r="B35" s="78"/>
      <c r="C35" s="78"/>
      <c r="D35" s="77"/>
      <c r="E35" s="80" t="s">
        <v>0</v>
      </c>
      <c r="F35" s="71" t="s">
        <v>0</v>
      </c>
      <c r="G35" s="79"/>
      <c r="H35" s="78"/>
      <c r="I35" s="78"/>
      <c r="J35" s="77"/>
    </row>
    <row r="36" spans="1:10" thickBot="1" x14ac:dyDescent="0.3">
      <c r="A36" s="76"/>
      <c r="B36" s="75"/>
      <c r="C36" s="74"/>
      <c r="D36" s="73"/>
      <c r="E36" s="72" t="s">
        <v>0</v>
      </c>
      <c r="F36" s="71"/>
      <c r="G36" s="18"/>
      <c r="H36" s="17"/>
      <c r="I36" s="16"/>
      <c r="J36" s="15"/>
    </row>
    <row r="37" spans="1:10" thickBot="1" x14ac:dyDescent="0.3">
      <c r="A37" s="9" t="s">
        <v>152</v>
      </c>
      <c r="B37" s="11"/>
      <c r="C37" s="14"/>
      <c r="D37" s="13" t="e">
        <f>(D26-C39)*0.1</f>
        <v>#VALUE!</v>
      </c>
      <c r="E37" s="71" t="s">
        <v>0</v>
      </c>
      <c r="F37" s="71"/>
      <c r="G37" s="9" t="s">
        <v>152</v>
      </c>
      <c r="H37" s="11"/>
      <c r="I37" s="14"/>
      <c r="J37" s="13" t="e">
        <f>(J26-I39)*0.1</f>
        <v>#DIV/0!</v>
      </c>
    </row>
    <row r="38" spans="1:10" thickBot="1" x14ac:dyDescent="0.3">
      <c r="A38" s="9"/>
      <c r="B38" s="70" t="s">
        <v>151</v>
      </c>
      <c r="C38" s="7"/>
      <c r="D38" s="12"/>
      <c r="E38" s="71"/>
      <c r="F38" s="71"/>
      <c r="G38" s="9"/>
      <c r="H38" s="70" t="s">
        <v>151</v>
      </c>
      <c r="I38" s="7"/>
      <c r="J38" s="12"/>
    </row>
    <row r="39" spans="1:10" ht="20.25" customHeight="1" thickBot="1" x14ac:dyDescent="0.3">
      <c r="A39" s="9" t="s">
        <v>150</v>
      </c>
      <c r="B39" s="11"/>
      <c r="C39" s="11" t="e">
        <f>B31/B33</f>
        <v>#VALUE!</v>
      </c>
      <c r="D39" s="10" t="e">
        <f>(D26-B29)*0.1</f>
        <v>#VALUE!</v>
      </c>
      <c r="E39" s="71" t="s">
        <v>0</v>
      </c>
      <c r="F39" s="71"/>
      <c r="G39" s="9" t="s">
        <v>150</v>
      </c>
      <c r="H39" s="11"/>
      <c r="I39" s="11" t="e">
        <f>H31/H33</f>
        <v>#DIV/0!</v>
      </c>
      <c r="J39" s="10">
        <f>(J26-H29)*0.1</f>
        <v>0</v>
      </c>
    </row>
    <row r="40" spans="1:10" ht="15.75" x14ac:dyDescent="0.25">
      <c r="A40" s="9"/>
      <c r="B40" s="70" t="s">
        <v>149</v>
      </c>
      <c r="C40" s="7"/>
      <c r="D40" s="6"/>
      <c r="E40" s="69"/>
      <c r="F40" s="69"/>
      <c r="G40" s="9"/>
      <c r="H40" s="70" t="s">
        <v>149</v>
      </c>
      <c r="I40" s="7"/>
      <c r="J40" s="6"/>
    </row>
    <row r="41" spans="1:10" ht="13.5" thickBot="1" x14ac:dyDescent="0.25">
      <c r="A41" s="5"/>
      <c r="B41" s="4"/>
      <c r="C41" s="4"/>
      <c r="D41" s="3"/>
      <c r="E41" s="69"/>
      <c r="F41" s="69"/>
      <c r="G41" s="68"/>
      <c r="H41" s="67"/>
      <c r="I41" s="67"/>
      <c r="J41" s="66"/>
    </row>
    <row r="42" spans="1:10" ht="12.75" x14ac:dyDescent="0.2"/>
    <row r="43" spans="1:10" thickBot="1" x14ac:dyDescent="0.3">
      <c r="G43" s="51"/>
    </row>
    <row r="44" spans="1:10" thickBot="1" x14ac:dyDescent="0.25">
      <c r="A44" s="977" t="s">
        <v>163</v>
      </c>
      <c r="B44" s="978"/>
      <c r="C44" s="978"/>
      <c r="D44" s="979"/>
      <c r="G44" s="977" t="s">
        <v>163</v>
      </c>
      <c r="H44" s="978"/>
      <c r="I44" s="978"/>
      <c r="J44" s="979"/>
    </row>
    <row r="45" spans="1:10" ht="15.75" x14ac:dyDescent="0.25">
      <c r="A45" s="65" t="s">
        <v>123</v>
      </c>
      <c r="B45" s="980">
        <f>B3</f>
        <v>0</v>
      </c>
      <c r="C45" s="981"/>
      <c r="D45" s="982"/>
      <c r="G45" s="65" t="s">
        <v>123</v>
      </c>
      <c r="H45" s="980">
        <f>B45</f>
        <v>0</v>
      </c>
      <c r="I45" s="981"/>
      <c r="J45" s="982"/>
    </row>
    <row r="46" spans="1:10" ht="15.75" x14ac:dyDescent="0.25">
      <c r="A46" s="65" t="s">
        <v>4</v>
      </c>
      <c r="B46" s="969">
        <f>B4</f>
        <v>0</v>
      </c>
      <c r="C46" s="970"/>
      <c r="D46" s="971"/>
      <c r="G46" s="65" t="s">
        <v>4</v>
      </c>
      <c r="H46" s="969">
        <f>B46</f>
        <v>0</v>
      </c>
      <c r="I46" s="970"/>
      <c r="J46" s="971"/>
    </row>
    <row r="47" spans="1:10" thickBot="1" x14ac:dyDescent="0.3">
      <c r="A47" s="64" t="s">
        <v>122</v>
      </c>
      <c r="B47" s="972"/>
      <c r="C47" s="973"/>
      <c r="D47" s="974"/>
      <c r="G47" s="64" t="s">
        <v>122</v>
      </c>
      <c r="H47" s="972"/>
      <c r="I47" s="973"/>
      <c r="J47" s="974"/>
    </row>
    <row r="48" spans="1:10" ht="13.5" thickBot="1" x14ac:dyDescent="0.25">
      <c r="A48" s="63"/>
      <c r="B48" s="62"/>
      <c r="C48" s="62"/>
      <c r="D48" s="61"/>
      <c r="G48" s="63"/>
      <c r="H48" s="62"/>
      <c r="I48" s="62"/>
      <c r="J48" s="61"/>
    </row>
    <row r="49" spans="1:10" thickBot="1" x14ac:dyDescent="0.3">
      <c r="A49" s="60" t="s">
        <v>162</v>
      </c>
      <c r="B49" s="31"/>
      <c r="C49" s="975"/>
      <c r="D49" s="976"/>
      <c r="G49" s="60" t="s">
        <v>162</v>
      </c>
      <c r="H49" s="31"/>
      <c r="I49" s="975"/>
      <c r="J49" s="976"/>
    </row>
    <row r="50" spans="1:10" thickBot="1" x14ac:dyDescent="0.3">
      <c r="A50" s="59"/>
      <c r="B50" s="58"/>
      <c r="C50" s="58"/>
      <c r="D50" s="57"/>
      <c r="G50" s="59"/>
      <c r="H50" s="58"/>
      <c r="I50" s="58"/>
      <c r="J50" s="57"/>
    </row>
    <row r="51" spans="1:10" thickBot="1" x14ac:dyDescent="0.3">
      <c r="A51" s="32" t="s">
        <v>161</v>
      </c>
      <c r="B51" s="55" t="s">
        <v>18</v>
      </c>
      <c r="C51" s="54"/>
      <c r="D51" s="53" t="s">
        <v>17</v>
      </c>
      <c r="E51" s="56"/>
      <c r="F51" s="56"/>
      <c r="G51" s="32" t="s">
        <v>161</v>
      </c>
      <c r="H51" s="55" t="s">
        <v>18</v>
      </c>
      <c r="I51" s="54"/>
      <c r="J51" s="53" t="s">
        <v>17</v>
      </c>
    </row>
    <row r="52" spans="1:10" ht="15.75" x14ac:dyDescent="0.25">
      <c r="A52" s="9" t="s">
        <v>16</v>
      </c>
      <c r="B52" s="516"/>
      <c r="C52" s="52">
        <f>B52/60</f>
        <v>0</v>
      </c>
      <c r="D52" s="27"/>
      <c r="F52" s="51"/>
      <c r="G52" s="9" t="s">
        <v>16</v>
      </c>
      <c r="H52" s="516"/>
      <c r="I52" s="52">
        <f>H52/60</f>
        <v>0</v>
      </c>
      <c r="J52" s="27"/>
    </row>
    <row r="53" spans="1:10" ht="15.75" x14ac:dyDescent="0.25">
      <c r="A53" s="9" t="s">
        <v>15</v>
      </c>
      <c r="B53" s="517"/>
      <c r="C53" s="11"/>
      <c r="D53" s="21"/>
      <c r="F53" s="51"/>
      <c r="G53" s="9" t="s">
        <v>15</v>
      </c>
      <c r="H53" s="517"/>
      <c r="I53" s="11"/>
      <c r="J53" s="21"/>
    </row>
    <row r="54" spans="1:10" ht="15.75" x14ac:dyDescent="0.25">
      <c r="A54" s="9" t="s">
        <v>14</v>
      </c>
      <c r="B54" s="518"/>
      <c r="C54" s="11"/>
      <c r="D54" s="21"/>
      <c r="G54" s="9" t="s">
        <v>14</v>
      </c>
      <c r="H54" s="518"/>
      <c r="I54" s="11"/>
      <c r="J54" s="21"/>
    </row>
    <row r="55" spans="1:10" ht="15.75" x14ac:dyDescent="0.25">
      <c r="A55" s="9" t="s">
        <v>13</v>
      </c>
      <c r="B55" s="50">
        <v>8760</v>
      </c>
      <c r="C55" s="11"/>
      <c r="D55" s="49"/>
      <c r="G55" s="9" t="s">
        <v>13</v>
      </c>
      <c r="H55" s="50">
        <v>8760</v>
      </c>
      <c r="I55" s="11"/>
      <c r="J55" s="49"/>
    </row>
    <row r="56" spans="1:10" ht="15.75" x14ac:dyDescent="0.25">
      <c r="A56" s="9" t="s">
        <v>12</v>
      </c>
      <c r="B56" s="24" t="e">
        <f>B55/C52*B53</f>
        <v>#DIV/0!</v>
      </c>
      <c r="C56" s="11"/>
      <c r="D56" s="519"/>
      <c r="G56" s="9" t="s">
        <v>12</v>
      </c>
      <c r="H56" s="24" t="e">
        <f>H55/I52*H53</f>
        <v>#DIV/0!</v>
      </c>
      <c r="I56" s="11"/>
      <c r="J56" s="519"/>
    </row>
    <row r="57" spans="1:10" ht="15.75" x14ac:dyDescent="0.25">
      <c r="A57" s="9" t="s">
        <v>11</v>
      </c>
      <c r="B57" s="48"/>
      <c r="C57" s="14"/>
      <c r="D57" s="520"/>
      <c r="G57" s="9" t="s">
        <v>11</v>
      </c>
      <c r="H57" s="48"/>
      <c r="I57" s="14"/>
      <c r="J57" s="520"/>
    </row>
    <row r="58" spans="1:10" thickBot="1" x14ac:dyDescent="0.3">
      <c r="A58" s="47"/>
      <c r="B58" s="46"/>
      <c r="C58" s="4"/>
      <c r="D58" s="45"/>
      <c r="G58" s="47"/>
      <c r="H58" s="46"/>
      <c r="I58" s="4"/>
      <c r="J58" s="45"/>
    </row>
    <row r="59" spans="1:10" thickBot="1" x14ac:dyDescent="0.3">
      <c r="A59" s="18"/>
      <c r="B59" s="44"/>
      <c r="C59" s="43"/>
      <c r="D59" s="42"/>
      <c r="G59" s="18"/>
      <c r="H59" s="44"/>
      <c r="I59" s="43"/>
      <c r="J59" s="42"/>
    </row>
    <row r="60" spans="1:10" thickBot="1" x14ac:dyDescent="0.3">
      <c r="A60" s="9" t="s">
        <v>10</v>
      </c>
      <c r="B60" s="40"/>
      <c r="C60" s="39"/>
      <c r="D60" s="41" t="e">
        <f>(B56-D56)*B54</f>
        <v>#DIV/0!</v>
      </c>
      <c r="G60" s="9" t="s">
        <v>10</v>
      </c>
      <c r="H60" s="40"/>
      <c r="I60" s="39"/>
      <c r="J60" s="41" t="e">
        <f>(H56-J56)*H54</f>
        <v>#DIV/0!</v>
      </c>
    </row>
    <row r="61" spans="1:10" thickBot="1" x14ac:dyDescent="0.3">
      <c r="A61" s="9" t="s">
        <v>9</v>
      </c>
      <c r="B61" s="40"/>
      <c r="C61" s="39"/>
      <c r="D61" s="38" t="e">
        <f>D60*10</f>
        <v>#DIV/0!</v>
      </c>
      <c r="G61" s="9" t="s">
        <v>9</v>
      </c>
      <c r="H61" s="40"/>
      <c r="I61" s="39"/>
      <c r="J61" s="38" t="e">
        <f>J60*10</f>
        <v>#DIV/0!</v>
      </c>
    </row>
    <row r="62" spans="1:10" thickBot="1" x14ac:dyDescent="0.3">
      <c r="A62" s="9" t="s">
        <v>8</v>
      </c>
      <c r="B62" s="40"/>
      <c r="C62" s="39"/>
      <c r="D62" s="387" t="e">
        <f>D61/D57</f>
        <v>#DIV/0!</v>
      </c>
      <c r="G62" s="9" t="s">
        <v>8</v>
      </c>
      <c r="H62" s="40"/>
      <c r="I62" s="39"/>
      <c r="J62" s="387" t="e">
        <f>J61/J57</f>
        <v>#DIV/0!</v>
      </c>
    </row>
    <row r="63" spans="1:10" ht="16.5" customHeight="1" x14ac:dyDescent="0.2">
      <c r="A63" s="37"/>
      <c r="B63" s="8" t="s">
        <v>7</v>
      </c>
      <c r="C63" s="7"/>
      <c r="D63" s="36"/>
      <c r="G63" s="37"/>
      <c r="H63" s="8" t="s">
        <v>7</v>
      </c>
      <c r="I63" s="7"/>
      <c r="J63" s="36"/>
    </row>
    <row r="64" spans="1:10" ht="16.5" customHeight="1" thickBot="1" x14ac:dyDescent="0.25">
      <c r="A64" s="5"/>
      <c r="B64" s="4"/>
      <c r="C64" s="4"/>
      <c r="D64" s="35"/>
      <c r="G64" s="5"/>
      <c r="H64" s="4"/>
      <c r="I64" s="4"/>
      <c r="J64" s="35"/>
    </row>
    <row r="65" spans="1:10" ht="16.5" customHeight="1" thickBot="1" x14ac:dyDescent="0.25">
      <c r="A65" s="34"/>
      <c r="D65" s="33"/>
      <c r="G65" s="34"/>
      <c r="J65" s="33"/>
    </row>
    <row r="66" spans="1:10" ht="16.5" customHeight="1" thickBot="1" x14ac:dyDescent="0.3">
      <c r="A66" s="32" t="s">
        <v>160</v>
      </c>
      <c r="B66" s="30" t="s">
        <v>18</v>
      </c>
      <c r="C66" s="31"/>
      <c r="D66" s="30" t="s">
        <v>17</v>
      </c>
      <c r="G66" s="32" t="s">
        <v>160</v>
      </c>
      <c r="H66" s="30" t="s">
        <v>18</v>
      </c>
      <c r="I66" s="31"/>
      <c r="J66" s="30" t="s">
        <v>17</v>
      </c>
    </row>
    <row r="67" spans="1:10" ht="16.5" customHeight="1" x14ac:dyDescent="0.25">
      <c r="A67" s="9" t="s">
        <v>159</v>
      </c>
      <c r="B67" s="521"/>
      <c r="C67" s="25"/>
      <c r="D67" s="29"/>
      <c r="G67" s="9" t="s">
        <v>159</v>
      </c>
      <c r="H67" s="521"/>
      <c r="I67" s="25"/>
      <c r="J67" s="29"/>
    </row>
    <row r="68" spans="1:10" ht="16.5" customHeight="1" x14ac:dyDescent="0.25">
      <c r="A68" s="9" t="s">
        <v>158</v>
      </c>
      <c r="B68" s="522"/>
      <c r="C68" s="28"/>
      <c r="D68" s="524"/>
      <c r="G68" s="9" t="s">
        <v>158</v>
      </c>
      <c r="H68" s="522"/>
      <c r="I68" s="28"/>
      <c r="J68" s="524"/>
    </row>
    <row r="69" spans="1:10" ht="16.5" customHeight="1" x14ac:dyDescent="0.25">
      <c r="A69" s="9" t="s">
        <v>157</v>
      </c>
      <c r="B69" s="528"/>
      <c r="C69" s="25"/>
      <c r="D69" s="27"/>
      <c r="G69" s="9" t="s">
        <v>157</v>
      </c>
      <c r="H69" s="528"/>
      <c r="I69" s="25"/>
      <c r="J69" s="27"/>
    </row>
    <row r="70" spans="1:10" ht="16.5" customHeight="1" x14ac:dyDescent="0.25">
      <c r="A70" s="9" t="s">
        <v>83</v>
      </c>
      <c r="B70" s="26" t="str">
        <f>IF(B69="Annual Professional Maintenance", "0.01", "0.03")</f>
        <v>0.03</v>
      </c>
      <c r="C70" s="25"/>
      <c r="D70" s="21"/>
      <c r="G70" s="9" t="s">
        <v>83</v>
      </c>
      <c r="H70" s="26" t="str">
        <f>IF(H69="Annual Professional Maintenance", "0.01", "0.03")</f>
        <v>0.03</v>
      </c>
      <c r="I70" s="25"/>
      <c r="J70" s="21"/>
    </row>
    <row r="71" spans="1:10" ht="16.5" customHeight="1" x14ac:dyDescent="0.25">
      <c r="A71" s="9" t="s">
        <v>156</v>
      </c>
      <c r="B71" s="24">
        <f>B68*(1-B70)^(B47-B67)</f>
        <v>0</v>
      </c>
      <c r="C71" s="14"/>
      <c r="D71" s="21"/>
      <c r="G71" s="9" t="s">
        <v>156</v>
      </c>
      <c r="H71" s="24">
        <f>H68*(1-H70)^(H47-H67)</f>
        <v>0</v>
      </c>
      <c r="I71" s="14"/>
      <c r="J71" s="21"/>
    </row>
    <row r="72" spans="1:10" ht="16.5" customHeight="1" x14ac:dyDescent="0.25">
      <c r="A72" s="9"/>
      <c r="B72" s="23"/>
      <c r="C72" s="14"/>
      <c r="D72" s="21"/>
      <c r="G72" s="9"/>
      <c r="H72" s="23"/>
      <c r="I72" s="14"/>
      <c r="J72" s="21"/>
    </row>
    <row r="73" spans="1:10" ht="16.5" customHeight="1" x14ac:dyDescent="0.25">
      <c r="A73" s="9" t="s">
        <v>155</v>
      </c>
      <c r="B73" s="525"/>
      <c r="C73" s="11"/>
      <c r="D73" s="21"/>
      <c r="G73" s="9" t="s">
        <v>155</v>
      </c>
      <c r="H73" s="525"/>
      <c r="I73" s="11"/>
      <c r="J73" s="21"/>
    </row>
    <row r="74" spans="1:10" ht="16.5" customHeight="1" x14ac:dyDescent="0.25">
      <c r="A74" s="9" t="s">
        <v>154</v>
      </c>
      <c r="B74" s="526"/>
      <c r="C74" s="11"/>
      <c r="D74" s="21"/>
      <c r="G74" s="9" t="s">
        <v>154</v>
      </c>
      <c r="H74" s="526"/>
      <c r="I74" s="11"/>
      <c r="J74" s="21"/>
    </row>
    <row r="75" spans="1:10" ht="16.5" customHeight="1" x14ac:dyDescent="0.25">
      <c r="A75" s="9"/>
      <c r="B75" s="22">
        <f>B74*B76</f>
        <v>0</v>
      </c>
      <c r="C75" s="11"/>
      <c r="D75" s="21"/>
      <c r="G75" s="9"/>
      <c r="H75" s="22">
        <f>H74*H76</f>
        <v>0</v>
      </c>
      <c r="I75" s="11"/>
      <c r="J75" s="21"/>
    </row>
    <row r="76" spans="1:10" ht="16.5" customHeight="1" x14ac:dyDescent="0.25">
      <c r="A76" s="9" t="s">
        <v>153</v>
      </c>
      <c r="B76" s="527"/>
      <c r="C76" s="14"/>
      <c r="D76" s="21"/>
      <c r="G76" s="9" t="s">
        <v>153</v>
      </c>
      <c r="H76" s="527"/>
      <c r="I76" s="14"/>
      <c r="J76" s="21"/>
    </row>
    <row r="77" spans="1:10" ht="16.5" customHeight="1" thickBot="1" x14ac:dyDescent="0.25">
      <c r="A77" s="20"/>
      <c r="B77" s="14"/>
      <c r="C77" s="14"/>
      <c r="D77" s="19"/>
      <c r="G77" s="20"/>
      <c r="H77" s="14"/>
      <c r="I77" s="14"/>
      <c r="J77" s="19"/>
    </row>
    <row r="78" spans="1:10" ht="16.5" customHeight="1" thickBot="1" x14ac:dyDescent="0.3">
      <c r="A78" s="18"/>
      <c r="B78" s="17"/>
      <c r="C78" s="16"/>
      <c r="D78" s="15"/>
      <c r="G78" s="18"/>
      <c r="H78" s="17"/>
      <c r="I78" s="16"/>
      <c r="J78" s="15"/>
    </row>
    <row r="79" spans="1:10" ht="16.5" customHeight="1" thickBot="1" x14ac:dyDescent="0.3">
      <c r="A79" s="9" t="s">
        <v>152</v>
      </c>
      <c r="B79" s="11"/>
      <c r="C79" s="14"/>
      <c r="D79" s="13" t="e">
        <f>(D68-C81)*0.1</f>
        <v>#DIV/0!</v>
      </c>
      <c r="G79" s="9" t="s">
        <v>152</v>
      </c>
      <c r="H79" s="11"/>
      <c r="I79" s="14"/>
      <c r="J79" s="13" t="e">
        <f>(J68-I81)*0.1</f>
        <v>#DIV/0!</v>
      </c>
    </row>
    <row r="80" spans="1:10" ht="16.5" customHeight="1" thickBot="1" x14ac:dyDescent="0.3">
      <c r="A80" s="9"/>
      <c r="B80" s="8" t="s">
        <v>151</v>
      </c>
      <c r="C80" s="7"/>
      <c r="D80" s="12"/>
      <c r="G80" s="9"/>
      <c r="H80" s="8" t="s">
        <v>151</v>
      </c>
      <c r="I80" s="7"/>
      <c r="J80" s="12"/>
    </row>
    <row r="81" spans="1:10" ht="16.5" customHeight="1" thickBot="1" x14ac:dyDescent="0.3">
      <c r="A81" s="9" t="s">
        <v>150</v>
      </c>
      <c r="B81" s="11"/>
      <c r="C81" s="11" t="e">
        <f>B73/B75</f>
        <v>#DIV/0!</v>
      </c>
      <c r="D81" s="10">
        <f>(D68-B71)*0.1</f>
        <v>0</v>
      </c>
      <c r="G81" s="9" t="s">
        <v>150</v>
      </c>
      <c r="H81" s="11"/>
      <c r="I81" s="11" t="e">
        <f>H73/H75</f>
        <v>#DIV/0!</v>
      </c>
      <c r="J81" s="10">
        <f>(J68-H71)*0.1</f>
        <v>0</v>
      </c>
    </row>
    <row r="82" spans="1:10" ht="16.5" customHeight="1" x14ac:dyDescent="0.25">
      <c r="A82" s="9"/>
      <c r="B82" s="8" t="s">
        <v>149</v>
      </c>
      <c r="C82" s="7"/>
      <c r="D82" s="6"/>
      <c r="G82" s="9"/>
      <c r="H82" s="8" t="s">
        <v>149</v>
      </c>
      <c r="I82" s="7"/>
      <c r="J82" s="6"/>
    </row>
    <row r="83" spans="1:10" ht="16.5" customHeight="1" thickBot="1" x14ac:dyDescent="0.25">
      <c r="A83" s="5"/>
      <c r="B83" s="4"/>
      <c r="C83" s="4"/>
      <c r="D83" s="3"/>
      <c r="G83" s="5"/>
      <c r="H83" s="4"/>
      <c r="I83" s="4"/>
      <c r="J83" s="3"/>
    </row>
  </sheetData>
  <protectedRanges>
    <protectedRange password="CF31" sqref="A15:D18 G15:J18 G57:J60 A57:D60" name="Range1"/>
    <protectedRange password="CF31" sqref="C40:D40 A40 A36:D37 A39:D39 C38:D38 A38 I40:J40 G40 G36:J37 G39:J39 I38:J38 G38 I82:J82 G82 G78:J79 G81:J81 I80:J80 G80 C82:D82 A82 A78:D79 A81:D81 C80:D80 A80" name="Range1_1"/>
  </protectedRanges>
  <mergeCells count="20">
    <mergeCell ref="C49:D49"/>
    <mergeCell ref="I49:J49"/>
    <mergeCell ref="B45:D45"/>
    <mergeCell ref="H45:J45"/>
    <mergeCell ref="B46:D46"/>
    <mergeCell ref="H46:J46"/>
    <mergeCell ref="B47:D47"/>
    <mergeCell ref="H47:J47"/>
    <mergeCell ref="B5:D5"/>
    <mergeCell ref="H5:J5"/>
    <mergeCell ref="C7:D7"/>
    <mergeCell ref="I7:J7"/>
    <mergeCell ref="A44:D44"/>
    <mergeCell ref="G44:J44"/>
    <mergeCell ref="A2:D2"/>
    <mergeCell ref="G2:J2"/>
    <mergeCell ref="B3:D3"/>
    <mergeCell ref="H3:J3"/>
    <mergeCell ref="B4:D4"/>
    <mergeCell ref="H4:J4"/>
  </mergeCells>
  <dataValidations count="23">
    <dataValidation type="list" allowBlank="1" showInputMessage="1" showErrorMessage="1" promptTitle="Existing Volts" prompt="Enter the amount of volts based on the outlet.  110 volts are used by regular outlets.  220 volts are used by larger ACs." sqref="B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B65570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B131106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B196642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B262178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B327714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B393250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B458786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B524322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B589858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B655394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B720930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B786466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B852002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B917538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B983074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H34 H76 B76">
      <formula1>"110, 220"</formula1>
    </dataValidation>
    <dataValidation type="whole" allowBlank="1" showInputMessage="1" showErrorMessage="1" promptTitle="Current Calendar Year" prompt="Enter the current calendar year as of the date of the assessment."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H5 H47 B47">
      <formula1>0</formula1>
      <formula2>2099</formula2>
    </dataValidation>
    <dataValidation type="list" allowBlank="1" showInputMessage="1" showErrorMessage="1"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43:C65544 IY65543:IY65544 SU65543:SU65544 ACQ65543:ACQ65544 AMM65543:AMM65544 AWI65543:AWI65544 BGE65543:BGE65544 BQA65543:BQA65544 BZW65543:BZW65544 CJS65543:CJS65544 CTO65543:CTO65544 DDK65543:DDK65544 DNG65543:DNG65544 DXC65543:DXC65544 EGY65543:EGY65544 EQU65543:EQU65544 FAQ65543:FAQ65544 FKM65543:FKM65544 FUI65543:FUI65544 GEE65543:GEE65544 GOA65543:GOA65544 GXW65543:GXW65544 HHS65543:HHS65544 HRO65543:HRO65544 IBK65543:IBK65544 ILG65543:ILG65544 IVC65543:IVC65544 JEY65543:JEY65544 JOU65543:JOU65544 JYQ65543:JYQ65544 KIM65543:KIM65544 KSI65543:KSI65544 LCE65543:LCE65544 LMA65543:LMA65544 LVW65543:LVW65544 MFS65543:MFS65544 MPO65543:MPO65544 MZK65543:MZK65544 NJG65543:NJG65544 NTC65543:NTC65544 OCY65543:OCY65544 OMU65543:OMU65544 OWQ65543:OWQ65544 PGM65543:PGM65544 PQI65543:PQI65544 QAE65543:QAE65544 QKA65543:QKA65544 QTW65543:QTW65544 RDS65543:RDS65544 RNO65543:RNO65544 RXK65543:RXK65544 SHG65543:SHG65544 SRC65543:SRC65544 TAY65543:TAY65544 TKU65543:TKU65544 TUQ65543:TUQ65544 UEM65543:UEM65544 UOI65543:UOI65544 UYE65543:UYE65544 VIA65543:VIA65544 VRW65543:VRW65544 WBS65543:WBS65544 WLO65543:WLO65544 WVK65543:WVK65544 C131079:C131080 IY131079:IY131080 SU131079:SU131080 ACQ131079:ACQ131080 AMM131079:AMM131080 AWI131079:AWI131080 BGE131079:BGE131080 BQA131079:BQA131080 BZW131079:BZW131080 CJS131079:CJS131080 CTO131079:CTO131080 DDK131079:DDK131080 DNG131079:DNG131080 DXC131079:DXC131080 EGY131079:EGY131080 EQU131079:EQU131080 FAQ131079:FAQ131080 FKM131079:FKM131080 FUI131079:FUI131080 GEE131079:GEE131080 GOA131079:GOA131080 GXW131079:GXW131080 HHS131079:HHS131080 HRO131079:HRO131080 IBK131079:IBK131080 ILG131079:ILG131080 IVC131079:IVC131080 JEY131079:JEY131080 JOU131079:JOU131080 JYQ131079:JYQ131080 KIM131079:KIM131080 KSI131079:KSI131080 LCE131079:LCE131080 LMA131079:LMA131080 LVW131079:LVW131080 MFS131079:MFS131080 MPO131079:MPO131080 MZK131079:MZK131080 NJG131079:NJG131080 NTC131079:NTC131080 OCY131079:OCY131080 OMU131079:OMU131080 OWQ131079:OWQ131080 PGM131079:PGM131080 PQI131079:PQI131080 QAE131079:QAE131080 QKA131079:QKA131080 QTW131079:QTW131080 RDS131079:RDS131080 RNO131079:RNO131080 RXK131079:RXK131080 SHG131079:SHG131080 SRC131079:SRC131080 TAY131079:TAY131080 TKU131079:TKU131080 TUQ131079:TUQ131080 UEM131079:UEM131080 UOI131079:UOI131080 UYE131079:UYE131080 VIA131079:VIA131080 VRW131079:VRW131080 WBS131079:WBS131080 WLO131079:WLO131080 WVK131079:WVK131080 C196615:C196616 IY196615:IY196616 SU196615:SU196616 ACQ196615:ACQ196616 AMM196615:AMM196616 AWI196615:AWI196616 BGE196615:BGE196616 BQA196615:BQA196616 BZW196615:BZW196616 CJS196615:CJS196616 CTO196615:CTO196616 DDK196615:DDK196616 DNG196615:DNG196616 DXC196615:DXC196616 EGY196615:EGY196616 EQU196615:EQU196616 FAQ196615:FAQ196616 FKM196615:FKM196616 FUI196615:FUI196616 GEE196615:GEE196616 GOA196615:GOA196616 GXW196615:GXW196616 HHS196615:HHS196616 HRO196615:HRO196616 IBK196615:IBK196616 ILG196615:ILG196616 IVC196615:IVC196616 JEY196615:JEY196616 JOU196615:JOU196616 JYQ196615:JYQ196616 KIM196615:KIM196616 KSI196615:KSI196616 LCE196615:LCE196616 LMA196615:LMA196616 LVW196615:LVW196616 MFS196615:MFS196616 MPO196615:MPO196616 MZK196615:MZK196616 NJG196615:NJG196616 NTC196615:NTC196616 OCY196615:OCY196616 OMU196615:OMU196616 OWQ196615:OWQ196616 PGM196615:PGM196616 PQI196615:PQI196616 QAE196615:QAE196616 QKA196615:QKA196616 QTW196615:QTW196616 RDS196615:RDS196616 RNO196615:RNO196616 RXK196615:RXK196616 SHG196615:SHG196616 SRC196615:SRC196616 TAY196615:TAY196616 TKU196615:TKU196616 TUQ196615:TUQ196616 UEM196615:UEM196616 UOI196615:UOI196616 UYE196615:UYE196616 VIA196615:VIA196616 VRW196615:VRW196616 WBS196615:WBS196616 WLO196615:WLO196616 WVK196615:WVK196616 C262151:C262152 IY262151:IY262152 SU262151:SU262152 ACQ262151:ACQ262152 AMM262151:AMM262152 AWI262151:AWI262152 BGE262151:BGE262152 BQA262151:BQA262152 BZW262151:BZW262152 CJS262151:CJS262152 CTO262151:CTO262152 DDK262151:DDK262152 DNG262151:DNG262152 DXC262151:DXC262152 EGY262151:EGY262152 EQU262151:EQU262152 FAQ262151:FAQ262152 FKM262151:FKM262152 FUI262151:FUI262152 GEE262151:GEE262152 GOA262151:GOA262152 GXW262151:GXW262152 HHS262151:HHS262152 HRO262151:HRO262152 IBK262151:IBK262152 ILG262151:ILG262152 IVC262151:IVC262152 JEY262151:JEY262152 JOU262151:JOU262152 JYQ262151:JYQ262152 KIM262151:KIM262152 KSI262151:KSI262152 LCE262151:LCE262152 LMA262151:LMA262152 LVW262151:LVW262152 MFS262151:MFS262152 MPO262151:MPO262152 MZK262151:MZK262152 NJG262151:NJG262152 NTC262151:NTC262152 OCY262151:OCY262152 OMU262151:OMU262152 OWQ262151:OWQ262152 PGM262151:PGM262152 PQI262151:PQI262152 QAE262151:QAE262152 QKA262151:QKA262152 QTW262151:QTW262152 RDS262151:RDS262152 RNO262151:RNO262152 RXK262151:RXK262152 SHG262151:SHG262152 SRC262151:SRC262152 TAY262151:TAY262152 TKU262151:TKU262152 TUQ262151:TUQ262152 UEM262151:UEM262152 UOI262151:UOI262152 UYE262151:UYE262152 VIA262151:VIA262152 VRW262151:VRW262152 WBS262151:WBS262152 WLO262151:WLO262152 WVK262151:WVK262152 C327687:C327688 IY327687:IY327688 SU327687:SU327688 ACQ327687:ACQ327688 AMM327687:AMM327688 AWI327687:AWI327688 BGE327687:BGE327688 BQA327687:BQA327688 BZW327687:BZW327688 CJS327687:CJS327688 CTO327687:CTO327688 DDK327687:DDK327688 DNG327687:DNG327688 DXC327687:DXC327688 EGY327687:EGY327688 EQU327687:EQU327688 FAQ327687:FAQ327688 FKM327687:FKM327688 FUI327687:FUI327688 GEE327687:GEE327688 GOA327687:GOA327688 GXW327687:GXW327688 HHS327687:HHS327688 HRO327687:HRO327688 IBK327687:IBK327688 ILG327687:ILG327688 IVC327687:IVC327688 JEY327687:JEY327688 JOU327687:JOU327688 JYQ327687:JYQ327688 KIM327687:KIM327688 KSI327687:KSI327688 LCE327687:LCE327688 LMA327687:LMA327688 LVW327687:LVW327688 MFS327687:MFS327688 MPO327687:MPO327688 MZK327687:MZK327688 NJG327687:NJG327688 NTC327687:NTC327688 OCY327687:OCY327688 OMU327687:OMU327688 OWQ327687:OWQ327688 PGM327687:PGM327688 PQI327687:PQI327688 QAE327687:QAE327688 QKA327687:QKA327688 QTW327687:QTW327688 RDS327687:RDS327688 RNO327687:RNO327688 RXK327687:RXK327688 SHG327687:SHG327688 SRC327687:SRC327688 TAY327687:TAY327688 TKU327687:TKU327688 TUQ327687:TUQ327688 UEM327687:UEM327688 UOI327687:UOI327688 UYE327687:UYE327688 VIA327687:VIA327688 VRW327687:VRW327688 WBS327687:WBS327688 WLO327687:WLO327688 WVK327687:WVK327688 C393223:C393224 IY393223:IY393224 SU393223:SU393224 ACQ393223:ACQ393224 AMM393223:AMM393224 AWI393223:AWI393224 BGE393223:BGE393224 BQA393223:BQA393224 BZW393223:BZW393224 CJS393223:CJS393224 CTO393223:CTO393224 DDK393223:DDK393224 DNG393223:DNG393224 DXC393223:DXC393224 EGY393223:EGY393224 EQU393223:EQU393224 FAQ393223:FAQ393224 FKM393223:FKM393224 FUI393223:FUI393224 GEE393223:GEE393224 GOA393223:GOA393224 GXW393223:GXW393224 HHS393223:HHS393224 HRO393223:HRO393224 IBK393223:IBK393224 ILG393223:ILG393224 IVC393223:IVC393224 JEY393223:JEY393224 JOU393223:JOU393224 JYQ393223:JYQ393224 KIM393223:KIM393224 KSI393223:KSI393224 LCE393223:LCE393224 LMA393223:LMA393224 LVW393223:LVW393224 MFS393223:MFS393224 MPO393223:MPO393224 MZK393223:MZK393224 NJG393223:NJG393224 NTC393223:NTC393224 OCY393223:OCY393224 OMU393223:OMU393224 OWQ393223:OWQ393224 PGM393223:PGM393224 PQI393223:PQI393224 QAE393223:QAE393224 QKA393223:QKA393224 QTW393223:QTW393224 RDS393223:RDS393224 RNO393223:RNO393224 RXK393223:RXK393224 SHG393223:SHG393224 SRC393223:SRC393224 TAY393223:TAY393224 TKU393223:TKU393224 TUQ393223:TUQ393224 UEM393223:UEM393224 UOI393223:UOI393224 UYE393223:UYE393224 VIA393223:VIA393224 VRW393223:VRW393224 WBS393223:WBS393224 WLO393223:WLO393224 WVK393223:WVK393224 C458759:C458760 IY458759:IY458760 SU458759:SU458760 ACQ458759:ACQ458760 AMM458759:AMM458760 AWI458759:AWI458760 BGE458759:BGE458760 BQA458759:BQA458760 BZW458759:BZW458760 CJS458759:CJS458760 CTO458759:CTO458760 DDK458759:DDK458760 DNG458759:DNG458760 DXC458759:DXC458760 EGY458759:EGY458760 EQU458759:EQU458760 FAQ458759:FAQ458760 FKM458759:FKM458760 FUI458759:FUI458760 GEE458759:GEE458760 GOA458759:GOA458760 GXW458759:GXW458760 HHS458759:HHS458760 HRO458759:HRO458760 IBK458759:IBK458760 ILG458759:ILG458760 IVC458759:IVC458760 JEY458759:JEY458760 JOU458759:JOU458760 JYQ458759:JYQ458760 KIM458759:KIM458760 KSI458759:KSI458760 LCE458759:LCE458760 LMA458759:LMA458760 LVW458759:LVW458760 MFS458759:MFS458760 MPO458759:MPO458760 MZK458759:MZK458760 NJG458759:NJG458760 NTC458759:NTC458760 OCY458759:OCY458760 OMU458759:OMU458760 OWQ458759:OWQ458760 PGM458759:PGM458760 PQI458759:PQI458760 QAE458759:QAE458760 QKA458759:QKA458760 QTW458759:QTW458760 RDS458759:RDS458760 RNO458759:RNO458760 RXK458759:RXK458760 SHG458759:SHG458760 SRC458759:SRC458760 TAY458759:TAY458760 TKU458759:TKU458760 TUQ458759:TUQ458760 UEM458759:UEM458760 UOI458759:UOI458760 UYE458759:UYE458760 VIA458759:VIA458760 VRW458759:VRW458760 WBS458759:WBS458760 WLO458759:WLO458760 WVK458759:WVK458760 C524295:C524296 IY524295:IY524296 SU524295:SU524296 ACQ524295:ACQ524296 AMM524295:AMM524296 AWI524295:AWI524296 BGE524295:BGE524296 BQA524295:BQA524296 BZW524295:BZW524296 CJS524295:CJS524296 CTO524295:CTO524296 DDK524295:DDK524296 DNG524295:DNG524296 DXC524295:DXC524296 EGY524295:EGY524296 EQU524295:EQU524296 FAQ524295:FAQ524296 FKM524295:FKM524296 FUI524295:FUI524296 GEE524295:GEE524296 GOA524295:GOA524296 GXW524295:GXW524296 HHS524295:HHS524296 HRO524295:HRO524296 IBK524295:IBK524296 ILG524295:ILG524296 IVC524295:IVC524296 JEY524295:JEY524296 JOU524295:JOU524296 JYQ524295:JYQ524296 KIM524295:KIM524296 KSI524295:KSI524296 LCE524295:LCE524296 LMA524295:LMA524296 LVW524295:LVW524296 MFS524295:MFS524296 MPO524295:MPO524296 MZK524295:MZK524296 NJG524295:NJG524296 NTC524295:NTC524296 OCY524295:OCY524296 OMU524295:OMU524296 OWQ524295:OWQ524296 PGM524295:PGM524296 PQI524295:PQI524296 QAE524295:QAE524296 QKA524295:QKA524296 QTW524295:QTW524296 RDS524295:RDS524296 RNO524295:RNO524296 RXK524295:RXK524296 SHG524295:SHG524296 SRC524295:SRC524296 TAY524295:TAY524296 TKU524295:TKU524296 TUQ524295:TUQ524296 UEM524295:UEM524296 UOI524295:UOI524296 UYE524295:UYE524296 VIA524295:VIA524296 VRW524295:VRW524296 WBS524295:WBS524296 WLO524295:WLO524296 WVK524295:WVK524296 C589831:C589832 IY589831:IY589832 SU589831:SU589832 ACQ589831:ACQ589832 AMM589831:AMM589832 AWI589831:AWI589832 BGE589831:BGE589832 BQA589831:BQA589832 BZW589831:BZW589832 CJS589831:CJS589832 CTO589831:CTO589832 DDK589831:DDK589832 DNG589831:DNG589832 DXC589831:DXC589832 EGY589831:EGY589832 EQU589831:EQU589832 FAQ589831:FAQ589832 FKM589831:FKM589832 FUI589831:FUI589832 GEE589831:GEE589832 GOA589831:GOA589832 GXW589831:GXW589832 HHS589831:HHS589832 HRO589831:HRO589832 IBK589831:IBK589832 ILG589831:ILG589832 IVC589831:IVC589832 JEY589831:JEY589832 JOU589831:JOU589832 JYQ589831:JYQ589832 KIM589831:KIM589832 KSI589831:KSI589832 LCE589831:LCE589832 LMA589831:LMA589832 LVW589831:LVW589832 MFS589831:MFS589832 MPO589831:MPO589832 MZK589831:MZK589832 NJG589831:NJG589832 NTC589831:NTC589832 OCY589831:OCY589832 OMU589831:OMU589832 OWQ589831:OWQ589832 PGM589831:PGM589832 PQI589831:PQI589832 QAE589831:QAE589832 QKA589831:QKA589832 QTW589831:QTW589832 RDS589831:RDS589832 RNO589831:RNO589832 RXK589831:RXK589832 SHG589831:SHG589832 SRC589831:SRC589832 TAY589831:TAY589832 TKU589831:TKU589832 TUQ589831:TUQ589832 UEM589831:UEM589832 UOI589831:UOI589832 UYE589831:UYE589832 VIA589831:VIA589832 VRW589831:VRW589832 WBS589831:WBS589832 WLO589831:WLO589832 WVK589831:WVK589832 C655367:C655368 IY655367:IY655368 SU655367:SU655368 ACQ655367:ACQ655368 AMM655367:AMM655368 AWI655367:AWI655368 BGE655367:BGE655368 BQA655367:BQA655368 BZW655367:BZW655368 CJS655367:CJS655368 CTO655367:CTO655368 DDK655367:DDK655368 DNG655367:DNG655368 DXC655367:DXC655368 EGY655367:EGY655368 EQU655367:EQU655368 FAQ655367:FAQ655368 FKM655367:FKM655368 FUI655367:FUI655368 GEE655367:GEE655368 GOA655367:GOA655368 GXW655367:GXW655368 HHS655367:HHS655368 HRO655367:HRO655368 IBK655367:IBK655368 ILG655367:ILG655368 IVC655367:IVC655368 JEY655367:JEY655368 JOU655367:JOU655368 JYQ655367:JYQ655368 KIM655367:KIM655368 KSI655367:KSI655368 LCE655367:LCE655368 LMA655367:LMA655368 LVW655367:LVW655368 MFS655367:MFS655368 MPO655367:MPO655368 MZK655367:MZK655368 NJG655367:NJG655368 NTC655367:NTC655368 OCY655367:OCY655368 OMU655367:OMU655368 OWQ655367:OWQ655368 PGM655367:PGM655368 PQI655367:PQI655368 QAE655367:QAE655368 QKA655367:QKA655368 QTW655367:QTW655368 RDS655367:RDS655368 RNO655367:RNO655368 RXK655367:RXK655368 SHG655367:SHG655368 SRC655367:SRC655368 TAY655367:TAY655368 TKU655367:TKU655368 TUQ655367:TUQ655368 UEM655367:UEM655368 UOI655367:UOI655368 UYE655367:UYE655368 VIA655367:VIA655368 VRW655367:VRW655368 WBS655367:WBS655368 WLO655367:WLO655368 WVK655367:WVK655368 C720903:C720904 IY720903:IY720904 SU720903:SU720904 ACQ720903:ACQ720904 AMM720903:AMM720904 AWI720903:AWI720904 BGE720903:BGE720904 BQA720903:BQA720904 BZW720903:BZW720904 CJS720903:CJS720904 CTO720903:CTO720904 DDK720903:DDK720904 DNG720903:DNG720904 DXC720903:DXC720904 EGY720903:EGY720904 EQU720903:EQU720904 FAQ720903:FAQ720904 FKM720903:FKM720904 FUI720903:FUI720904 GEE720903:GEE720904 GOA720903:GOA720904 GXW720903:GXW720904 HHS720903:HHS720904 HRO720903:HRO720904 IBK720903:IBK720904 ILG720903:ILG720904 IVC720903:IVC720904 JEY720903:JEY720904 JOU720903:JOU720904 JYQ720903:JYQ720904 KIM720903:KIM720904 KSI720903:KSI720904 LCE720903:LCE720904 LMA720903:LMA720904 LVW720903:LVW720904 MFS720903:MFS720904 MPO720903:MPO720904 MZK720903:MZK720904 NJG720903:NJG720904 NTC720903:NTC720904 OCY720903:OCY720904 OMU720903:OMU720904 OWQ720903:OWQ720904 PGM720903:PGM720904 PQI720903:PQI720904 QAE720903:QAE720904 QKA720903:QKA720904 QTW720903:QTW720904 RDS720903:RDS720904 RNO720903:RNO720904 RXK720903:RXK720904 SHG720903:SHG720904 SRC720903:SRC720904 TAY720903:TAY720904 TKU720903:TKU720904 TUQ720903:TUQ720904 UEM720903:UEM720904 UOI720903:UOI720904 UYE720903:UYE720904 VIA720903:VIA720904 VRW720903:VRW720904 WBS720903:WBS720904 WLO720903:WLO720904 WVK720903:WVK720904 C786439:C786440 IY786439:IY786440 SU786439:SU786440 ACQ786439:ACQ786440 AMM786439:AMM786440 AWI786439:AWI786440 BGE786439:BGE786440 BQA786439:BQA786440 BZW786439:BZW786440 CJS786439:CJS786440 CTO786439:CTO786440 DDK786439:DDK786440 DNG786439:DNG786440 DXC786439:DXC786440 EGY786439:EGY786440 EQU786439:EQU786440 FAQ786439:FAQ786440 FKM786439:FKM786440 FUI786439:FUI786440 GEE786439:GEE786440 GOA786439:GOA786440 GXW786439:GXW786440 HHS786439:HHS786440 HRO786439:HRO786440 IBK786439:IBK786440 ILG786439:ILG786440 IVC786439:IVC786440 JEY786439:JEY786440 JOU786439:JOU786440 JYQ786439:JYQ786440 KIM786439:KIM786440 KSI786439:KSI786440 LCE786439:LCE786440 LMA786439:LMA786440 LVW786439:LVW786440 MFS786439:MFS786440 MPO786439:MPO786440 MZK786439:MZK786440 NJG786439:NJG786440 NTC786439:NTC786440 OCY786439:OCY786440 OMU786439:OMU786440 OWQ786439:OWQ786440 PGM786439:PGM786440 PQI786439:PQI786440 QAE786439:QAE786440 QKA786439:QKA786440 QTW786439:QTW786440 RDS786439:RDS786440 RNO786439:RNO786440 RXK786439:RXK786440 SHG786439:SHG786440 SRC786439:SRC786440 TAY786439:TAY786440 TKU786439:TKU786440 TUQ786439:TUQ786440 UEM786439:UEM786440 UOI786439:UOI786440 UYE786439:UYE786440 VIA786439:VIA786440 VRW786439:VRW786440 WBS786439:WBS786440 WLO786439:WLO786440 WVK786439:WVK786440 C851975:C851976 IY851975:IY851976 SU851975:SU851976 ACQ851975:ACQ851976 AMM851975:AMM851976 AWI851975:AWI851976 BGE851975:BGE851976 BQA851975:BQA851976 BZW851975:BZW851976 CJS851975:CJS851976 CTO851975:CTO851976 DDK851975:DDK851976 DNG851975:DNG851976 DXC851975:DXC851976 EGY851975:EGY851976 EQU851975:EQU851976 FAQ851975:FAQ851976 FKM851975:FKM851976 FUI851975:FUI851976 GEE851975:GEE851976 GOA851975:GOA851976 GXW851975:GXW851976 HHS851975:HHS851976 HRO851975:HRO851976 IBK851975:IBK851976 ILG851975:ILG851976 IVC851975:IVC851976 JEY851975:JEY851976 JOU851975:JOU851976 JYQ851975:JYQ851976 KIM851975:KIM851976 KSI851975:KSI851976 LCE851975:LCE851976 LMA851975:LMA851976 LVW851975:LVW851976 MFS851975:MFS851976 MPO851975:MPO851976 MZK851975:MZK851976 NJG851975:NJG851976 NTC851975:NTC851976 OCY851975:OCY851976 OMU851975:OMU851976 OWQ851975:OWQ851976 PGM851975:PGM851976 PQI851975:PQI851976 QAE851975:QAE851976 QKA851975:QKA851976 QTW851975:QTW851976 RDS851975:RDS851976 RNO851975:RNO851976 RXK851975:RXK851976 SHG851975:SHG851976 SRC851975:SRC851976 TAY851975:TAY851976 TKU851975:TKU851976 TUQ851975:TUQ851976 UEM851975:UEM851976 UOI851975:UOI851976 UYE851975:UYE851976 VIA851975:VIA851976 VRW851975:VRW851976 WBS851975:WBS851976 WLO851975:WLO851976 WVK851975:WVK851976 C917511:C917512 IY917511:IY917512 SU917511:SU917512 ACQ917511:ACQ917512 AMM917511:AMM917512 AWI917511:AWI917512 BGE917511:BGE917512 BQA917511:BQA917512 BZW917511:BZW917512 CJS917511:CJS917512 CTO917511:CTO917512 DDK917511:DDK917512 DNG917511:DNG917512 DXC917511:DXC917512 EGY917511:EGY917512 EQU917511:EQU917512 FAQ917511:FAQ917512 FKM917511:FKM917512 FUI917511:FUI917512 GEE917511:GEE917512 GOA917511:GOA917512 GXW917511:GXW917512 HHS917511:HHS917512 HRO917511:HRO917512 IBK917511:IBK917512 ILG917511:ILG917512 IVC917511:IVC917512 JEY917511:JEY917512 JOU917511:JOU917512 JYQ917511:JYQ917512 KIM917511:KIM917512 KSI917511:KSI917512 LCE917511:LCE917512 LMA917511:LMA917512 LVW917511:LVW917512 MFS917511:MFS917512 MPO917511:MPO917512 MZK917511:MZK917512 NJG917511:NJG917512 NTC917511:NTC917512 OCY917511:OCY917512 OMU917511:OMU917512 OWQ917511:OWQ917512 PGM917511:PGM917512 PQI917511:PQI917512 QAE917511:QAE917512 QKA917511:QKA917512 QTW917511:QTW917512 RDS917511:RDS917512 RNO917511:RNO917512 RXK917511:RXK917512 SHG917511:SHG917512 SRC917511:SRC917512 TAY917511:TAY917512 TKU917511:TKU917512 TUQ917511:TUQ917512 UEM917511:UEM917512 UOI917511:UOI917512 UYE917511:UYE917512 VIA917511:VIA917512 VRW917511:VRW917512 WBS917511:WBS917512 WLO917511:WLO917512 WVK917511:WVK917512 C983047:C983048 IY983047:IY983048 SU983047:SU983048 ACQ983047:ACQ983048 AMM983047:AMM983048 AWI983047:AWI983048 BGE983047:BGE983048 BQA983047:BQA983048 BZW983047:BZW983048 CJS983047:CJS983048 CTO983047:CTO983048 DDK983047:DDK983048 DNG983047:DNG983048 DXC983047:DXC983048 EGY983047:EGY983048 EQU983047:EQU983048 FAQ983047:FAQ983048 FKM983047:FKM983048 FUI983047:FUI983048 GEE983047:GEE983048 GOA983047:GOA983048 GXW983047:GXW983048 HHS983047:HHS983048 HRO983047:HRO983048 IBK983047:IBK983048 ILG983047:ILG983048 IVC983047:IVC983048 JEY983047:JEY983048 JOU983047:JOU983048 JYQ983047:JYQ983048 KIM983047:KIM983048 KSI983047:KSI983048 LCE983047:LCE983048 LMA983047:LMA983048 LVW983047:LVW983048 MFS983047:MFS983048 MPO983047:MPO983048 MZK983047:MZK983048 NJG983047:NJG983048 NTC983047:NTC983048 OCY983047:OCY983048 OMU983047:OMU983048 OWQ983047:OWQ983048 PGM983047:PGM983048 PQI983047:PQI983048 QAE983047:QAE983048 QKA983047:QKA983048 QTW983047:QTW983048 RDS983047:RDS983048 RNO983047:RNO983048 RXK983047:RXK983048 SHG983047:SHG983048 SRC983047:SRC983048 TAY983047:TAY983048 TKU983047:TKU983048 TUQ983047:TUQ983048 UEM983047:UEM983048 UOI983047:UOI983048 UYE983047:UYE983048 VIA983047:VIA983048 VRW983047:VRW983048 WBS983047:WBS983048 WLO983047:WLO983048 WVK983047:WVK983048 I7:I8 I49:I50 C49:C50">
      <formula1>"LR1, LR2, Kitchen, BR1, BR2, BR3, BR4, Bath1, Bath2, Other"</formula1>
    </dataValidation>
    <dataValidation type="list" allowBlank="1" showInputMessage="1" showErrorMessage="1" sqref="B69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H27 H69">
      <formula1>"Annual Professional Maintenance, Seldom or Never Maintained"</formula1>
    </dataValidation>
    <dataValidation type="whole" allowBlank="1" showInputMessage="1" showErrorMessage="1" promptTitle="Manufactured Year" prompt="Enter the manufactured year as found on the plate of the existing unit.  If the year cannot be found skip this entry and meter the unit._x000a_" sqref="B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H25 H67 B67">
      <formula1>0</formula1>
      <formula2>2099</formula2>
    </dataValidation>
    <dataValidation allowBlank="1" showInputMessage="1" showErrorMessage="1" promptTitle="Time metered of Existing" prompt="Enter time as minutes.  Example (one hour and three minutes = 63).  Minimum time for metering 30 min." sqref="IQ10 SM10 ACI10 AME10 AWA10 BFW10 BPS10 BZO10 CJK10 CTG10 DDC10 DMY10 DWU10 EGQ10 EQM10 FAI10 FKE10 FUA10 GDW10 GNS10 GXO10 HHK10 HRG10 IBC10 IKY10 IUU10 JEQ10 JOM10 JYI10 KIE10 KSA10 LBW10 LLS10 LVO10 MFK10 MPG10 MZC10 NIY10 NSU10 OCQ10 OMM10 OWI10 PGE10 PQA10 PZW10 QJS10 QTO10 RDK10 RNG10 RXC10 SGY10 SQU10 TAQ10 TKM10 TUI10 UEE10 UOA10 UXW10 VHS10 VRO10 WBK10 WLG10 WVC10 XEY10 IQ65546 SM65546 ACI65546 AME65546 AWA65546 BFW65546 BPS65546 BZO65546 CJK65546 CTG65546 DDC65546 DMY65546 DWU65546 EGQ65546 EQM65546 FAI65546 FKE65546 FUA65546 GDW65546 GNS65546 GXO65546 HHK65546 HRG65546 IBC65546 IKY65546 IUU65546 JEQ65546 JOM65546 JYI65546 KIE65546 KSA65546 LBW65546 LLS65546 LVO65546 MFK65546 MPG65546 MZC65546 NIY65546 NSU65546 OCQ65546 OMM65546 OWI65546 PGE65546 PQA65546 PZW65546 QJS65546 QTO65546 RDK65546 RNG65546 RXC65546 SGY65546 SQU65546 TAQ65546 TKM65546 TUI65546 UEE65546 UOA65546 UXW65546 VHS65546 VRO65546 WBK65546 WLG65546 WVC65546 XEY65546 IQ131082 SM131082 ACI131082 AME131082 AWA131082 BFW131082 BPS131082 BZO131082 CJK131082 CTG131082 DDC131082 DMY131082 DWU131082 EGQ131082 EQM131082 FAI131082 FKE131082 FUA131082 GDW131082 GNS131082 GXO131082 HHK131082 HRG131082 IBC131082 IKY131082 IUU131082 JEQ131082 JOM131082 JYI131082 KIE131082 KSA131082 LBW131082 LLS131082 LVO131082 MFK131082 MPG131082 MZC131082 NIY131082 NSU131082 OCQ131082 OMM131082 OWI131082 PGE131082 PQA131082 PZW131082 QJS131082 QTO131082 RDK131082 RNG131082 RXC131082 SGY131082 SQU131082 TAQ131082 TKM131082 TUI131082 UEE131082 UOA131082 UXW131082 VHS131082 VRO131082 WBK131082 WLG131082 WVC131082 XEY131082 IQ196618 SM196618 ACI196618 AME196618 AWA196618 BFW196618 BPS196618 BZO196618 CJK196618 CTG196618 DDC196618 DMY196618 DWU196618 EGQ196618 EQM196618 FAI196618 FKE196618 FUA196618 GDW196618 GNS196618 GXO196618 HHK196618 HRG196618 IBC196618 IKY196618 IUU196618 JEQ196618 JOM196618 JYI196618 KIE196618 KSA196618 LBW196618 LLS196618 LVO196618 MFK196618 MPG196618 MZC196618 NIY196618 NSU196618 OCQ196618 OMM196618 OWI196618 PGE196618 PQA196618 PZW196618 QJS196618 QTO196618 RDK196618 RNG196618 RXC196618 SGY196618 SQU196618 TAQ196618 TKM196618 TUI196618 UEE196618 UOA196618 UXW196618 VHS196618 VRO196618 WBK196618 WLG196618 WVC196618 XEY196618 IQ262154 SM262154 ACI262154 AME262154 AWA262154 BFW262154 BPS262154 BZO262154 CJK262154 CTG262154 DDC262154 DMY262154 DWU262154 EGQ262154 EQM262154 FAI262154 FKE262154 FUA262154 GDW262154 GNS262154 GXO262154 HHK262154 HRG262154 IBC262154 IKY262154 IUU262154 JEQ262154 JOM262154 JYI262154 KIE262154 KSA262154 LBW262154 LLS262154 LVO262154 MFK262154 MPG262154 MZC262154 NIY262154 NSU262154 OCQ262154 OMM262154 OWI262154 PGE262154 PQA262154 PZW262154 QJS262154 QTO262154 RDK262154 RNG262154 RXC262154 SGY262154 SQU262154 TAQ262154 TKM262154 TUI262154 UEE262154 UOA262154 UXW262154 VHS262154 VRO262154 WBK262154 WLG262154 WVC262154 XEY262154 IQ327690 SM327690 ACI327690 AME327690 AWA327690 BFW327690 BPS327690 BZO327690 CJK327690 CTG327690 DDC327690 DMY327690 DWU327690 EGQ327690 EQM327690 FAI327690 FKE327690 FUA327690 GDW327690 GNS327690 GXO327690 HHK327690 HRG327690 IBC327690 IKY327690 IUU327690 JEQ327690 JOM327690 JYI327690 KIE327690 KSA327690 LBW327690 LLS327690 LVO327690 MFK327690 MPG327690 MZC327690 NIY327690 NSU327690 OCQ327690 OMM327690 OWI327690 PGE327690 PQA327690 PZW327690 QJS327690 QTO327690 RDK327690 RNG327690 RXC327690 SGY327690 SQU327690 TAQ327690 TKM327690 TUI327690 UEE327690 UOA327690 UXW327690 VHS327690 VRO327690 WBK327690 WLG327690 WVC327690 XEY327690 IQ393226 SM393226 ACI393226 AME393226 AWA393226 BFW393226 BPS393226 BZO393226 CJK393226 CTG393226 DDC393226 DMY393226 DWU393226 EGQ393226 EQM393226 FAI393226 FKE393226 FUA393226 GDW393226 GNS393226 GXO393226 HHK393226 HRG393226 IBC393226 IKY393226 IUU393226 JEQ393226 JOM393226 JYI393226 KIE393226 KSA393226 LBW393226 LLS393226 LVO393226 MFK393226 MPG393226 MZC393226 NIY393226 NSU393226 OCQ393226 OMM393226 OWI393226 PGE393226 PQA393226 PZW393226 QJS393226 QTO393226 RDK393226 RNG393226 RXC393226 SGY393226 SQU393226 TAQ393226 TKM393226 TUI393226 UEE393226 UOA393226 UXW393226 VHS393226 VRO393226 WBK393226 WLG393226 WVC393226 XEY393226 IQ458762 SM458762 ACI458762 AME458762 AWA458762 BFW458762 BPS458762 BZO458762 CJK458762 CTG458762 DDC458762 DMY458762 DWU458762 EGQ458762 EQM458762 FAI458762 FKE458762 FUA458762 GDW458762 GNS458762 GXO458762 HHK458762 HRG458762 IBC458762 IKY458762 IUU458762 JEQ458762 JOM458762 JYI458762 KIE458762 KSA458762 LBW458762 LLS458762 LVO458762 MFK458762 MPG458762 MZC458762 NIY458762 NSU458762 OCQ458762 OMM458762 OWI458762 PGE458762 PQA458762 PZW458762 QJS458762 QTO458762 RDK458762 RNG458762 RXC458762 SGY458762 SQU458762 TAQ458762 TKM458762 TUI458762 UEE458762 UOA458762 UXW458762 VHS458762 VRO458762 WBK458762 WLG458762 WVC458762 XEY458762 IQ524298 SM524298 ACI524298 AME524298 AWA524298 BFW524298 BPS524298 BZO524298 CJK524298 CTG524298 DDC524298 DMY524298 DWU524298 EGQ524298 EQM524298 FAI524298 FKE524298 FUA524298 GDW524298 GNS524298 GXO524298 HHK524298 HRG524298 IBC524298 IKY524298 IUU524298 JEQ524298 JOM524298 JYI524298 KIE524298 KSA524298 LBW524298 LLS524298 LVO524298 MFK524298 MPG524298 MZC524298 NIY524298 NSU524298 OCQ524298 OMM524298 OWI524298 PGE524298 PQA524298 PZW524298 QJS524298 QTO524298 RDK524298 RNG524298 RXC524298 SGY524298 SQU524298 TAQ524298 TKM524298 TUI524298 UEE524298 UOA524298 UXW524298 VHS524298 VRO524298 WBK524298 WLG524298 WVC524298 XEY524298 IQ589834 SM589834 ACI589834 AME589834 AWA589834 BFW589834 BPS589834 BZO589834 CJK589834 CTG589834 DDC589834 DMY589834 DWU589834 EGQ589834 EQM589834 FAI589834 FKE589834 FUA589834 GDW589834 GNS589834 GXO589834 HHK589834 HRG589834 IBC589834 IKY589834 IUU589834 JEQ589834 JOM589834 JYI589834 KIE589834 KSA589834 LBW589834 LLS589834 LVO589834 MFK589834 MPG589834 MZC589834 NIY589834 NSU589834 OCQ589834 OMM589834 OWI589834 PGE589834 PQA589834 PZW589834 QJS589834 QTO589834 RDK589834 RNG589834 RXC589834 SGY589834 SQU589834 TAQ589834 TKM589834 TUI589834 UEE589834 UOA589834 UXW589834 VHS589834 VRO589834 WBK589834 WLG589834 WVC589834 XEY589834 IQ655370 SM655370 ACI655370 AME655370 AWA655370 BFW655370 BPS655370 BZO655370 CJK655370 CTG655370 DDC655370 DMY655370 DWU655370 EGQ655370 EQM655370 FAI655370 FKE655370 FUA655370 GDW655370 GNS655370 GXO655370 HHK655370 HRG655370 IBC655370 IKY655370 IUU655370 JEQ655370 JOM655370 JYI655370 KIE655370 KSA655370 LBW655370 LLS655370 LVO655370 MFK655370 MPG655370 MZC655370 NIY655370 NSU655370 OCQ655370 OMM655370 OWI655370 PGE655370 PQA655370 PZW655370 QJS655370 QTO655370 RDK655370 RNG655370 RXC655370 SGY655370 SQU655370 TAQ655370 TKM655370 TUI655370 UEE655370 UOA655370 UXW655370 VHS655370 VRO655370 WBK655370 WLG655370 WVC655370 XEY655370 IQ720906 SM720906 ACI720906 AME720906 AWA720906 BFW720906 BPS720906 BZO720906 CJK720906 CTG720906 DDC720906 DMY720906 DWU720906 EGQ720906 EQM720906 FAI720906 FKE720906 FUA720906 GDW720906 GNS720906 GXO720906 HHK720906 HRG720906 IBC720906 IKY720906 IUU720906 JEQ720906 JOM720906 JYI720906 KIE720906 KSA720906 LBW720906 LLS720906 LVO720906 MFK720906 MPG720906 MZC720906 NIY720906 NSU720906 OCQ720906 OMM720906 OWI720906 PGE720906 PQA720906 PZW720906 QJS720906 QTO720906 RDK720906 RNG720906 RXC720906 SGY720906 SQU720906 TAQ720906 TKM720906 TUI720906 UEE720906 UOA720906 UXW720906 VHS720906 VRO720906 WBK720906 WLG720906 WVC720906 XEY720906 IQ786442 SM786442 ACI786442 AME786442 AWA786442 BFW786442 BPS786442 BZO786442 CJK786442 CTG786442 DDC786442 DMY786442 DWU786442 EGQ786442 EQM786442 FAI786442 FKE786442 FUA786442 GDW786442 GNS786442 GXO786442 HHK786442 HRG786442 IBC786442 IKY786442 IUU786442 JEQ786442 JOM786442 JYI786442 KIE786442 KSA786442 LBW786442 LLS786442 LVO786442 MFK786442 MPG786442 MZC786442 NIY786442 NSU786442 OCQ786442 OMM786442 OWI786442 PGE786442 PQA786442 PZW786442 QJS786442 QTO786442 RDK786442 RNG786442 RXC786442 SGY786442 SQU786442 TAQ786442 TKM786442 TUI786442 UEE786442 UOA786442 UXW786442 VHS786442 VRO786442 WBK786442 WLG786442 WVC786442 XEY786442 IQ851978 SM851978 ACI851978 AME851978 AWA851978 BFW851978 BPS851978 BZO851978 CJK851978 CTG851978 DDC851978 DMY851978 DWU851978 EGQ851978 EQM851978 FAI851978 FKE851978 FUA851978 GDW851978 GNS851978 GXO851978 HHK851978 HRG851978 IBC851978 IKY851978 IUU851978 JEQ851978 JOM851978 JYI851978 KIE851978 KSA851978 LBW851978 LLS851978 LVO851978 MFK851978 MPG851978 MZC851978 NIY851978 NSU851978 OCQ851978 OMM851978 OWI851978 PGE851978 PQA851978 PZW851978 QJS851978 QTO851978 RDK851978 RNG851978 RXC851978 SGY851978 SQU851978 TAQ851978 TKM851978 TUI851978 UEE851978 UOA851978 UXW851978 VHS851978 VRO851978 WBK851978 WLG851978 WVC851978 XEY851978 IQ917514 SM917514 ACI917514 AME917514 AWA917514 BFW917514 BPS917514 BZO917514 CJK917514 CTG917514 DDC917514 DMY917514 DWU917514 EGQ917514 EQM917514 FAI917514 FKE917514 FUA917514 GDW917514 GNS917514 GXO917514 HHK917514 HRG917514 IBC917514 IKY917514 IUU917514 JEQ917514 JOM917514 JYI917514 KIE917514 KSA917514 LBW917514 LLS917514 LVO917514 MFK917514 MPG917514 MZC917514 NIY917514 NSU917514 OCQ917514 OMM917514 OWI917514 PGE917514 PQA917514 PZW917514 QJS917514 QTO917514 RDK917514 RNG917514 RXC917514 SGY917514 SQU917514 TAQ917514 TKM917514 TUI917514 UEE917514 UOA917514 UXW917514 VHS917514 VRO917514 WBK917514 WLG917514 WVC917514 XEY917514 IQ983050 SM983050 ACI983050 AME983050 AWA983050 BFW983050 BPS983050 BZO983050 CJK983050 CTG983050 DDC983050 DMY983050 DWU983050 EGQ983050 EQM983050 FAI983050 FKE983050 FUA983050 GDW983050 GNS983050 GXO983050 HHK983050 HRG983050 IBC983050 IKY983050 IUU983050 JEQ983050 JOM983050 JYI983050 KIE983050 KSA983050 LBW983050 LLS983050 LVO983050 MFK983050 MPG983050 MZC983050 NIY983050 NSU983050 OCQ983050 OMM983050 OWI983050 PGE983050 PQA983050 PZW983050 QJS983050 QTO983050 RDK983050 RNG983050 RXC983050 SGY983050 SQU983050 TAQ983050 TKM983050 TUI983050 UEE983050 UOA983050 UXW983050 VHS983050 VRO983050 WBK983050 WLG983050 WVC983050 XEY983050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H10 H52 B52"/>
    <dataValidation allowBlank="1" showInputMessage="1" showErrorMessage="1" promptTitle="kWh Reading of Existing" prompt="Enter the kWh reading.  Minimum time for metering is 30 minutes." sqref="IQ11 SM11 ACI11 AME11 AWA11 BFW11 BPS11 BZO11 CJK11 CTG11 DDC11 DMY11 DWU11 EGQ11 EQM11 FAI11 FKE11 FUA11 GDW11 GNS11 GXO11 HHK11 HRG11 IBC11 IKY11 IUU11 JEQ11 JOM11 JYI11 KIE11 KSA11 LBW11 LLS11 LVO11 MFK11 MPG11 MZC11 NIY11 NSU11 OCQ11 OMM11 OWI11 PGE11 PQA11 PZW11 QJS11 QTO11 RDK11 RNG11 RXC11 SGY11 SQU11 TAQ11 TKM11 TUI11 UEE11 UOA11 UXW11 VHS11 VRO11 WBK11 WLG11 WVC11 XEY11 IQ65547 SM65547 ACI65547 AME65547 AWA65547 BFW65547 BPS65547 BZO65547 CJK65547 CTG65547 DDC65547 DMY65547 DWU65547 EGQ65547 EQM65547 FAI65547 FKE65547 FUA65547 GDW65547 GNS65547 GXO65547 HHK65547 HRG65547 IBC65547 IKY65547 IUU65547 JEQ65547 JOM65547 JYI65547 KIE65547 KSA65547 LBW65547 LLS65547 LVO65547 MFK65547 MPG65547 MZC65547 NIY65547 NSU65547 OCQ65547 OMM65547 OWI65547 PGE65547 PQA65547 PZW65547 QJS65547 QTO65547 RDK65547 RNG65547 RXC65547 SGY65547 SQU65547 TAQ65547 TKM65547 TUI65547 UEE65547 UOA65547 UXW65547 VHS65547 VRO65547 WBK65547 WLG65547 WVC65547 XEY65547 IQ131083 SM131083 ACI131083 AME131083 AWA131083 BFW131083 BPS131083 BZO131083 CJK131083 CTG131083 DDC131083 DMY131083 DWU131083 EGQ131083 EQM131083 FAI131083 FKE131083 FUA131083 GDW131083 GNS131083 GXO131083 HHK131083 HRG131083 IBC131083 IKY131083 IUU131083 JEQ131083 JOM131083 JYI131083 KIE131083 KSA131083 LBW131083 LLS131083 LVO131083 MFK131083 MPG131083 MZC131083 NIY131083 NSU131083 OCQ131083 OMM131083 OWI131083 PGE131083 PQA131083 PZW131083 QJS131083 QTO131083 RDK131083 RNG131083 RXC131083 SGY131083 SQU131083 TAQ131083 TKM131083 TUI131083 UEE131083 UOA131083 UXW131083 VHS131083 VRO131083 WBK131083 WLG131083 WVC131083 XEY131083 IQ196619 SM196619 ACI196619 AME196619 AWA196619 BFW196619 BPS196619 BZO196619 CJK196619 CTG196619 DDC196619 DMY196619 DWU196619 EGQ196619 EQM196619 FAI196619 FKE196619 FUA196619 GDW196619 GNS196619 GXO196619 HHK196619 HRG196619 IBC196619 IKY196619 IUU196619 JEQ196619 JOM196619 JYI196619 KIE196619 KSA196619 LBW196619 LLS196619 LVO196619 MFK196619 MPG196619 MZC196619 NIY196619 NSU196619 OCQ196619 OMM196619 OWI196619 PGE196619 PQA196619 PZW196619 QJS196619 QTO196619 RDK196619 RNG196619 RXC196619 SGY196619 SQU196619 TAQ196619 TKM196619 TUI196619 UEE196619 UOA196619 UXW196619 VHS196619 VRO196619 WBK196619 WLG196619 WVC196619 XEY196619 IQ262155 SM262155 ACI262155 AME262155 AWA262155 BFW262155 BPS262155 BZO262155 CJK262155 CTG262155 DDC262155 DMY262155 DWU262155 EGQ262155 EQM262155 FAI262155 FKE262155 FUA262155 GDW262155 GNS262155 GXO262155 HHK262155 HRG262155 IBC262155 IKY262155 IUU262155 JEQ262155 JOM262155 JYI262155 KIE262155 KSA262155 LBW262155 LLS262155 LVO262155 MFK262155 MPG262155 MZC262155 NIY262155 NSU262155 OCQ262155 OMM262155 OWI262155 PGE262155 PQA262155 PZW262155 QJS262155 QTO262155 RDK262155 RNG262155 RXC262155 SGY262155 SQU262155 TAQ262155 TKM262155 TUI262155 UEE262155 UOA262155 UXW262155 VHS262155 VRO262155 WBK262155 WLG262155 WVC262155 XEY262155 IQ327691 SM327691 ACI327691 AME327691 AWA327691 BFW327691 BPS327691 BZO327691 CJK327691 CTG327691 DDC327691 DMY327691 DWU327691 EGQ327691 EQM327691 FAI327691 FKE327691 FUA327691 GDW327691 GNS327691 GXO327691 HHK327691 HRG327691 IBC327691 IKY327691 IUU327691 JEQ327691 JOM327691 JYI327691 KIE327691 KSA327691 LBW327691 LLS327691 LVO327691 MFK327691 MPG327691 MZC327691 NIY327691 NSU327691 OCQ327691 OMM327691 OWI327691 PGE327691 PQA327691 PZW327691 QJS327691 QTO327691 RDK327691 RNG327691 RXC327691 SGY327691 SQU327691 TAQ327691 TKM327691 TUI327691 UEE327691 UOA327691 UXW327691 VHS327691 VRO327691 WBK327691 WLG327691 WVC327691 XEY327691 IQ393227 SM393227 ACI393227 AME393227 AWA393227 BFW393227 BPS393227 BZO393227 CJK393227 CTG393227 DDC393227 DMY393227 DWU393227 EGQ393227 EQM393227 FAI393227 FKE393227 FUA393227 GDW393227 GNS393227 GXO393227 HHK393227 HRG393227 IBC393227 IKY393227 IUU393227 JEQ393227 JOM393227 JYI393227 KIE393227 KSA393227 LBW393227 LLS393227 LVO393227 MFK393227 MPG393227 MZC393227 NIY393227 NSU393227 OCQ393227 OMM393227 OWI393227 PGE393227 PQA393227 PZW393227 QJS393227 QTO393227 RDK393227 RNG393227 RXC393227 SGY393227 SQU393227 TAQ393227 TKM393227 TUI393227 UEE393227 UOA393227 UXW393227 VHS393227 VRO393227 WBK393227 WLG393227 WVC393227 XEY393227 IQ458763 SM458763 ACI458763 AME458763 AWA458763 BFW458763 BPS458763 BZO458763 CJK458763 CTG458763 DDC458763 DMY458763 DWU458763 EGQ458763 EQM458763 FAI458763 FKE458763 FUA458763 GDW458763 GNS458763 GXO458763 HHK458763 HRG458763 IBC458763 IKY458763 IUU458763 JEQ458763 JOM458763 JYI458763 KIE458763 KSA458763 LBW458763 LLS458763 LVO458763 MFK458763 MPG458763 MZC458763 NIY458763 NSU458763 OCQ458763 OMM458763 OWI458763 PGE458763 PQA458763 PZW458763 QJS458763 QTO458763 RDK458763 RNG458763 RXC458763 SGY458763 SQU458763 TAQ458763 TKM458763 TUI458763 UEE458763 UOA458763 UXW458763 VHS458763 VRO458763 WBK458763 WLG458763 WVC458763 XEY458763 IQ524299 SM524299 ACI524299 AME524299 AWA524299 BFW524299 BPS524299 BZO524299 CJK524299 CTG524299 DDC524299 DMY524299 DWU524299 EGQ524299 EQM524299 FAI524299 FKE524299 FUA524299 GDW524299 GNS524299 GXO524299 HHK524299 HRG524299 IBC524299 IKY524299 IUU524299 JEQ524299 JOM524299 JYI524299 KIE524299 KSA524299 LBW524299 LLS524299 LVO524299 MFK524299 MPG524299 MZC524299 NIY524299 NSU524299 OCQ524299 OMM524299 OWI524299 PGE524299 PQA524299 PZW524299 QJS524299 QTO524299 RDK524299 RNG524299 RXC524299 SGY524299 SQU524299 TAQ524299 TKM524299 TUI524299 UEE524299 UOA524299 UXW524299 VHS524299 VRO524299 WBK524299 WLG524299 WVC524299 XEY524299 IQ589835 SM589835 ACI589835 AME589835 AWA589835 BFW589835 BPS589835 BZO589835 CJK589835 CTG589835 DDC589835 DMY589835 DWU589835 EGQ589835 EQM589835 FAI589835 FKE589835 FUA589835 GDW589835 GNS589835 GXO589835 HHK589835 HRG589835 IBC589835 IKY589835 IUU589835 JEQ589835 JOM589835 JYI589835 KIE589835 KSA589835 LBW589835 LLS589835 LVO589835 MFK589835 MPG589835 MZC589835 NIY589835 NSU589835 OCQ589835 OMM589835 OWI589835 PGE589835 PQA589835 PZW589835 QJS589835 QTO589835 RDK589835 RNG589835 RXC589835 SGY589835 SQU589835 TAQ589835 TKM589835 TUI589835 UEE589835 UOA589835 UXW589835 VHS589835 VRO589835 WBK589835 WLG589835 WVC589835 XEY589835 IQ655371 SM655371 ACI655371 AME655371 AWA655371 BFW655371 BPS655371 BZO655371 CJK655371 CTG655371 DDC655371 DMY655371 DWU655371 EGQ655371 EQM655371 FAI655371 FKE655371 FUA655371 GDW655371 GNS655371 GXO655371 HHK655371 HRG655371 IBC655371 IKY655371 IUU655371 JEQ655371 JOM655371 JYI655371 KIE655371 KSA655371 LBW655371 LLS655371 LVO655371 MFK655371 MPG655371 MZC655371 NIY655371 NSU655371 OCQ655371 OMM655371 OWI655371 PGE655371 PQA655371 PZW655371 QJS655371 QTO655371 RDK655371 RNG655371 RXC655371 SGY655371 SQU655371 TAQ655371 TKM655371 TUI655371 UEE655371 UOA655371 UXW655371 VHS655371 VRO655371 WBK655371 WLG655371 WVC655371 XEY655371 IQ720907 SM720907 ACI720907 AME720907 AWA720907 BFW720907 BPS720907 BZO720907 CJK720907 CTG720907 DDC720907 DMY720907 DWU720907 EGQ720907 EQM720907 FAI720907 FKE720907 FUA720907 GDW720907 GNS720907 GXO720907 HHK720907 HRG720907 IBC720907 IKY720907 IUU720907 JEQ720907 JOM720907 JYI720907 KIE720907 KSA720907 LBW720907 LLS720907 LVO720907 MFK720907 MPG720907 MZC720907 NIY720907 NSU720907 OCQ720907 OMM720907 OWI720907 PGE720907 PQA720907 PZW720907 QJS720907 QTO720907 RDK720907 RNG720907 RXC720907 SGY720907 SQU720907 TAQ720907 TKM720907 TUI720907 UEE720907 UOA720907 UXW720907 VHS720907 VRO720907 WBK720907 WLG720907 WVC720907 XEY720907 IQ786443 SM786443 ACI786443 AME786443 AWA786443 BFW786443 BPS786443 BZO786443 CJK786443 CTG786443 DDC786443 DMY786443 DWU786443 EGQ786443 EQM786443 FAI786443 FKE786443 FUA786443 GDW786443 GNS786443 GXO786443 HHK786443 HRG786443 IBC786443 IKY786443 IUU786443 JEQ786443 JOM786443 JYI786443 KIE786443 KSA786443 LBW786443 LLS786443 LVO786443 MFK786443 MPG786443 MZC786443 NIY786443 NSU786443 OCQ786443 OMM786443 OWI786443 PGE786443 PQA786443 PZW786443 QJS786443 QTO786443 RDK786443 RNG786443 RXC786443 SGY786443 SQU786443 TAQ786443 TKM786443 TUI786443 UEE786443 UOA786443 UXW786443 VHS786443 VRO786443 WBK786443 WLG786443 WVC786443 XEY786443 IQ851979 SM851979 ACI851979 AME851979 AWA851979 BFW851979 BPS851979 BZO851979 CJK851979 CTG851979 DDC851979 DMY851979 DWU851979 EGQ851979 EQM851979 FAI851979 FKE851979 FUA851979 GDW851979 GNS851979 GXO851979 HHK851979 HRG851979 IBC851979 IKY851979 IUU851979 JEQ851979 JOM851979 JYI851979 KIE851979 KSA851979 LBW851979 LLS851979 LVO851979 MFK851979 MPG851979 MZC851979 NIY851979 NSU851979 OCQ851979 OMM851979 OWI851979 PGE851979 PQA851979 PZW851979 QJS851979 QTO851979 RDK851979 RNG851979 RXC851979 SGY851979 SQU851979 TAQ851979 TKM851979 TUI851979 UEE851979 UOA851979 UXW851979 VHS851979 VRO851979 WBK851979 WLG851979 WVC851979 XEY851979 IQ917515 SM917515 ACI917515 AME917515 AWA917515 BFW917515 BPS917515 BZO917515 CJK917515 CTG917515 DDC917515 DMY917515 DWU917515 EGQ917515 EQM917515 FAI917515 FKE917515 FUA917515 GDW917515 GNS917515 GXO917515 HHK917515 HRG917515 IBC917515 IKY917515 IUU917515 JEQ917515 JOM917515 JYI917515 KIE917515 KSA917515 LBW917515 LLS917515 LVO917515 MFK917515 MPG917515 MZC917515 NIY917515 NSU917515 OCQ917515 OMM917515 OWI917515 PGE917515 PQA917515 PZW917515 QJS917515 QTO917515 RDK917515 RNG917515 RXC917515 SGY917515 SQU917515 TAQ917515 TKM917515 TUI917515 UEE917515 UOA917515 UXW917515 VHS917515 VRO917515 WBK917515 WLG917515 WVC917515 XEY917515 IQ983051 SM983051 ACI983051 AME983051 AWA983051 BFW983051 BPS983051 BZO983051 CJK983051 CTG983051 DDC983051 DMY983051 DWU983051 EGQ983051 EQM983051 FAI983051 FKE983051 FUA983051 GDW983051 GNS983051 GXO983051 HHK983051 HRG983051 IBC983051 IKY983051 IUU983051 JEQ983051 JOM983051 JYI983051 KIE983051 KSA983051 LBW983051 LLS983051 LVO983051 MFK983051 MPG983051 MZC983051 NIY983051 NSU983051 OCQ983051 OMM983051 OWI983051 PGE983051 PQA983051 PZW983051 QJS983051 QTO983051 RDK983051 RNG983051 RXC983051 SGY983051 SQU983051 TAQ983051 TKM983051 TUI983051 UEE983051 UOA983051 UXW983051 VHS983051 VRO983051 WBK983051 WLG983051 WVC983051 XEY983051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H11 H53 B53"/>
    <dataValidation allowBlank="1" showInputMessage="1" showErrorMessage="1" promptTitle="Utility Costs of Exsisting" prompt="Enter the cost per kWh in your area.  This usually ranges from .06 to .14." sqref="IQ12 SM12 ACI12 AME12 AWA12 BFW12 BPS12 BZO12 CJK12 CTG12 DDC12 DMY12 DWU12 EGQ12 EQM12 FAI12 FKE12 FUA12 GDW12 GNS12 GXO12 HHK12 HRG12 IBC12 IKY12 IUU12 JEQ12 JOM12 JYI12 KIE12 KSA12 LBW12 LLS12 LVO12 MFK12 MPG12 MZC12 NIY12 NSU12 OCQ12 OMM12 OWI12 PGE12 PQA12 PZW12 QJS12 QTO12 RDK12 RNG12 RXC12 SGY12 SQU12 TAQ12 TKM12 TUI12 UEE12 UOA12 UXW12 VHS12 VRO12 WBK12 WLG12 WVC12 XEY12 IQ65548 SM65548 ACI65548 AME65548 AWA65548 BFW65548 BPS65548 BZO65548 CJK65548 CTG65548 DDC65548 DMY65548 DWU65548 EGQ65548 EQM65548 FAI65548 FKE65548 FUA65548 GDW65548 GNS65548 GXO65548 HHK65548 HRG65548 IBC65548 IKY65548 IUU65548 JEQ65548 JOM65548 JYI65548 KIE65548 KSA65548 LBW65548 LLS65548 LVO65548 MFK65548 MPG65548 MZC65548 NIY65548 NSU65548 OCQ65548 OMM65548 OWI65548 PGE65548 PQA65548 PZW65548 QJS65548 QTO65548 RDK65548 RNG65548 RXC65548 SGY65548 SQU65548 TAQ65548 TKM65548 TUI65548 UEE65548 UOA65548 UXW65548 VHS65548 VRO65548 WBK65548 WLG65548 WVC65548 XEY65548 IQ131084 SM131084 ACI131084 AME131084 AWA131084 BFW131084 BPS131084 BZO131084 CJK131084 CTG131084 DDC131084 DMY131084 DWU131084 EGQ131084 EQM131084 FAI131084 FKE131084 FUA131084 GDW131084 GNS131084 GXO131084 HHK131084 HRG131084 IBC131084 IKY131084 IUU131084 JEQ131084 JOM131084 JYI131084 KIE131084 KSA131084 LBW131084 LLS131084 LVO131084 MFK131084 MPG131084 MZC131084 NIY131084 NSU131084 OCQ131084 OMM131084 OWI131084 PGE131084 PQA131084 PZW131084 QJS131084 QTO131084 RDK131084 RNG131084 RXC131084 SGY131084 SQU131084 TAQ131084 TKM131084 TUI131084 UEE131084 UOA131084 UXW131084 VHS131084 VRO131084 WBK131084 WLG131084 WVC131084 XEY131084 IQ196620 SM196620 ACI196620 AME196620 AWA196620 BFW196620 BPS196620 BZO196620 CJK196620 CTG196620 DDC196620 DMY196620 DWU196620 EGQ196620 EQM196620 FAI196620 FKE196620 FUA196620 GDW196620 GNS196620 GXO196620 HHK196620 HRG196620 IBC196620 IKY196620 IUU196620 JEQ196620 JOM196620 JYI196620 KIE196620 KSA196620 LBW196620 LLS196620 LVO196620 MFK196620 MPG196620 MZC196620 NIY196620 NSU196620 OCQ196620 OMM196620 OWI196620 PGE196620 PQA196620 PZW196620 QJS196620 QTO196620 RDK196620 RNG196620 RXC196620 SGY196620 SQU196620 TAQ196620 TKM196620 TUI196620 UEE196620 UOA196620 UXW196620 VHS196620 VRO196620 WBK196620 WLG196620 WVC196620 XEY196620 IQ262156 SM262156 ACI262156 AME262156 AWA262156 BFW262156 BPS262156 BZO262156 CJK262156 CTG262156 DDC262156 DMY262156 DWU262156 EGQ262156 EQM262156 FAI262156 FKE262156 FUA262156 GDW262156 GNS262156 GXO262156 HHK262156 HRG262156 IBC262156 IKY262156 IUU262156 JEQ262156 JOM262156 JYI262156 KIE262156 KSA262156 LBW262156 LLS262156 LVO262156 MFK262156 MPG262156 MZC262156 NIY262156 NSU262156 OCQ262156 OMM262156 OWI262156 PGE262156 PQA262156 PZW262156 QJS262156 QTO262156 RDK262156 RNG262156 RXC262156 SGY262156 SQU262156 TAQ262156 TKM262156 TUI262156 UEE262156 UOA262156 UXW262156 VHS262156 VRO262156 WBK262156 WLG262156 WVC262156 XEY262156 IQ327692 SM327692 ACI327692 AME327692 AWA327692 BFW327692 BPS327692 BZO327692 CJK327692 CTG327692 DDC327692 DMY327692 DWU327692 EGQ327692 EQM327692 FAI327692 FKE327692 FUA327692 GDW327692 GNS327692 GXO327692 HHK327692 HRG327692 IBC327692 IKY327692 IUU327692 JEQ327692 JOM327692 JYI327692 KIE327692 KSA327692 LBW327692 LLS327692 LVO327692 MFK327692 MPG327692 MZC327692 NIY327692 NSU327692 OCQ327692 OMM327692 OWI327692 PGE327692 PQA327692 PZW327692 QJS327692 QTO327692 RDK327692 RNG327692 RXC327692 SGY327692 SQU327692 TAQ327692 TKM327692 TUI327692 UEE327692 UOA327692 UXW327692 VHS327692 VRO327692 WBK327692 WLG327692 WVC327692 XEY327692 IQ393228 SM393228 ACI393228 AME393228 AWA393228 BFW393228 BPS393228 BZO393228 CJK393228 CTG393228 DDC393228 DMY393228 DWU393228 EGQ393228 EQM393228 FAI393228 FKE393228 FUA393228 GDW393228 GNS393228 GXO393228 HHK393228 HRG393228 IBC393228 IKY393228 IUU393228 JEQ393228 JOM393228 JYI393228 KIE393228 KSA393228 LBW393228 LLS393228 LVO393228 MFK393228 MPG393228 MZC393228 NIY393228 NSU393228 OCQ393228 OMM393228 OWI393228 PGE393228 PQA393228 PZW393228 QJS393228 QTO393228 RDK393228 RNG393228 RXC393228 SGY393228 SQU393228 TAQ393228 TKM393228 TUI393228 UEE393228 UOA393228 UXW393228 VHS393228 VRO393228 WBK393228 WLG393228 WVC393228 XEY393228 IQ458764 SM458764 ACI458764 AME458764 AWA458764 BFW458764 BPS458764 BZO458764 CJK458764 CTG458764 DDC458764 DMY458764 DWU458764 EGQ458764 EQM458764 FAI458764 FKE458764 FUA458764 GDW458764 GNS458764 GXO458764 HHK458764 HRG458764 IBC458764 IKY458764 IUU458764 JEQ458764 JOM458764 JYI458764 KIE458764 KSA458764 LBW458764 LLS458764 LVO458764 MFK458764 MPG458764 MZC458764 NIY458764 NSU458764 OCQ458764 OMM458764 OWI458764 PGE458764 PQA458764 PZW458764 QJS458764 QTO458764 RDK458764 RNG458764 RXC458764 SGY458764 SQU458764 TAQ458764 TKM458764 TUI458764 UEE458764 UOA458764 UXW458764 VHS458764 VRO458764 WBK458764 WLG458764 WVC458764 XEY458764 IQ524300 SM524300 ACI524300 AME524300 AWA524300 BFW524300 BPS524300 BZO524300 CJK524300 CTG524300 DDC524300 DMY524300 DWU524300 EGQ524300 EQM524300 FAI524300 FKE524300 FUA524300 GDW524300 GNS524300 GXO524300 HHK524300 HRG524300 IBC524300 IKY524300 IUU524300 JEQ524300 JOM524300 JYI524300 KIE524300 KSA524300 LBW524300 LLS524300 LVO524300 MFK524300 MPG524300 MZC524300 NIY524300 NSU524300 OCQ524300 OMM524300 OWI524300 PGE524300 PQA524300 PZW524300 QJS524300 QTO524300 RDK524300 RNG524300 RXC524300 SGY524300 SQU524300 TAQ524300 TKM524300 TUI524300 UEE524300 UOA524300 UXW524300 VHS524300 VRO524300 WBK524300 WLG524300 WVC524300 XEY524300 IQ589836 SM589836 ACI589836 AME589836 AWA589836 BFW589836 BPS589836 BZO589836 CJK589836 CTG589836 DDC589836 DMY589836 DWU589836 EGQ589836 EQM589836 FAI589836 FKE589836 FUA589836 GDW589836 GNS589836 GXO589836 HHK589836 HRG589836 IBC589836 IKY589836 IUU589836 JEQ589836 JOM589836 JYI589836 KIE589836 KSA589836 LBW589836 LLS589836 LVO589836 MFK589836 MPG589836 MZC589836 NIY589836 NSU589836 OCQ589836 OMM589836 OWI589836 PGE589836 PQA589836 PZW589836 QJS589836 QTO589836 RDK589836 RNG589836 RXC589836 SGY589836 SQU589836 TAQ589836 TKM589836 TUI589836 UEE589836 UOA589836 UXW589836 VHS589836 VRO589836 WBK589836 WLG589836 WVC589836 XEY589836 IQ655372 SM655372 ACI655372 AME655372 AWA655372 BFW655372 BPS655372 BZO655372 CJK655372 CTG655372 DDC655372 DMY655372 DWU655372 EGQ655372 EQM655372 FAI655372 FKE655372 FUA655372 GDW655372 GNS655372 GXO655372 HHK655372 HRG655372 IBC655372 IKY655372 IUU655372 JEQ655372 JOM655372 JYI655372 KIE655372 KSA655372 LBW655372 LLS655372 LVO655372 MFK655372 MPG655372 MZC655372 NIY655372 NSU655372 OCQ655372 OMM655372 OWI655372 PGE655372 PQA655372 PZW655372 QJS655372 QTO655372 RDK655372 RNG655372 RXC655372 SGY655372 SQU655372 TAQ655372 TKM655372 TUI655372 UEE655372 UOA655372 UXW655372 VHS655372 VRO655372 WBK655372 WLG655372 WVC655372 XEY655372 IQ720908 SM720908 ACI720908 AME720908 AWA720908 BFW720908 BPS720908 BZO720908 CJK720908 CTG720908 DDC720908 DMY720908 DWU720908 EGQ720908 EQM720908 FAI720908 FKE720908 FUA720908 GDW720908 GNS720908 GXO720908 HHK720908 HRG720908 IBC720908 IKY720908 IUU720908 JEQ720908 JOM720908 JYI720908 KIE720908 KSA720908 LBW720908 LLS720908 LVO720908 MFK720908 MPG720908 MZC720908 NIY720908 NSU720908 OCQ720908 OMM720908 OWI720908 PGE720908 PQA720908 PZW720908 QJS720908 QTO720908 RDK720908 RNG720908 RXC720908 SGY720908 SQU720908 TAQ720908 TKM720908 TUI720908 UEE720908 UOA720908 UXW720908 VHS720908 VRO720908 WBK720908 WLG720908 WVC720908 XEY720908 IQ786444 SM786444 ACI786444 AME786444 AWA786444 BFW786444 BPS786444 BZO786444 CJK786444 CTG786444 DDC786444 DMY786444 DWU786444 EGQ786444 EQM786444 FAI786444 FKE786444 FUA786444 GDW786444 GNS786444 GXO786444 HHK786444 HRG786444 IBC786444 IKY786444 IUU786444 JEQ786444 JOM786444 JYI786444 KIE786444 KSA786444 LBW786444 LLS786444 LVO786444 MFK786444 MPG786444 MZC786444 NIY786444 NSU786444 OCQ786444 OMM786444 OWI786444 PGE786444 PQA786444 PZW786444 QJS786444 QTO786444 RDK786444 RNG786444 RXC786444 SGY786444 SQU786444 TAQ786444 TKM786444 TUI786444 UEE786444 UOA786444 UXW786444 VHS786444 VRO786444 WBK786444 WLG786444 WVC786444 XEY786444 IQ851980 SM851980 ACI851980 AME851980 AWA851980 BFW851980 BPS851980 BZO851980 CJK851980 CTG851980 DDC851980 DMY851980 DWU851980 EGQ851980 EQM851980 FAI851980 FKE851980 FUA851980 GDW851980 GNS851980 GXO851980 HHK851980 HRG851980 IBC851980 IKY851980 IUU851980 JEQ851980 JOM851980 JYI851980 KIE851980 KSA851980 LBW851980 LLS851980 LVO851980 MFK851980 MPG851980 MZC851980 NIY851980 NSU851980 OCQ851980 OMM851980 OWI851980 PGE851980 PQA851980 PZW851980 QJS851980 QTO851980 RDK851980 RNG851980 RXC851980 SGY851980 SQU851980 TAQ851980 TKM851980 TUI851980 UEE851980 UOA851980 UXW851980 VHS851980 VRO851980 WBK851980 WLG851980 WVC851980 XEY851980 IQ917516 SM917516 ACI917516 AME917516 AWA917516 BFW917516 BPS917516 BZO917516 CJK917516 CTG917516 DDC917516 DMY917516 DWU917516 EGQ917516 EQM917516 FAI917516 FKE917516 FUA917516 GDW917516 GNS917516 GXO917516 HHK917516 HRG917516 IBC917516 IKY917516 IUU917516 JEQ917516 JOM917516 JYI917516 KIE917516 KSA917516 LBW917516 LLS917516 LVO917516 MFK917516 MPG917516 MZC917516 NIY917516 NSU917516 OCQ917516 OMM917516 OWI917516 PGE917516 PQA917516 PZW917516 QJS917516 QTO917516 RDK917516 RNG917516 RXC917516 SGY917516 SQU917516 TAQ917516 TKM917516 TUI917516 UEE917516 UOA917516 UXW917516 VHS917516 VRO917516 WBK917516 WLG917516 WVC917516 XEY917516 IQ983052 SM983052 ACI983052 AME983052 AWA983052 BFW983052 BPS983052 BZO983052 CJK983052 CTG983052 DDC983052 DMY983052 DWU983052 EGQ983052 EQM983052 FAI983052 FKE983052 FUA983052 GDW983052 GNS983052 GXO983052 HHK983052 HRG983052 IBC983052 IKY983052 IUU983052 JEQ983052 JOM983052 JYI983052 KIE983052 KSA983052 LBW983052 LLS983052 LVO983052 MFK983052 MPG983052 MZC983052 NIY983052 NSU983052 OCQ983052 OMM983052 OWI983052 PGE983052 PQA983052 PZW983052 QJS983052 QTO983052 RDK983052 RNG983052 RXC983052 SGY983052 SQU983052 TAQ983052 TKM983052 TUI983052 UEE983052 UOA983052 UXW983052 VHS983052 VRO983052 WBK983052 WLG983052 WVC983052 XEY983052 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H12 H54 B54"/>
    <dataValidation allowBlank="1" showInputMessage="1" showErrorMessage="1" promptTitle="Annual Usage of Replacement" prompt="Enter the Annual Usage of this unit as found on the (Yellow) Energy Guide. " sqref="IS14 SO14 ACK14 AMG14 AWC14 BFY14 BPU14 BZQ14 CJM14 CTI14 DDE14 DNA14 DWW14 EGS14 EQO14 FAK14 FKG14 FUC14 GDY14 GNU14 GXQ14 HHM14 HRI14 IBE14 ILA14 IUW14 JES14 JOO14 JYK14 KIG14 KSC14 LBY14 LLU14 LVQ14 MFM14 MPI14 MZE14 NJA14 NSW14 OCS14 OMO14 OWK14 PGG14 PQC14 PZY14 QJU14 QTQ14 RDM14 RNI14 RXE14 SHA14 SQW14 TAS14 TKO14 TUK14 UEG14 UOC14 UXY14 VHU14 VRQ14 WBM14 WLI14 WVE14 XFA14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XFA65550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XFA131086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XFA196622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XFA262158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XFA327694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XFA393230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XFA458766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XFA524302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XFA589838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XFA655374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XFA720910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XFA786446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XFA851982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XFA917518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WVE983054 XFA983054 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J14 J56 D56"/>
    <dataValidation allowBlank="1" showInputMessage="1" showErrorMessage="1" promptTitle="Cost of Replacement" prompt="Replacement cost to include: Window AC unit, labor to install, and recycling of existing unit." sqref="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XFA15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XFA65551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XFA131087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XFA196623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XFA262159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XFA327695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XFA393231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XFA458767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XFA524303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XFA589839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XFA655375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XFA720911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XFA786447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XFA851983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XFA917519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WLI983055 WVE983055 XFA983055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J15 J57 D57"/>
    <dataValidation allowBlank="1" showInputMessage="1" showErrorMessage="1" prompt="Annual Savings for Replacement" sqref="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IS18 SO18 ACK18 AMG18 AWC18 BFY18 BPU18 BZQ18 CJM18 CTI18 DDE18 DNA18 DWW18 EGS18 EQO18 FAK18 FKG18 FUC18 GDY18 GNU18 GXQ18 HHM18 HRI18 IBE18 ILA18 IUW18 JES18 JOO18 JYK18 KIG18 KSC18 LBY18 LLU18 LVQ18 MFM18 MPI18 MZE18 NJA18 NSW18 OCS18 OMO18 OWK18 PGG18 PQC18 PZY18 QJU18 QTQ18 RDM18 RNI18 RXE18 SHA18 SQW18 TAS18 TKO18 TUK18 UEG18 UOC18 UXY18 VHU18 VRQ18 WBM18 WLI18 WVE18 XFA18 IS65554 SO65554 ACK65554 AMG65554 AWC65554 BFY65554 BPU65554 BZQ65554 CJM65554 CTI65554 DDE65554 DNA65554 DWW65554 EGS65554 EQO65554 FAK65554 FKG65554 FUC65554 GDY65554 GNU65554 GXQ65554 HHM65554 HRI65554 IBE65554 ILA65554 IUW65554 JES65554 JOO65554 JYK65554 KIG65554 KSC65554 LBY65554 LLU65554 LVQ65554 MFM65554 MPI65554 MZE65554 NJA65554 NSW65554 OCS65554 OMO65554 OWK65554 PGG65554 PQC65554 PZY65554 QJU65554 QTQ65554 RDM65554 RNI65554 RXE65554 SHA65554 SQW65554 TAS65554 TKO65554 TUK65554 UEG65554 UOC65554 UXY65554 VHU65554 VRQ65554 WBM65554 WLI65554 WVE65554 XFA65554 IS131090 SO131090 ACK131090 AMG131090 AWC131090 BFY131090 BPU131090 BZQ131090 CJM131090 CTI131090 DDE131090 DNA131090 DWW131090 EGS131090 EQO131090 FAK131090 FKG131090 FUC131090 GDY131090 GNU131090 GXQ131090 HHM131090 HRI131090 IBE131090 ILA131090 IUW131090 JES131090 JOO131090 JYK131090 KIG131090 KSC131090 LBY131090 LLU131090 LVQ131090 MFM131090 MPI131090 MZE131090 NJA131090 NSW131090 OCS131090 OMO131090 OWK131090 PGG131090 PQC131090 PZY131090 QJU131090 QTQ131090 RDM131090 RNI131090 RXE131090 SHA131090 SQW131090 TAS131090 TKO131090 TUK131090 UEG131090 UOC131090 UXY131090 VHU131090 VRQ131090 WBM131090 WLI131090 WVE131090 XFA131090 IS196626 SO196626 ACK196626 AMG196626 AWC196626 BFY196626 BPU196626 BZQ196626 CJM196626 CTI196626 DDE196626 DNA196626 DWW196626 EGS196626 EQO196626 FAK196626 FKG196626 FUC196626 GDY196626 GNU196626 GXQ196626 HHM196626 HRI196626 IBE196626 ILA196626 IUW196626 JES196626 JOO196626 JYK196626 KIG196626 KSC196626 LBY196626 LLU196626 LVQ196626 MFM196626 MPI196626 MZE196626 NJA196626 NSW196626 OCS196626 OMO196626 OWK196626 PGG196626 PQC196626 PZY196626 QJU196626 QTQ196626 RDM196626 RNI196626 RXE196626 SHA196626 SQW196626 TAS196626 TKO196626 TUK196626 UEG196626 UOC196626 UXY196626 VHU196626 VRQ196626 WBM196626 WLI196626 WVE196626 XFA196626 IS262162 SO262162 ACK262162 AMG262162 AWC262162 BFY262162 BPU262162 BZQ262162 CJM262162 CTI262162 DDE262162 DNA262162 DWW262162 EGS262162 EQO262162 FAK262162 FKG262162 FUC262162 GDY262162 GNU262162 GXQ262162 HHM262162 HRI262162 IBE262162 ILA262162 IUW262162 JES262162 JOO262162 JYK262162 KIG262162 KSC262162 LBY262162 LLU262162 LVQ262162 MFM262162 MPI262162 MZE262162 NJA262162 NSW262162 OCS262162 OMO262162 OWK262162 PGG262162 PQC262162 PZY262162 QJU262162 QTQ262162 RDM262162 RNI262162 RXE262162 SHA262162 SQW262162 TAS262162 TKO262162 TUK262162 UEG262162 UOC262162 UXY262162 VHU262162 VRQ262162 WBM262162 WLI262162 WVE262162 XFA262162 IS327698 SO327698 ACK327698 AMG327698 AWC327698 BFY327698 BPU327698 BZQ327698 CJM327698 CTI327698 DDE327698 DNA327698 DWW327698 EGS327698 EQO327698 FAK327698 FKG327698 FUC327698 GDY327698 GNU327698 GXQ327698 HHM327698 HRI327698 IBE327698 ILA327698 IUW327698 JES327698 JOO327698 JYK327698 KIG327698 KSC327698 LBY327698 LLU327698 LVQ327698 MFM327698 MPI327698 MZE327698 NJA327698 NSW327698 OCS327698 OMO327698 OWK327698 PGG327698 PQC327698 PZY327698 QJU327698 QTQ327698 RDM327698 RNI327698 RXE327698 SHA327698 SQW327698 TAS327698 TKO327698 TUK327698 UEG327698 UOC327698 UXY327698 VHU327698 VRQ327698 WBM327698 WLI327698 WVE327698 XFA327698 IS393234 SO393234 ACK393234 AMG393234 AWC393234 BFY393234 BPU393234 BZQ393234 CJM393234 CTI393234 DDE393234 DNA393234 DWW393234 EGS393234 EQO393234 FAK393234 FKG393234 FUC393234 GDY393234 GNU393234 GXQ393234 HHM393234 HRI393234 IBE393234 ILA393234 IUW393234 JES393234 JOO393234 JYK393234 KIG393234 KSC393234 LBY393234 LLU393234 LVQ393234 MFM393234 MPI393234 MZE393234 NJA393234 NSW393234 OCS393234 OMO393234 OWK393234 PGG393234 PQC393234 PZY393234 QJU393234 QTQ393234 RDM393234 RNI393234 RXE393234 SHA393234 SQW393234 TAS393234 TKO393234 TUK393234 UEG393234 UOC393234 UXY393234 VHU393234 VRQ393234 WBM393234 WLI393234 WVE393234 XFA393234 IS458770 SO458770 ACK458770 AMG458770 AWC458770 BFY458770 BPU458770 BZQ458770 CJM458770 CTI458770 DDE458770 DNA458770 DWW458770 EGS458770 EQO458770 FAK458770 FKG458770 FUC458770 GDY458770 GNU458770 GXQ458770 HHM458770 HRI458770 IBE458770 ILA458770 IUW458770 JES458770 JOO458770 JYK458770 KIG458770 KSC458770 LBY458770 LLU458770 LVQ458770 MFM458770 MPI458770 MZE458770 NJA458770 NSW458770 OCS458770 OMO458770 OWK458770 PGG458770 PQC458770 PZY458770 QJU458770 QTQ458770 RDM458770 RNI458770 RXE458770 SHA458770 SQW458770 TAS458770 TKO458770 TUK458770 UEG458770 UOC458770 UXY458770 VHU458770 VRQ458770 WBM458770 WLI458770 WVE458770 XFA458770 IS524306 SO524306 ACK524306 AMG524306 AWC524306 BFY524306 BPU524306 BZQ524306 CJM524306 CTI524306 DDE524306 DNA524306 DWW524306 EGS524306 EQO524306 FAK524306 FKG524306 FUC524306 GDY524306 GNU524306 GXQ524306 HHM524306 HRI524306 IBE524306 ILA524306 IUW524306 JES524306 JOO524306 JYK524306 KIG524306 KSC524306 LBY524306 LLU524306 LVQ524306 MFM524306 MPI524306 MZE524306 NJA524306 NSW524306 OCS524306 OMO524306 OWK524306 PGG524306 PQC524306 PZY524306 QJU524306 QTQ524306 RDM524306 RNI524306 RXE524306 SHA524306 SQW524306 TAS524306 TKO524306 TUK524306 UEG524306 UOC524306 UXY524306 VHU524306 VRQ524306 WBM524306 WLI524306 WVE524306 XFA524306 IS589842 SO589842 ACK589842 AMG589842 AWC589842 BFY589842 BPU589842 BZQ589842 CJM589842 CTI589842 DDE589842 DNA589842 DWW589842 EGS589842 EQO589842 FAK589842 FKG589842 FUC589842 GDY589842 GNU589842 GXQ589842 HHM589842 HRI589842 IBE589842 ILA589842 IUW589842 JES589842 JOO589842 JYK589842 KIG589842 KSC589842 LBY589842 LLU589842 LVQ589842 MFM589842 MPI589842 MZE589842 NJA589842 NSW589842 OCS589842 OMO589842 OWK589842 PGG589842 PQC589842 PZY589842 QJU589842 QTQ589842 RDM589842 RNI589842 RXE589842 SHA589842 SQW589842 TAS589842 TKO589842 TUK589842 UEG589842 UOC589842 UXY589842 VHU589842 VRQ589842 WBM589842 WLI589842 WVE589842 XFA589842 IS655378 SO655378 ACK655378 AMG655378 AWC655378 BFY655378 BPU655378 BZQ655378 CJM655378 CTI655378 DDE655378 DNA655378 DWW655378 EGS655378 EQO655378 FAK655378 FKG655378 FUC655378 GDY655378 GNU655378 GXQ655378 HHM655378 HRI655378 IBE655378 ILA655378 IUW655378 JES655378 JOO655378 JYK655378 KIG655378 KSC655378 LBY655378 LLU655378 LVQ655378 MFM655378 MPI655378 MZE655378 NJA655378 NSW655378 OCS655378 OMO655378 OWK655378 PGG655378 PQC655378 PZY655378 QJU655378 QTQ655378 RDM655378 RNI655378 RXE655378 SHA655378 SQW655378 TAS655378 TKO655378 TUK655378 UEG655378 UOC655378 UXY655378 VHU655378 VRQ655378 WBM655378 WLI655378 WVE655378 XFA655378 IS720914 SO720914 ACK720914 AMG720914 AWC720914 BFY720914 BPU720914 BZQ720914 CJM720914 CTI720914 DDE720914 DNA720914 DWW720914 EGS720914 EQO720914 FAK720914 FKG720914 FUC720914 GDY720914 GNU720914 GXQ720914 HHM720914 HRI720914 IBE720914 ILA720914 IUW720914 JES720914 JOO720914 JYK720914 KIG720914 KSC720914 LBY720914 LLU720914 LVQ720914 MFM720914 MPI720914 MZE720914 NJA720914 NSW720914 OCS720914 OMO720914 OWK720914 PGG720914 PQC720914 PZY720914 QJU720914 QTQ720914 RDM720914 RNI720914 RXE720914 SHA720914 SQW720914 TAS720914 TKO720914 TUK720914 UEG720914 UOC720914 UXY720914 VHU720914 VRQ720914 WBM720914 WLI720914 WVE720914 XFA720914 IS786450 SO786450 ACK786450 AMG786450 AWC786450 BFY786450 BPU786450 BZQ786450 CJM786450 CTI786450 DDE786450 DNA786450 DWW786450 EGS786450 EQO786450 FAK786450 FKG786450 FUC786450 GDY786450 GNU786450 GXQ786450 HHM786450 HRI786450 IBE786450 ILA786450 IUW786450 JES786450 JOO786450 JYK786450 KIG786450 KSC786450 LBY786450 LLU786450 LVQ786450 MFM786450 MPI786450 MZE786450 NJA786450 NSW786450 OCS786450 OMO786450 OWK786450 PGG786450 PQC786450 PZY786450 QJU786450 QTQ786450 RDM786450 RNI786450 RXE786450 SHA786450 SQW786450 TAS786450 TKO786450 TUK786450 UEG786450 UOC786450 UXY786450 VHU786450 VRQ786450 WBM786450 WLI786450 WVE786450 XFA786450 IS851986 SO851986 ACK851986 AMG851986 AWC851986 BFY851986 BPU851986 BZQ851986 CJM851986 CTI851986 DDE851986 DNA851986 DWW851986 EGS851986 EQO851986 FAK851986 FKG851986 FUC851986 GDY851986 GNU851986 GXQ851986 HHM851986 HRI851986 IBE851986 ILA851986 IUW851986 JES851986 JOO851986 JYK851986 KIG851986 KSC851986 LBY851986 LLU851986 LVQ851986 MFM851986 MPI851986 MZE851986 NJA851986 NSW851986 OCS851986 OMO851986 OWK851986 PGG851986 PQC851986 PZY851986 QJU851986 QTQ851986 RDM851986 RNI851986 RXE851986 SHA851986 SQW851986 TAS851986 TKO851986 TUK851986 UEG851986 UOC851986 UXY851986 VHU851986 VRQ851986 WBM851986 WLI851986 WVE851986 XFA851986 IS917522 SO917522 ACK917522 AMG917522 AWC917522 BFY917522 BPU917522 BZQ917522 CJM917522 CTI917522 DDE917522 DNA917522 DWW917522 EGS917522 EQO917522 FAK917522 FKG917522 FUC917522 GDY917522 GNU917522 GXQ917522 HHM917522 HRI917522 IBE917522 ILA917522 IUW917522 JES917522 JOO917522 JYK917522 KIG917522 KSC917522 LBY917522 LLU917522 LVQ917522 MFM917522 MPI917522 MZE917522 NJA917522 NSW917522 OCS917522 OMO917522 OWK917522 PGG917522 PQC917522 PZY917522 QJU917522 QTQ917522 RDM917522 RNI917522 RXE917522 SHA917522 SQW917522 TAS917522 TKO917522 TUK917522 UEG917522 UOC917522 UXY917522 VHU917522 VRQ917522 WBM917522 WLI917522 WVE917522 XFA917522 IS983058 SO983058 ACK983058 AMG983058 AWC983058 BFY983058 BPU983058 BZQ983058 CJM983058 CTI983058 DDE983058 DNA983058 DWW983058 EGS983058 EQO983058 FAK983058 FKG983058 FUC983058 GDY983058 GNU983058 GXQ983058 HHM983058 HRI983058 IBE983058 ILA983058 IUW983058 JES983058 JOO983058 JYK983058 KIG983058 KSC983058 LBY983058 LLU983058 LVQ983058 MFM983058 MPI983058 MZE983058 NJA983058 NSW983058 OCS983058 OMO983058 OWK983058 PGG983058 PQC983058 PZY983058 QJU983058 QTQ983058 RDM983058 RNI983058 RXE983058 SHA983058 SQW983058 TAS983058 TKO983058 TUK983058 UEG983058 UOC983058 UXY983058 VHU983058 VRQ983058 WBM983058 WLI983058 WVE983058 XFA983058 J18 J60 D60"/>
    <dataValidation allowBlank="1" showInputMessage="1" showErrorMessage="1" prompt="Expected Life Savings for Replacement" sqref="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XFA19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XFA65555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XFA131091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XFA196627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XFA262163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XFA327699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XFA393235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XFA458771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XFA524307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XFA589843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XFA655379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XFA720915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XFA786451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XFA851987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XFA917523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XFA983059 J19 J61 D61"/>
    <dataValidation allowBlank="1" showInputMessage="1" showErrorMessage="1" promptTitle="Annual Usage of Existing" prompt="This will auto-calculate the annual usage of the existing unit. " sqref="IQ14 SM14 ACI14 AME14 AWA14 BFW14 BPS14 BZO14 CJK14 CTG14 DDC14 DMY14 DWU14 EGQ14 EQM14 FAI14 FKE14 FUA14 GDW14 GNS14 GXO14 HHK14 HRG14 IBC14 IKY14 IUU14 JEQ14 JOM14 JYI14 KIE14 KSA14 LBW14 LLS14 LVO14 MFK14 MPG14 MZC14 NIY14 NSU14 OCQ14 OMM14 OWI14 PGE14 PQA14 PZW14 QJS14 QTO14 RDK14 RNG14 RXC14 SGY14 SQU14 TAQ14 TKM14 TUI14 UEE14 UOA14 UXW14 VHS14 VRO14 WBK14 WLG14 WVC14 XEY14 IQ65550 SM65550 ACI65550 AME65550 AWA65550 BFW65550 BPS65550 BZO65550 CJK65550 CTG65550 DDC65550 DMY65550 DWU65550 EGQ65550 EQM65550 FAI65550 FKE65550 FUA65550 GDW65550 GNS65550 GXO65550 HHK65550 HRG65550 IBC65550 IKY65550 IUU65550 JEQ65550 JOM65550 JYI65550 KIE65550 KSA65550 LBW65550 LLS65550 LVO65550 MFK65550 MPG65550 MZC65550 NIY65550 NSU65550 OCQ65550 OMM65550 OWI65550 PGE65550 PQA65550 PZW65550 QJS65550 QTO65550 RDK65550 RNG65550 RXC65550 SGY65550 SQU65550 TAQ65550 TKM65550 TUI65550 UEE65550 UOA65550 UXW65550 VHS65550 VRO65550 WBK65550 WLG65550 WVC65550 XEY65550 IQ131086 SM131086 ACI131086 AME131086 AWA131086 BFW131086 BPS131086 BZO131086 CJK131086 CTG131086 DDC131086 DMY131086 DWU131086 EGQ131086 EQM131086 FAI131086 FKE131086 FUA131086 GDW131086 GNS131086 GXO131086 HHK131086 HRG131086 IBC131086 IKY131086 IUU131086 JEQ131086 JOM131086 JYI131086 KIE131086 KSA131086 LBW131086 LLS131086 LVO131086 MFK131086 MPG131086 MZC131086 NIY131086 NSU131086 OCQ131086 OMM131086 OWI131086 PGE131086 PQA131086 PZW131086 QJS131086 QTO131086 RDK131086 RNG131086 RXC131086 SGY131086 SQU131086 TAQ131086 TKM131086 TUI131086 UEE131086 UOA131086 UXW131086 VHS131086 VRO131086 WBK131086 WLG131086 WVC131086 XEY131086 IQ196622 SM196622 ACI196622 AME196622 AWA196622 BFW196622 BPS196622 BZO196622 CJK196622 CTG196622 DDC196622 DMY196622 DWU196622 EGQ196622 EQM196622 FAI196622 FKE196622 FUA196622 GDW196622 GNS196622 GXO196622 HHK196622 HRG196622 IBC196622 IKY196622 IUU196622 JEQ196622 JOM196622 JYI196622 KIE196622 KSA196622 LBW196622 LLS196622 LVO196622 MFK196622 MPG196622 MZC196622 NIY196622 NSU196622 OCQ196622 OMM196622 OWI196622 PGE196622 PQA196622 PZW196622 QJS196622 QTO196622 RDK196622 RNG196622 RXC196622 SGY196622 SQU196622 TAQ196622 TKM196622 TUI196622 UEE196622 UOA196622 UXW196622 VHS196622 VRO196622 WBK196622 WLG196622 WVC196622 XEY196622 IQ262158 SM262158 ACI262158 AME262158 AWA262158 BFW262158 BPS262158 BZO262158 CJK262158 CTG262158 DDC262158 DMY262158 DWU262158 EGQ262158 EQM262158 FAI262158 FKE262158 FUA262158 GDW262158 GNS262158 GXO262158 HHK262158 HRG262158 IBC262158 IKY262158 IUU262158 JEQ262158 JOM262158 JYI262158 KIE262158 KSA262158 LBW262158 LLS262158 LVO262158 MFK262158 MPG262158 MZC262158 NIY262158 NSU262158 OCQ262158 OMM262158 OWI262158 PGE262158 PQA262158 PZW262158 QJS262158 QTO262158 RDK262158 RNG262158 RXC262158 SGY262158 SQU262158 TAQ262158 TKM262158 TUI262158 UEE262158 UOA262158 UXW262158 VHS262158 VRO262158 WBK262158 WLG262158 WVC262158 XEY262158 IQ327694 SM327694 ACI327694 AME327694 AWA327694 BFW327694 BPS327694 BZO327694 CJK327694 CTG327694 DDC327694 DMY327694 DWU327694 EGQ327694 EQM327694 FAI327694 FKE327694 FUA327694 GDW327694 GNS327694 GXO327694 HHK327694 HRG327694 IBC327694 IKY327694 IUU327694 JEQ327694 JOM327694 JYI327694 KIE327694 KSA327694 LBW327694 LLS327694 LVO327694 MFK327694 MPG327694 MZC327694 NIY327694 NSU327694 OCQ327694 OMM327694 OWI327694 PGE327694 PQA327694 PZW327694 QJS327694 QTO327694 RDK327694 RNG327694 RXC327694 SGY327694 SQU327694 TAQ327694 TKM327694 TUI327694 UEE327694 UOA327694 UXW327694 VHS327694 VRO327694 WBK327694 WLG327694 WVC327694 XEY327694 IQ393230 SM393230 ACI393230 AME393230 AWA393230 BFW393230 BPS393230 BZO393230 CJK393230 CTG393230 DDC393230 DMY393230 DWU393230 EGQ393230 EQM393230 FAI393230 FKE393230 FUA393230 GDW393230 GNS393230 GXO393230 HHK393230 HRG393230 IBC393230 IKY393230 IUU393230 JEQ393230 JOM393230 JYI393230 KIE393230 KSA393230 LBW393230 LLS393230 LVO393230 MFK393230 MPG393230 MZC393230 NIY393230 NSU393230 OCQ393230 OMM393230 OWI393230 PGE393230 PQA393230 PZW393230 QJS393230 QTO393230 RDK393230 RNG393230 RXC393230 SGY393230 SQU393230 TAQ393230 TKM393230 TUI393230 UEE393230 UOA393230 UXW393230 VHS393230 VRO393230 WBK393230 WLG393230 WVC393230 XEY393230 IQ458766 SM458766 ACI458766 AME458766 AWA458766 BFW458766 BPS458766 BZO458766 CJK458766 CTG458766 DDC458766 DMY458766 DWU458766 EGQ458766 EQM458766 FAI458766 FKE458766 FUA458766 GDW458766 GNS458766 GXO458766 HHK458766 HRG458766 IBC458766 IKY458766 IUU458766 JEQ458766 JOM458766 JYI458766 KIE458766 KSA458766 LBW458766 LLS458766 LVO458766 MFK458766 MPG458766 MZC458766 NIY458766 NSU458766 OCQ458766 OMM458766 OWI458766 PGE458766 PQA458766 PZW458766 QJS458766 QTO458766 RDK458766 RNG458766 RXC458766 SGY458766 SQU458766 TAQ458766 TKM458766 TUI458766 UEE458766 UOA458766 UXW458766 VHS458766 VRO458766 WBK458766 WLG458766 WVC458766 XEY458766 IQ524302 SM524302 ACI524302 AME524302 AWA524302 BFW524302 BPS524302 BZO524302 CJK524302 CTG524302 DDC524302 DMY524302 DWU524302 EGQ524302 EQM524302 FAI524302 FKE524302 FUA524302 GDW524302 GNS524302 GXO524302 HHK524302 HRG524302 IBC524302 IKY524302 IUU524302 JEQ524302 JOM524302 JYI524302 KIE524302 KSA524302 LBW524302 LLS524302 LVO524302 MFK524302 MPG524302 MZC524302 NIY524302 NSU524302 OCQ524302 OMM524302 OWI524302 PGE524302 PQA524302 PZW524302 QJS524302 QTO524302 RDK524302 RNG524302 RXC524302 SGY524302 SQU524302 TAQ524302 TKM524302 TUI524302 UEE524302 UOA524302 UXW524302 VHS524302 VRO524302 WBK524302 WLG524302 WVC524302 XEY524302 IQ589838 SM589838 ACI589838 AME589838 AWA589838 BFW589838 BPS589838 BZO589838 CJK589838 CTG589838 DDC589838 DMY589838 DWU589838 EGQ589838 EQM589838 FAI589838 FKE589838 FUA589838 GDW589838 GNS589838 GXO589838 HHK589838 HRG589838 IBC589838 IKY589838 IUU589838 JEQ589838 JOM589838 JYI589838 KIE589838 KSA589838 LBW589838 LLS589838 LVO589838 MFK589838 MPG589838 MZC589838 NIY589838 NSU589838 OCQ589838 OMM589838 OWI589838 PGE589838 PQA589838 PZW589838 QJS589838 QTO589838 RDK589838 RNG589838 RXC589838 SGY589838 SQU589838 TAQ589838 TKM589838 TUI589838 UEE589838 UOA589838 UXW589838 VHS589838 VRO589838 WBK589838 WLG589838 WVC589838 XEY589838 IQ655374 SM655374 ACI655374 AME655374 AWA655374 BFW655374 BPS655374 BZO655374 CJK655374 CTG655374 DDC655374 DMY655374 DWU655374 EGQ655374 EQM655374 FAI655374 FKE655374 FUA655374 GDW655374 GNS655374 GXO655374 HHK655374 HRG655374 IBC655374 IKY655374 IUU655374 JEQ655374 JOM655374 JYI655374 KIE655374 KSA655374 LBW655374 LLS655374 LVO655374 MFK655374 MPG655374 MZC655374 NIY655374 NSU655374 OCQ655374 OMM655374 OWI655374 PGE655374 PQA655374 PZW655374 QJS655374 QTO655374 RDK655374 RNG655374 RXC655374 SGY655374 SQU655374 TAQ655374 TKM655374 TUI655374 UEE655374 UOA655374 UXW655374 VHS655374 VRO655374 WBK655374 WLG655374 WVC655374 XEY655374 IQ720910 SM720910 ACI720910 AME720910 AWA720910 BFW720910 BPS720910 BZO720910 CJK720910 CTG720910 DDC720910 DMY720910 DWU720910 EGQ720910 EQM720910 FAI720910 FKE720910 FUA720910 GDW720910 GNS720910 GXO720910 HHK720910 HRG720910 IBC720910 IKY720910 IUU720910 JEQ720910 JOM720910 JYI720910 KIE720910 KSA720910 LBW720910 LLS720910 LVO720910 MFK720910 MPG720910 MZC720910 NIY720910 NSU720910 OCQ720910 OMM720910 OWI720910 PGE720910 PQA720910 PZW720910 QJS720910 QTO720910 RDK720910 RNG720910 RXC720910 SGY720910 SQU720910 TAQ720910 TKM720910 TUI720910 UEE720910 UOA720910 UXW720910 VHS720910 VRO720910 WBK720910 WLG720910 WVC720910 XEY720910 IQ786446 SM786446 ACI786446 AME786446 AWA786446 BFW786446 BPS786446 BZO786446 CJK786446 CTG786446 DDC786446 DMY786446 DWU786446 EGQ786446 EQM786446 FAI786446 FKE786446 FUA786446 GDW786446 GNS786446 GXO786446 HHK786446 HRG786446 IBC786446 IKY786446 IUU786446 JEQ786446 JOM786446 JYI786446 KIE786446 KSA786446 LBW786446 LLS786446 LVO786446 MFK786446 MPG786446 MZC786446 NIY786446 NSU786446 OCQ786446 OMM786446 OWI786446 PGE786446 PQA786446 PZW786446 QJS786446 QTO786446 RDK786446 RNG786446 RXC786446 SGY786446 SQU786446 TAQ786446 TKM786446 TUI786446 UEE786446 UOA786446 UXW786446 VHS786446 VRO786446 WBK786446 WLG786446 WVC786446 XEY786446 IQ851982 SM851982 ACI851982 AME851982 AWA851982 BFW851982 BPS851982 BZO851982 CJK851982 CTG851982 DDC851982 DMY851982 DWU851982 EGQ851982 EQM851982 FAI851982 FKE851982 FUA851982 GDW851982 GNS851982 GXO851982 HHK851982 HRG851982 IBC851982 IKY851982 IUU851982 JEQ851982 JOM851982 JYI851982 KIE851982 KSA851982 LBW851982 LLS851982 LVO851982 MFK851982 MPG851982 MZC851982 NIY851982 NSU851982 OCQ851982 OMM851982 OWI851982 PGE851982 PQA851982 PZW851982 QJS851982 QTO851982 RDK851982 RNG851982 RXC851982 SGY851982 SQU851982 TAQ851982 TKM851982 TUI851982 UEE851982 UOA851982 UXW851982 VHS851982 VRO851982 WBK851982 WLG851982 WVC851982 XEY851982 IQ917518 SM917518 ACI917518 AME917518 AWA917518 BFW917518 BPS917518 BZO917518 CJK917518 CTG917518 DDC917518 DMY917518 DWU917518 EGQ917518 EQM917518 FAI917518 FKE917518 FUA917518 GDW917518 GNS917518 GXO917518 HHK917518 HRG917518 IBC917518 IKY917518 IUU917518 JEQ917518 JOM917518 JYI917518 KIE917518 KSA917518 LBW917518 LLS917518 LVO917518 MFK917518 MPG917518 MZC917518 NIY917518 NSU917518 OCQ917518 OMM917518 OWI917518 PGE917518 PQA917518 PZW917518 QJS917518 QTO917518 RDK917518 RNG917518 RXC917518 SGY917518 SQU917518 TAQ917518 TKM917518 TUI917518 UEE917518 UOA917518 UXW917518 VHS917518 VRO917518 WBK917518 WLG917518 WVC917518 XEY917518 IQ983054 SM983054 ACI983054 AME983054 AWA983054 BFW983054 BPS983054 BZO983054 CJK983054 CTG983054 DDC983054 DMY983054 DWU983054 EGQ983054 EQM983054 FAI983054 FKE983054 FUA983054 GDW983054 GNS983054 GXO983054 HHK983054 HRG983054 IBC983054 IKY983054 IUU983054 JEQ983054 JOM983054 JYI983054 KIE983054 KSA983054 LBW983054 LLS983054 LVO983054 MFK983054 MPG983054 MZC983054 NIY983054 NSU983054 OCQ983054 OMM983054 OWI983054 PGE983054 PQA983054 PZW983054 QJS983054 QTO983054 RDK983054 RNG983054 RXC983054 SGY983054 SQU983054 TAQ983054 TKM983054 TUI983054 UEE983054 UOA983054 UXW983054 VHS983054 VRO983054 WBK983054 WLG983054 WVC983054 XEY983054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29:B30 IX29:IX30 ST29:ST30 ACP29:ACP30 AML29:AML30 AWH29:AWH30 BGD29:BGD30 BPZ29:BPZ30 BZV29:BZV30 CJR29:CJR30 CTN29:CTN30 DDJ29:DDJ30 DNF29:DNF30 DXB29:DXB30 EGX29:EGX30 EQT29:EQT30 FAP29:FAP30 FKL29:FKL30 FUH29:FUH30 GED29:GED30 GNZ29:GNZ30 GXV29:GXV30 HHR29:HHR30 HRN29:HRN30 IBJ29:IBJ30 ILF29:ILF30 IVB29:IVB30 JEX29:JEX30 JOT29:JOT30 JYP29:JYP30 KIL29:KIL30 KSH29:KSH30 LCD29:LCD30 LLZ29:LLZ30 LVV29:LVV30 MFR29:MFR30 MPN29:MPN30 MZJ29:MZJ30 NJF29:NJF30 NTB29:NTB30 OCX29:OCX30 OMT29:OMT30 OWP29:OWP30 PGL29:PGL30 PQH29:PQH30 QAD29:QAD30 QJZ29:QJZ30 QTV29:QTV30 RDR29:RDR30 RNN29:RNN30 RXJ29:RXJ30 SHF29:SHF30 SRB29:SRB30 TAX29:TAX30 TKT29:TKT30 TUP29:TUP30 UEL29:UEL30 UOH29:UOH30 UYD29:UYD30 VHZ29:VHZ30 VRV29:VRV30 WBR29:WBR30 WLN29:WLN30 WVJ29:WVJ30 B65565:B65566 IX65565:IX65566 ST65565:ST65566 ACP65565:ACP65566 AML65565:AML65566 AWH65565:AWH65566 BGD65565:BGD65566 BPZ65565:BPZ65566 BZV65565:BZV65566 CJR65565:CJR65566 CTN65565:CTN65566 DDJ65565:DDJ65566 DNF65565:DNF65566 DXB65565:DXB65566 EGX65565:EGX65566 EQT65565:EQT65566 FAP65565:FAP65566 FKL65565:FKL65566 FUH65565:FUH65566 GED65565:GED65566 GNZ65565:GNZ65566 GXV65565:GXV65566 HHR65565:HHR65566 HRN65565:HRN65566 IBJ65565:IBJ65566 ILF65565:ILF65566 IVB65565:IVB65566 JEX65565:JEX65566 JOT65565:JOT65566 JYP65565:JYP65566 KIL65565:KIL65566 KSH65565:KSH65566 LCD65565:LCD65566 LLZ65565:LLZ65566 LVV65565:LVV65566 MFR65565:MFR65566 MPN65565:MPN65566 MZJ65565:MZJ65566 NJF65565:NJF65566 NTB65565:NTB65566 OCX65565:OCX65566 OMT65565:OMT65566 OWP65565:OWP65566 PGL65565:PGL65566 PQH65565:PQH65566 QAD65565:QAD65566 QJZ65565:QJZ65566 QTV65565:QTV65566 RDR65565:RDR65566 RNN65565:RNN65566 RXJ65565:RXJ65566 SHF65565:SHF65566 SRB65565:SRB65566 TAX65565:TAX65566 TKT65565:TKT65566 TUP65565:TUP65566 UEL65565:UEL65566 UOH65565:UOH65566 UYD65565:UYD65566 VHZ65565:VHZ65566 VRV65565:VRV65566 WBR65565:WBR65566 WLN65565:WLN65566 WVJ65565:WVJ65566 B131101:B131102 IX131101:IX131102 ST131101:ST131102 ACP131101:ACP131102 AML131101:AML131102 AWH131101:AWH131102 BGD131101:BGD131102 BPZ131101:BPZ131102 BZV131101:BZV131102 CJR131101:CJR131102 CTN131101:CTN131102 DDJ131101:DDJ131102 DNF131101:DNF131102 DXB131101:DXB131102 EGX131101:EGX131102 EQT131101:EQT131102 FAP131101:FAP131102 FKL131101:FKL131102 FUH131101:FUH131102 GED131101:GED131102 GNZ131101:GNZ131102 GXV131101:GXV131102 HHR131101:HHR131102 HRN131101:HRN131102 IBJ131101:IBJ131102 ILF131101:ILF131102 IVB131101:IVB131102 JEX131101:JEX131102 JOT131101:JOT131102 JYP131101:JYP131102 KIL131101:KIL131102 KSH131101:KSH131102 LCD131101:LCD131102 LLZ131101:LLZ131102 LVV131101:LVV131102 MFR131101:MFR131102 MPN131101:MPN131102 MZJ131101:MZJ131102 NJF131101:NJF131102 NTB131101:NTB131102 OCX131101:OCX131102 OMT131101:OMT131102 OWP131101:OWP131102 PGL131101:PGL131102 PQH131101:PQH131102 QAD131101:QAD131102 QJZ131101:QJZ131102 QTV131101:QTV131102 RDR131101:RDR131102 RNN131101:RNN131102 RXJ131101:RXJ131102 SHF131101:SHF131102 SRB131101:SRB131102 TAX131101:TAX131102 TKT131101:TKT131102 TUP131101:TUP131102 UEL131101:UEL131102 UOH131101:UOH131102 UYD131101:UYD131102 VHZ131101:VHZ131102 VRV131101:VRV131102 WBR131101:WBR131102 WLN131101:WLN131102 WVJ131101:WVJ131102 B196637:B196638 IX196637:IX196638 ST196637:ST196638 ACP196637:ACP196638 AML196637:AML196638 AWH196637:AWH196638 BGD196637:BGD196638 BPZ196637:BPZ196638 BZV196637:BZV196638 CJR196637:CJR196638 CTN196637:CTN196638 DDJ196637:DDJ196638 DNF196637:DNF196638 DXB196637:DXB196638 EGX196637:EGX196638 EQT196637:EQT196638 FAP196637:FAP196638 FKL196637:FKL196638 FUH196637:FUH196638 GED196637:GED196638 GNZ196637:GNZ196638 GXV196637:GXV196638 HHR196637:HHR196638 HRN196637:HRN196638 IBJ196637:IBJ196638 ILF196637:ILF196638 IVB196637:IVB196638 JEX196637:JEX196638 JOT196637:JOT196638 JYP196637:JYP196638 KIL196637:KIL196638 KSH196637:KSH196638 LCD196637:LCD196638 LLZ196637:LLZ196638 LVV196637:LVV196638 MFR196637:MFR196638 MPN196637:MPN196638 MZJ196637:MZJ196638 NJF196637:NJF196638 NTB196637:NTB196638 OCX196637:OCX196638 OMT196637:OMT196638 OWP196637:OWP196638 PGL196637:PGL196638 PQH196637:PQH196638 QAD196637:QAD196638 QJZ196637:QJZ196638 QTV196637:QTV196638 RDR196637:RDR196638 RNN196637:RNN196638 RXJ196637:RXJ196638 SHF196637:SHF196638 SRB196637:SRB196638 TAX196637:TAX196638 TKT196637:TKT196638 TUP196637:TUP196638 UEL196637:UEL196638 UOH196637:UOH196638 UYD196637:UYD196638 VHZ196637:VHZ196638 VRV196637:VRV196638 WBR196637:WBR196638 WLN196637:WLN196638 WVJ196637:WVJ196638 B262173:B262174 IX262173:IX262174 ST262173:ST262174 ACP262173:ACP262174 AML262173:AML262174 AWH262173:AWH262174 BGD262173:BGD262174 BPZ262173:BPZ262174 BZV262173:BZV262174 CJR262173:CJR262174 CTN262173:CTN262174 DDJ262173:DDJ262174 DNF262173:DNF262174 DXB262173:DXB262174 EGX262173:EGX262174 EQT262173:EQT262174 FAP262173:FAP262174 FKL262173:FKL262174 FUH262173:FUH262174 GED262173:GED262174 GNZ262173:GNZ262174 GXV262173:GXV262174 HHR262173:HHR262174 HRN262173:HRN262174 IBJ262173:IBJ262174 ILF262173:ILF262174 IVB262173:IVB262174 JEX262173:JEX262174 JOT262173:JOT262174 JYP262173:JYP262174 KIL262173:KIL262174 KSH262173:KSH262174 LCD262173:LCD262174 LLZ262173:LLZ262174 LVV262173:LVV262174 MFR262173:MFR262174 MPN262173:MPN262174 MZJ262173:MZJ262174 NJF262173:NJF262174 NTB262173:NTB262174 OCX262173:OCX262174 OMT262173:OMT262174 OWP262173:OWP262174 PGL262173:PGL262174 PQH262173:PQH262174 QAD262173:QAD262174 QJZ262173:QJZ262174 QTV262173:QTV262174 RDR262173:RDR262174 RNN262173:RNN262174 RXJ262173:RXJ262174 SHF262173:SHF262174 SRB262173:SRB262174 TAX262173:TAX262174 TKT262173:TKT262174 TUP262173:TUP262174 UEL262173:UEL262174 UOH262173:UOH262174 UYD262173:UYD262174 VHZ262173:VHZ262174 VRV262173:VRV262174 WBR262173:WBR262174 WLN262173:WLN262174 WVJ262173:WVJ262174 B327709:B327710 IX327709:IX327710 ST327709:ST327710 ACP327709:ACP327710 AML327709:AML327710 AWH327709:AWH327710 BGD327709:BGD327710 BPZ327709:BPZ327710 BZV327709:BZV327710 CJR327709:CJR327710 CTN327709:CTN327710 DDJ327709:DDJ327710 DNF327709:DNF327710 DXB327709:DXB327710 EGX327709:EGX327710 EQT327709:EQT327710 FAP327709:FAP327710 FKL327709:FKL327710 FUH327709:FUH327710 GED327709:GED327710 GNZ327709:GNZ327710 GXV327709:GXV327710 HHR327709:HHR327710 HRN327709:HRN327710 IBJ327709:IBJ327710 ILF327709:ILF327710 IVB327709:IVB327710 JEX327709:JEX327710 JOT327709:JOT327710 JYP327709:JYP327710 KIL327709:KIL327710 KSH327709:KSH327710 LCD327709:LCD327710 LLZ327709:LLZ327710 LVV327709:LVV327710 MFR327709:MFR327710 MPN327709:MPN327710 MZJ327709:MZJ327710 NJF327709:NJF327710 NTB327709:NTB327710 OCX327709:OCX327710 OMT327709:OMT327710 OWP327709:OWP327710 PGL327709:PGL327710 PQH327709:PQH327710 QAD327709:QAD327710 QJZ327709:QJZ327710 QTV327709:QTV327710 RDR327709:RDR327710 RNN327709:RNN327710 RXJ327709:RXJ327710 SHF327709:SHF327710 SRB327709:SRB327710 TAX327709:TAX327710 TKT327709:TKT327710 TUP327709:TUP327710 UEL327709:UEL327710 UOH327709:UOH327710 UYD327709:UYD327710 VHZ327709:VHZ327710 VRV327709:VRV327710 WBR327709:WBR327710 WLN327709:WLN327710 WVJ327709:WVJ327710 B393245:B393246 IX393245:IX393246 ST393245:ST393246 ACP393245:ACP393246 AML393245:AML393246 AWH393245:AWH393246 BGD393245:BGD393246 BPZ393245:BPZ393246 BZV393245:BZV393246 CJR393245:CJR393246 CTN393245:CTN393246 DDJ393245:DDJ393246 DNF393245:DNF393246 DXB393245:DXB393246 EGX393245:EGX393246 EQT393245:EQT393246 FAP393245:FAP393246 FKL393245:FKL393246 FUH393245:FUH393246 GED393245:GED393246 GNZ393245:GNZ393246 GXV393245:GXV393246 HHR393245:HHR393246 HRN393245:HRN393246 IBJ393245:IBJ393246 ILF393245:ILF393246 IVB393245:IVB393246 JEX393245:JEX393246 JOT393245:JOT393246 JYP393245:JYP393246 KIL393245:KIL393246 KSH393245:KSH393246 LCD393245:LCD393246 LLZ393245:LLZ393246 LVV393245:LVV393246 MFR393245:MFR393246 MPN393245:MPN393246 MZJ393245:MZJ393246 NJF393245:NJF393246 NTB393245:NTB393246 OCX393245:OCX393246 OMT393245:OMT393246 OWP393245:OWP393246 PGL393245:PGL393246 PQH393245:PQH393246 QAD393245:QAD393246 QJZ393245:QJZ393246 QTV393245:QTV393246 RDR393245:RDR393246 RNN393245:RNN393246 RXJ393245:RXJ393246 SHF393245:SHF393246 SRB393245:SRB393246 TAX393245:TAX393246 TKT393245:TKT393246 TUP393245:TUP393246 UEL393245:UEL393246 UOH393245:UOH393246 UYD393245:UYD393246 VHZ393245:VHZ393246 VRV393245:VRV393246 WBR393245:WBR393246 WLN393245:WLN393246 WVJ393245:WVJ393246 B458781:B458782 IX458781:IX458782 ST458781:ST458782 ACP458781:ACP458782 AML458781:AML458782 AWH458781:AWH458782 BGD458781:BGD458782 BPZ458781:BPZ458782 BZV458781:BZV458782 CJR458781:CJR458782 CTN458781:CTN458782 DDJ458781:DDJ458782 DNF458781:DNF458782 DXB458781:DXB458782 EGX458781:EGX458782 EQT458781:EQT458782 FAP458781:FAP458782 FKL458781:FKL458782 FUH458781:FUH458782 GED458781:GED458782 GNZ458781:GNZ458782 GXV458781:GXV458782 HHR458781:HHR458782 HRN458781:HRN458782 IBJ458781:IBJ458782 ILF458781:ILF458782 IVB458781:IVB458782 JEX458781:JEX458782 JOT458781:JOT458782 JYP458781:JYP458782 KIL458781:KIL458782 KSH458781:KSH458782 LCD458781:LCD458782 LLZ458781:LLZ458782 LVV458781:LVV458782 MFR458781:MFR458782 MPN458781:MPN458782 MZJ458781:MZJ458782 NJF458781:NJF458782 NTB458781:NTB458782 OCX458781:OCX458782 OMT458781:OMT458782 OWP458781:OWP458782 PGL458781:PGL458782 PQH458781:PQH458782 QAD458781:QAD458782 QJZ458781:QJZ458782 QTV458781:QTV458782 RDR458781:RDR458782 RNN458781:RNN458782 RXJ458781:RXJ458782 SHF458781:SHF458782 SRB458781:SRB458782 TAX458781:TAX458782 TKT458781:TKT458782 TUP458781:TUP458782 UEL458781:UEL458782 UOH458781:UOH458782 UYD458781:UYD458782 VHZ458781:VHZ458782 VRV458781:VRV458782 WBR458781:WBR458782 WLN458781:WLN458782 WVJ458781:WVJ458782 B524317:B524318 IX524317:IX524318 ST524317:ST524318 ACP524317:ACP524318 AML524317:AML524318 AWH524317:AWH524318 BGD524317:BGD524318 BPZ524317:BPZ524318 BZV524317:BZV524318 CJR524317:CJR524318 CTN524317:CTN524318 DDJ524317:DDJ524318 DNF524317:DNF524318 DXB524317:DXB524318 EGX524317:EGX524318 EQT524317:EQT524318 FAP524317:FAP524318 FKL524317:FKL524318 FUH524317:FUH524318 GED524317:GED524318 GNZ524317:GNZ524318 GXV524317:GXV524318 HHR524317:HHR524318 HRN524317:HRN524318 IBJ524317:IBJ524318 ILF524317:ILF524318 IVB524317:IVB524318 JEX524317:JEX524318 JOT524317:JOT524318 JYP524317:JYP524318 KIL524317:KIL524318 KSH524317:KSH524318 LCD524317:LCD524318 LLZ524317:LLZ524318 LVV524317:LVV524318 MFR524317:MFR524318 MPN524317:MPN524318 MZJ524317:MZJ524318 NJF524317:NJF524318 NTB524317:NTB524318 OCX524317:OCX524318 OMT524317:OMT524318 OWP524317:OWP524318 PGL524317:PGL524318 PQH524317:PQH524318 QAD524317:QAD524318 QJZ524317:QJZ524318 QTV524317:QTV524318 RDR524317:RDR524318 RNN524317:RNN524318 RXJ524317:RXJ524318 SHF524317:SHF524318 SRB524317:SRB524318 TAX524317:TAX524318 TKT524317:TKT524318 TUP524317:TUP524318 UEL524317:UEL524318 UOH524317:UOH524318 UYD524317:UYD524318 VHZ524317:VHZ524318 VRV524317:VRV524318 WBR524317:WBR524318 WLN524317:WLN524318 WVJ524317:WVJ524318 B589853:B589854 IX589853:IX589854 ST589853:ST589854 ACP589853:ACP589854 AML589853:AML589854 AWH589853:AWH589854 BGD589853:BGD589854 BPZ589853:BPZ589854 BZV589853:BZV589854 CJR589853:CJR589854 CTN589853:CTN589854 DDJ589853:DDJ589854 DNF589853:DNF589854 DXB589853:DXB589854 EGX589853:EGX589854 EQT589853:EQT589854 FAP589853:FAP589854 FKL589853:FKL589854 FUH589853:FUH589854 GED589853:GED589854 GNZ589853:GNZ589854 GXV589853:GXV589854 HHR589853:HHR589854 HRN589853:HRN589854 IBJ589853:IBJ589854 ILF589853:ILF589854 IVB589853:IVB589854 JEX589853:JEX589854 JOT589853:JOT589854 JYP589853:JYP589854 KIL589853:KIL589854 KSH589853:KSH589854 LCD589853:LCD589854 LLZ589853:LLZ589854 LVV589853:LVV589854 MFR589853:MFR589854 MPN589853:MPN589854 MZJ589853:MZJ589854 NJF589853:NJF589854 NTB589853:NTB589854 OCX589853:OCX589854 OMT589853:OMT589854 OWP589853:OWP589854 PGL589853:PGL589854 PQH589853:PQH589854 QAD589853:QAD589854 QJZ589853:QJZ589854 QTV589853:QTV589854 RDR589853:RDR589854 RNN589853:RNN589854 RXJ589853:RXJ589854 SHF589853:SHF589854 SRB589853:SRB589854 TAX589853:TAX589854 TKT589853:TKT589854 TUP589853:TUP589854 UEL589853:UEL589854 UOH589853:UOH589854 UYD589853:UYD589854 VHZ589853:VHZ589854 VRV589853:VRV589854 WBR589853:WBR589854 WLN589853:WLN589854 WVJ589853:WVJ589854 B655389:B655390 IX655389:IX655390 ST655389:ST655390 ACP655389:ACP655390 AML655389:AML655390 AWH655389:AWH655390 BGD655389:BGD655390 BPZ655389:BPZ655390 BZV655389:BZV655390 CJR655389:CJR655390 CTN655389:CTN655390 DDJ655389:DDJ655390 DNF655389:DNF655390 DXB655389:DXB655390 EGX655389:EGX655390 EQT655389:EQT655390 FAP655389:FAP655390 FKL655389:FKL655390 FUH655389:FUH655390 GED655389:GED655390 GNZ655389:GNZ655390 GXV655389:GXV655390 HHR655389:HHR655390 HRN655389:HRN655390 IBJ655389:IBJ655390 ILF655389:ILF655390 IVB655389:IVB655390 JEX655389:JEX655390 JOT655389:JOT655390 JYP655389:JYP655390 KIL655389:KIL655390 KSH655389:KSH655390 LCD655389:LCD655390 LLZ655389:LLZ655390 LVV655389:LVV655390 MFR655389:MFR655390 MPN655389:MPN655390 MZJ655389:MZJ655390 NJF655389:NJF655390 NTB655389:NTB655390 OCX655389:OCX655390 OMT655389:OMT655390 OWP655389:OWP655390 PGL655389:PGL655390 PQH655389:PQH655390 QAD655389:QAD655390 QJZ655389:QJZ655390 QTV655389:QTV655390 RDR655389:RDR655390 RNN655389:RNN655390 RXJ655389:RXJ655390 SHF655389:SHF655390 SRB655389:SRB655390 TAX655389:TAX655390 TKT655389:TKT655390 TUP655389:TUP655390 UEL655389:UEL655390 UOH655389:UOH655390 UYD655389:UYD655390 VHZ655389:VHZ655390 VRV655389:VRV655390 WBR655389:WBR655390 WLN655389:WLN655390 WVJ655389:WVJ655390 B720925:B720926 IX720925:IX720926 ST720925:ST720926 ACP720925:ACP720926 AML720925:AML720926 AWH720925:AWH720926 BGD720925:BGD720926 BPZ720925:BPZ720926 BZV720925:BZV720926 CJR720925:CJR720926 CTN720925:CTN720926 DDJ720925:DDJ720926 DNF720925:DNF720926 DXB720925:DXB720926 EGX720925:EGX720926 EQT720925:EQT720926 FAP720925:FAP720926 FKL720925:FKL720926 FUH720925:FUH720926 GED720925:GED720926 GNZ720925:GNZ720926 GXV720925:GXV720926 HHR720925:HHR720926 HRN720925:HRN720926 IBJ720925:IBJ720926 ILF720925:ILF720926 IVB720925:IVB720926 JEX720925:JEX720926 JOT720925:JOT720926 JYP720925:JYP720926 KIL720925:KIL720926 KSH720925:KSH720926 LCD720925:LCD720926 LLZ720925:LLZ720926 LVV720925:LVV720926 MFR720925:MFR720926 MPN720925:MPN720926 MZJ720925:MZJ720926 NJF720925:NJF720926 NTB720925:NTB720926 OCX720925:OCX720926 OMT720925:OMT720926 OWP720925:OWP720926 PGL720925:PGL720926 PQH720925:PQH720926 QAD720925:QAD720926 QJZ720925:QJZ720926 QTV720925:QTV720926 RDR720925:RDR720926 RNN720925:RNN720926 RXJ720925:RXJ720926 SHF720925:SHF720926 SRB720925:SRB720926 TAX720925:TAX720926 TKT720925:TKT720926 TUP720925:TUP720926 UEL720925:UEL720926 UOH720925:UOH720926 UYD720925:UYD720926 VHZ720925:VHZ720926 VRV720925:VRV720926 WBR720925:WBR720926 WLN720925:WLN720926 WVJ720925:WVJ720926 B786461:B786462 IX786461:IX786462 ST786461:ST786462 ACP786461:ACP786462 AML786461:AML786462 AWH786461:AWH786462 BGD786461:BGD786462 BPZ786461:BPZ786462 BZV786461:BZV786462 CJR786461:CJR786462 CTN786461:CTN786462 DDJ786461:DDJ786462 DNF786461:DNF786462 DXB786461:DXB786462 EGX786461:EGX786462 EQT786461:EQT786462 FAP786461:FAP786462 FKL786461:FKL786462 FUH786461:FUH786462 GED786461:GED786462 GNZ786461:GNZ786462 GXV786461:GXV786462 HHR786461:HHR786462 HRN786461:HRN786462 IBJ786461:IBJ786462 ILF786461:ILF786462 IVB786461:IVB786462 JEX786461:JEX786462 JOT786461:JOT786462 JYP786461:JYP786462 KIL786461:KIL786462 KSH786461:KSH786462 LCD786461:LCD786462 LLZ786461:LLZ786462 LVV786461:LVV786462 MFR786461:MFR786462 MPN786461:MPN786462 MZJ786461:MZJ786462 NJF786461:NJF786462 NTB786461:NTB786462 OCX786461:OCX786462 OMT786461:OMT786462 OWP786461:OWP786462 PGL786461:PGL786462 PQH786461:PQH786462 QAD786461:QAD786462 QJZ786461:QJZ786462 QTV786461:QTV786462 RDR786461:RDR786462 RNN786461:RNN786462 RXJ786461:RXJ786462 SHF786461:SHF786462 SRB786461:SRB786462 TAX786461:TAX786462 TKT786461:TKT786462 TUP786461:TUP786462 UEL786461:UEL786462 UOH786461:UOH786462 UYD786461:UYD786462 VHZ786461:VHZ786462 VRV786461:VRV786462 WBR786461:WBR786462 WLN786461:WLN786462 WVJ786461:WVJ786462 B851997:B851998 IX851997:IX851998 ST851997:ST851998 ACP851997:ACP851998 AML851997:AML851998 AWH851997:AWH851998 BGD851997:BGD851998 BPZ851997:BPZ851998 BZV851997:BZV851998 CJR851997:CJR851998 CTN851997:CTN851998 DDJ851997:DDJ851998 DNF851997:DNF851998 DXB851997:DXB851998 EGX851997:EGX851998 EQT851997:EQT851998 FAP851997:FAP851998 FKL851997:FKL851998 FUH851997:FUH851998 GED851997:GED851998 GNZ851997:GNZ851998 GXV851997:GXV851998 HHR851997:HHR851998 HRN851997:HRN851998 IBJ851997:IBJ851998 ILF851997:ILF851998 IVB851997:IVB851998 JEX851997:JEX851998 JOT851997:JOT851998 JYP851997:JYP851998 KIL851997:KIL851998 KSH851997:KSH851998 LCD851997:LCD851998 LLZ851997:LLZ851998 LVV851997:LVV851998 MFR851997:MFR851998 MPN851997:MPN851998 MZJ851997:MZJ851998 NJF851997:NJF851998 NTB851997:NTB851998 OCX851997:OCX851998 OMT851997:OMT851998 OWP851997:OWP851998 PGL851997:PGL851998 PQH851997:PQH851998 QAD851997:QAD851998 QJZ851997:QJZ851998 QTV851997:QTV851998 RDR851997:RDR851998 RNN851997:RNN851998 RXJ851997:RXJ851998 SHF851997:SHF851998 SRB851997:SRB851998 TAX851997:TAX851998 TKT851997:TKT851998 TUP851997:TUP851998 UEL851997:UEL851998 UOH851997:UOH851998 UYD851997:UYD851998 VHZ851997:VHZ851998 VRV851997:VRV851998 WBR851997:WBR851998 WLN851997:WLN851998 WVJ851997:WVJ851998 B917533:B917534 IX917533:IX917534 ST917533:ST917534 ACP917533:ACP917534 AML917533:AML917534 AWH917533:AWH917534 BGD917533:BGD917534 BPZ917533:BPZ917534 BZV917533:BZV917534 CJR917533:CJR917534 CTN917533:CTN917534 DDJ917533:DDJ917534 DNF917533:DNF917534 DXB917533:DXB917534 EGX917533:EGX917534 EQT917533:EQT917534 FAP917533:FAP917534 FKL917533:FKL917534 FUH917533:FUH917534 GED917533:GED917534 GNZ917533:GNZ917534 GXV917533:GXV917534 HHR917533:HHR917534 HRN917533:HRN917534 IBJ917533:IBJ917534 ILF917533:ILF917534 IVB917533:IVB917534 JEX917533:JEX917534 JOT917533:JOT917534 JYP917533:JYP917534 KIL917533:KIL917534 KSH917533:KSH917534 LCD917533:LCD917534 LLZ917533:LLZ917534 LVV917533:LVV917534 MFR917533:MFR917534 MPN917533:MPN917534 MZJ917533:MZJ917534 NJF917533:NJF917534 NTB917533:NTB917534 OCX917533:OCX917534 OMT917533:OMT917534 OWP917533:OWP917534 PGL917533:PGL917534 PQH917533:PQH917534 QAD917533:QAD917534 QJZ917533:QJZ917534 QTV917533:QTV917534 RDR917533:RDR917534 RNN917533:RNN917534 RXJ917533:RXJ917534 SHF917533:SHF917534 SRB917533:SRB917534 TAX917533:TAX917534 TKT917533:TKT917534 TUP917533:TUP917534 UEL917533:UEL917534 UOH917533:UOH917534 UYD917533:UYD917534 VHZ917533:VHZ917534 VRV917533:VRV917534 WBR917533:WBR917534 WLN917533:WLN917534 WVJ917533:WVJ917534 B983069:B983070 IX983069:IX983070 ST983069:ST983070 ACP983069:ACP983070 AML983069:AML983070 AWH983069:AWH983070 BGD983069:BGD983070 BPZ983069:BPZ983070 BZV983069:BZV983070 CJR983069:CJR983070 CTN983069:CTN983070 DDJ983069:DDJ983070 DNF983069:DNF983070 DXB983069:DXB983070 EGX983069:EGX983070 EQT983069:EQT983070 FAP983069:FAP983070 FKL983069:FKL983070 FUH983069:FUH983070 GED983069:GED983070 GNZ983069:GNZ983070 GXV983069:GXV983070 HHR983069:HHR983070 HRN983069:HRN983070 IBJ983069:IBJ983070 ILF983069:ILF983070 IVB983069:IVB983070 JEX983069:JEX983070 JOT983069:JOT983070 JYP983069:JYP983070 KIL983069:KIL983070 KSH983069:KSH983070 LCD983069:LCD983070 LLZ983069:LLZ983070 LVV983069:LVV983070 MFR983069:MFR983070 MPN983069:MPN983070 MZJ983069:MZJ983070 NJF983069:NJF983070 NTB983069:NTB983070 OCX983069:OCX983070 OMT983069:OMT983070 OWP983069:OWP983070 PGL983069:PGL983070 PQH983069:PQH983070 QAD983069:QAD983070 QJZ983069:QJZ983070 QTV983069:QTV983070 RDR983069:RDR983070 RNN983069:RNN983070 RXJ983069:RXJ983070 SHF983069:SHF983070 SRB983069:SRB983070 TAX983069:TAX983070 TKT983069:TKT983070 TUP983069:TUP983070 UEL983069:UEL983070 UOH983069:UOH983070 UYD983069:UYD983070 VHZ983069:VHZ983070 VRV983069:VRV983070 WBR983069:WBR983070 WLN983069:WLN983070 WVJ983069:WVJ983070 H14 H29:H30 H56 H71:H72 B56 B71:B72"/>
    <dataValidation allowBlank="1" showInputMessage="1" showErrorMessage="1" promptTitle="SIR for Replacement" prompt="The SIR must be ≥ 1 to qualify for replacement." sqref="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IS20 SO20 ACK20 AMG20 AWC20 BFY20 BPU20 BZQ20 CJM20 CTI20 DDE20 DNA20 DWW20 EGS20 EQO20 FAK20 FKG20 FUC20 GDY20 GNU20 GXQ20 HHM20 HRI20 IBE20 ILA20 IUW20 JES20 JOO20 JYK20 KIG20 KSC20 LBY20 LLU20 LVQ20 MFM20 MPI20 MZE20 NJA20 NSW20 OCS20 OMO20 OWK20 PGG20 PQC20 PZY20 QJU20 QTQ20 RDM20 RNI20 RXE20 SHA20 SQW20 TAS20 TKO20 TUK20 UEG20 UOC20 UXY20 VHU20 VRQ20 WBM20 WLI20 WVE20 XFA20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XFA65556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XFA131092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XFA196628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XFA262164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XFA327700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XFA393236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XFA458772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XFA524308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XFA589844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XFA655380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XFA720916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XFA786452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XFA851988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XFA917524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XFA983060 J20 J62 D62"/>
    <dataValidation allowBlank="1" showInputMessage="1" showErrorMessage="1" promptTitle="Existing EER" prompt="Enter the EER as found on the plate of the existing unit.  If the EER cannot be found skip this entry and meter the unit._x000a_" sqref="B65532 IX65532 ST65532 ACP65532 AML65532 AWH65532 BGD65532 BPZ65532 BZV65532 CJR65532 CTN65532 DDJ65532 DNF65532 DXB65532 EGX65532 EQT65532 FAP65532 FKL65532 FUH65532 GED65532 GNZ65532 GXV65532 HHR65532 HRN65532 IBJ65532 ILF65532 IVB65532 JEX65532 JOT65532 JYP65532 KIL65532 KSH65532 LCD65532 LLZ65532 LVV65532 MFR65532 MPN65532 MZJ65532 NJF65532 NTB65532 OCX65532 OMT65532 OWP65532 PGL65532 PQH65532 QAD65532 QJZ65532 QTV65532 RDR65532 RNN65532 RXJ65532 SHF65532 SRB65532 TAX65532 TKT65532 TUP65532 UEL65532 UOH65532 UYD65532 VHZ65532 VRV65532 WBR65532 WLN65532 WVJ65532 B131068 IX131068 ST131068 ACP131068 AML131068 AWH131068 BGD131068 BPZ131068 BZV131068 CJR131068 CTN131068 DDJ131068 DNF131068 DXB131068 EGX131068 EQT131068 FAP131068 FKL131068 FUH131068 GED131068 GNZ131068 GXV131068 HHR131068 HRN131068 IBJ131068 ILF131068 IVB131068 JEX131068 JOT131068 JYP131068 KIL131068 KSH131068 LCD131068 LLZ131068 LVV131068 MFR131068 MPN131068 MZJ131068 NJF131068 NTB131068 OCX131068 OMT131068 OWP131068 PGL131068 PQH131068 QAD131068 QJZ131068 QTV131068 RDR131068 RNN131068 RXJ131068 SHF131068 SRB131068 TAX131068 TKT131068 TUP131068 UEL131068 UOH131068 UYD131068 VHZ131068 VRV131068 WBR131068 WLN131068 WVJ131068 B196604 IX196604 ST196604 ACP196604 AML196604 AWH196604 BGD196604 BPZ196604 BZV196604 CJR196604 CTN196604 DDJ196604 DNF196604 DXB196604 EGX196604 EQT196604 FAP196604 FKL196604 FUH196604 GED196604 GNZ196604 GXV196604 HHR196604 HRN196604 IBJ196604 ILF196604 IVB196604 JEX196604 JOT196604 JYP196604 KIL196604 KSH196604 LCD196604 LLZ196604 LVV196604 MFR196604 MPN196604 MZJ196604 NJF196604 NTB196604 OCX196604 OMT196604 OWP196604 PGL196604 PQH196604 QAD196604 QJZ196604 QTV196604 RDR196604 RNN196604 RXJ196604 SHF196604 SRB196604 TAX196604 TKT196604 TUP196604 UEL196604 UOH196604 UYD196604 VHZ196604 VRV196604 WBR196604 WLN196604 WVJ196604 B262140 IX262140 ST262140 ACP262140 AML262140 AWH262140 BGD262140 BPZ262140 BZV262140 CJR262140 CTN262140 DDJ262140 DNF262140 DXB262140 EGX262140 EQT262140 FAP262140 FKL262140 FUH262140 GED262140 GNZ262140 GXV262140 HHR262140 HRN262140 IBJ262140 ILF262140 IVB262140 JEX262140 JOT262140 JYP262140 KIL262140 KSH262140 LCD262140 LLZ262140 LVV262140 MFR262140 MPN262140 MZJ262140 NJF262140 NTB262140 OCX262140 OMT262140 OWP262140 PGL262140 PQH262140 QAD262140 QJZ262140 QTV262140 RDR262140 RNN262140 RXJ262140 SHF262140 SRB262140 TAX262140 TKT262140 TUP262140 UEL262140 UOH262140 UYD262140 VHZ262140 VRV262140 WBR262140 WLN262140 WVJ262140 B327676 IX327676 ST327676 ACP327676 AML327676 AWH327676 BGD327676 BPZ327676 BZV327676 CJR327676 CTN327676 DDJ327676 DNF327676 DXB327676 EGX327676 EQT327676 FAP327676 FKL327676 FUH327676 GED327676 GNZ327676 GXV327676 HHR327676 HRN327676 IBJ327676 ILF327676 IVB327676 JEX327676 JOT327676 JYP327676 KIL327676 KSH327676 LCD327676 LLZ327676 LVV327676 MFR327676 MPN327676 MZJ327676 NJF327676 NTB327676 OCX327676 OMT327676 OWP327676 PGL327676 PQH327676 QAD327676 QJZ327676 QTV327676 RDR327676 RNN327676 RXJ327676 SHF327676 SRB327676 TAX327676 TKT327676 TUP327676 UEL327676 UOH327676 UYD327676 VHZ327676 VRV327676 WBR327676 WLN327676 WVJ327676 B393212 IX393212 ST393212 ACP393212 AML393212 AWH393212 BGD393212 BPZ393212 BZV393212 CJR393212 CTN393212 DDJ393212 DNF393212 DXB393212 EGX393212 EQT393212 FAP393212 FKL393212 FUH393212 GED393212 GNZ393212 GXV393212 HHR393212 HRN393212 IBJ393212 ILF393212 IVB393212 JEX393212 JOT393212 JYP393212 KIL393212 KSH393212 LCD393212 LLZ393212 LVV393212 MFR393212 MPN393212 MZJ393212 NJF393212 NTB393212 OCX393212 OMT393212 OWP393212 PGL393212 PQH393212 QAD393212 QJZ393212 QTV393212 RDR393212 RNN393212 RXJ393212 SHF393212 SRB393212 TAX393212 TKT393212 TUP393212 UEL393212 UOH393212 UYD393212 VHZ393212 VRV393212 WBR393212 WLN393212 WVJ393212 B458748 IX458748 ST458748 ACP458748 AML458748 AWH458748 BGD458748 BPZ458748 BZV458748 CJR458748 CTN458748 DDJ458748 DNF458748 DXB458748 EGX458748 EQT458748 FAP458748 FKL458748 FUH458748 GED458748 GNZ458748 GXV458748 HHR458748 HRN458748 IBJ458748 ILF458748 IVB458748 JEX458748 JOT458748 JYP458748 KIL458748 KSH458748 LCD458748 LLZ458748 LVV458748 MFR458748 MPN458748 MZJ458748 NJF458748 NTB458748 OCX458748 OMT458748 OWP458748 PGL458748 PQH458748 QAD458748 QJZ458748 QTV458748 RDR458748 RNN458748 RXJ458748 SHF458748 SRB458748 TAX458748 TKT458748 TUP458748 UEL458748 UOH458748 UYD458748 VHZ458748 VRV458748 WBR458748 WLN458748 WVJ458748 B524284 IX524284 ST524284 ACP524284 AML524284 AWH524284 BGD524284 BPZ524284 BZV524284 CJR524284 CTN524284 DDJ524284 DNF524284 DXB524284 EGX524284 EQT524284 FAP524284 FKL524284 FUH524284 GED524284 GNZ524284 GXV524284 HHR524284 HRN524284 IBJ524284 ILF524284 IVB524284 JEX524284 JOT524284 JYP524284 KIL524284 KSH524284 LCD524284 LLZ524284 LVV524284 MFR524284 MPN524284 MZJ524284 NJF524284 NTB524284 OCX524284 OMT524284 OWP524284 PGL524284 PQH524284 QAD524284 QJZ524284 QTV524284 RDR524284 RNN524284 RXJ524284 SHF524284 SRB524284 TAX524284 TKT524284 TUP524284 UEL524284 UOH524284 UYD524284 VHZ524284 VRV524284 WBR524284 WLN524284 WVJ524284 B589820 IX589820 ST589820 ACP589820 AML589820 AWH589820 BGD589820 BPZ589820 BZV589820 CJR589820 CTN589820 DDJ589820 DNF589820 DXB589820 EGX589820 EQT589820 FAP589820 FKL589820 FUH589820 GED589820 GNZ589820 GXV589820 HHR589820 HRN589820 IBJ589820 ILF589820 IVB589820 JEX589820 JOT589820 JYP589820 KIL589820 KSH589820 LCD589820 LLZ589820 LVV589820 MFR589820 MPN589820 MZJ589820 NJF589820 NTB589820 OCX589820 OMT589820 OWP589820 PGL589820 PQH589820 QAD589820 QJZ589820 QTV589820 RDR589820 RNN589820 RXJ589820 SHF589820 SRB589820 TAX589820 TKT589820 TUP589820 UEL589820 UOH589820 UYD589820 VHZ589820 VRV589820 WBR589820 WLN589820 WVJ589820 B655356 IX655356 ST655356 ACP655356 AML655356 AWH655356 BGD655356 BPZ655356 BZV655356 CJR655356 CTN655356 DDJ655356 DNF655356 DXB655356 EGX655356 EQT655356 FAP655356 FKL655356 FUH655356 GED655356 GNZ655356 GXV655356 HHR655356 HRN655356 IBJ655356 ILF655356 IVB655356 JEX655356 JOT655356 JYP655356 KIL655356 KSH655356 LCD655356 LLZ655356 LVV655356 MFR655356 MPN655356 MZJ655356 NJF655356 NTB655356 OCX655356 OMT655356 OWP655356 PGL655356 PQH655356 QAD655356 QJZ655356 QTV655356 RDR655356 RNN655356 RXJ655356 SHF655356 SRB655356 TAX655356 TKT655356 TUP655356 UEL655356 UOH655356 UYD655356 VHZ655356 VRV655356 WBR655356 WLN655356 WVJ655356 B720892 IX720892 ST720892 ACP720892 AML720892 AWH720892 BGD720892 BPZ720892 BZV720892 CJR720892 CTN720892 DDJ720892 DNF720892 DXB720892 EGX720892 EQT720892 FAP720892 FKL720892 FUH720892 GED720892 GNZ720892 GXV720892 HHR720892 HRN720892 IBJ720892 ILF720892 IVB720892 JEX720892 JOT720892 JYP720892 KIL720892 KSH720892 LCD720892 LLZ720892 LVV720892 MFR720892 MPN720892 MZJ720892 NJF720892 NTB720892 OCX720892 OMT720892 OWP720892 PGL720892 PQH720892 QAD720892 QJZ720892 QTV720892 RDR720892 RNN720892 RXJ720892 SHF720892 SRB720892 TAX720892 TKT720892 TUP720892 UEL720892 UOH720892 UYD720892 VHZ720892 VRV720892 WBR720892 WLN720892 WVJ720892 B786428 IX786428 ST786428 ACP786428 AML786428 AWH786428 BGD786428 BPZ786428 BZV786428 CJR786428 CTN786428 DDJ786428 DNF786428 DXB786428 EGX786428 EQT786428 FAP786428 FKL786428 FUH786428 GED786428 GNZ786428 GXV786428 HHR786428 HRN786428 IBJ786428 ILF786428 IVB786428 JEX786428 JOT786428 JYP786428 KIL786428 KSH786428 LCD786428 LLZ786428 LVV786428 MFR786428 MPN786428 MZJ786428 NJF786428 NTB786428 OCX786428 OMT786428 OWP786428 PGL786428 PQH786428 QAD786428 QJZ786428 QTV786428 RDR786428 RNN786428 RXJ786428 SHF786428 SRB786428 TAX786428 TKT786428 TUP786428 UEL786428 UOH786428 UYD786428 VHZ786428 VRV786428 WBR786428 WLN786428 WVJ786428 B851964 IX851964 ST851964 ACP851964 AML851964 AWH851964 BGD851964 BPZ851964 BZV851964 CJR851964 CTN851964 DDJ851964 DNF851964 DXB851964 EGX851964 EQT851964 FAP851964 FKL851964 FUH851964 GED851964 GNZ851964 GXV851964 HHR851964 HRN851964 IBJ851964 ILF851964 IVB851964 JEX851964 JOT851964 JYP851964 KIL851964 KSH851964 LCD851964 LLZ851964 LVV851964 MFR851964 MPN851964 MZJ851964 NJF851964 NTB851964 OCX851964 OMT851964 OWP851964 PGL851964 PQH851964 QAD851964 QJZ851964 QTV851964 RDR851964 RNN851964 RXJ851964 SHF851964 SRB851964 TAX851964 TKT851964 TUP851964 UEL851964 UOH851964 UYD851964 VHZ851964 VRV851964 WBR851964 WLN851964 WVJ851964 B917500 IX917500 ST917500 ACP917500 AML917500 AWH917500 BGD917500 BPZ917500 BZV917500 CJR917500 CTN917500 DDJ917500 DNF917500 DXB917500 EGX917500 EQT917500 FAP917500 FKL917500 FUH917500 GED917500 GNZ917500 GXV917500 HHR917500 HRN917500 IBJ917500 ILF917500 IVB917500 JEX917500 JOT917500 JYP917500 KIL917500 KSH917500 LCD917500 LLZ917500 LVV917500 MFR917500 MPN917500 MZJ917500 NJF917500 NTB917500 OCX917500 OMT917500 OWP917500 PGL917500 PQH917500 QAD917500 QJZ917500 QTV917500 RDR917500 RNN917500 RXJ917500 SHF917500 SRB917500 TAX917500 TKT917500 TUP917500 UEL917500 UOH917500 UYD917500 VHZ917500 VRV917500 WBR917500 WLN917500 WVJ917500 B983036 IX983036 ST983036 ACP983036 AML983036 AWH983036 BGD983036 BPZ983036 BZV983036 CJR983036 CTN983036 DDJ983036 DNF983036 DXB983036 EGX983036 EQT983036 FAP983036 FKL983036 FUH983036 GED983036 GNZ983036 GXV983036 HHR983036 HRN983036 IBJ983036 ILF983036 IVB983036 JEX983036 JOT983036 JYP983036 KIL983036 KSH983036 LCD983036 LLZ983036 LVV983036 MFR983036 MPN983036 MZJ983036 NJF983036 NTB983036 OCX983036 OMT983036 OWP983036 PGL983036 PQH983036 QAD983036 QJZ983036 QTV983036 RDR983036 RNN983036 RXJ983036 SHF983036 SRB983036 TAX983036 TKT983036 TUP983036 UEL983036 UOH983036 UYD983036 VHZ983036 VRV983036 WBR983036 WLN983036 WVJ983036 B1048572 IX1048572 ST1048572 ACP1048572 AML1048572 AWH1048572 BGD1048572 BPZ1048572 BZV1048572 CJR1048572 CTN1048572 DDJ1048572 DNF1048572 DXB1048572 EGX1048572 EQT1048572 FAP1048572 FKL1048572 FUH1048572 GED1048572 GNZ1048572 GXV1048572 HHR1048572 HRN1048572 IBJ1048572 ILF1048572 IVB1048572 JEX1048572 JOT1048572 JYP1048572 KIL1048572 KSH1048572 LCD1048572 LLZ1048572 LVV1048572 MFR1048572 MPN1048572 MZJ1048572 NJF1048572 NTB1048572 OCX1048572 OMT1048572 OWP1048572 PGL1048572 PQH1048572 QAD1048572 QJZ1048572 QTV1048572 RDR1048572 RNN1048572 RXJ1048572 SHF1048572 SRB1048572 TAX1048572 TKT1048572 TUP1048572 UEL1048572 UOH1048572 UYD1048572 VHZ1048572 VRV1048572 WBR1048572 WLN1048572 WVJ1048572 IQ65532 SM65532 ACI65532 AME65532 AWA65532 BFW65532 BPS65532 BZO65532 CJK65532 CTG65532 DDC65532 DMY65532 DWU65532 EGQ65532 EQM65532 FAI65532 FKE65532 FUA65532 GDW65532 GNS65532 GXO65532 HHK65532 HRG65532 IBC65532 IKY65532 IUU65532 JEQ65532 JOM65532 JYI65532 KIE65532 KSA65532 LBW65532 LLS65532 LVO65532 MFK65532 MPG65532 MZC65532 NIY65532 NSU65532 OCQ65532 OMM65532 OWI65532 PGE65532 PQA65532 PZW65532 QJS65532 QTO65532 RDK65532 RNG65532 RXC65532 SGY65532 SQU65532 TAQ65532 TKM65532 TUI65532 UEE65532 UOA65532 UXW65532 VHS65532 VRO65532 WBK65532 WLG65532 WVC65532 XEY65532 IQ131068 SM131068 ACI131068 AME131068 AWA131068 BFW131068 BPS131068 BZO131068 CJK131068 CTG131068 DDC131068 DMY131068 DWU131068 EGQ131068 EQM131068 FAI131068 FKE131068 FUA131068 GDW131068 GNS131068 GXO131068 HHK131068 HRG131068 IBC131068 IKY131068 IUU131068 JEQ131068 JOM131068 JYI131068 KIE131068 KSA131068 LBW131068 LLS131068 LVO131068 MFK131068 MPG131068 MZC131068 NIY131068 NSU131068 OCQ131068 OMM131068 OWI131068 PGE131068 PQA131068 PZW131068 QJS131068 QTO131068 RDK131068 RNG131068 RXC131068 SGY131068 SQU131068 TAQ131068 TKM131068 TUI131068 UEE131068 UOA131068 UXW131068 VHS131068 VRO131068 WBK131068 WLG131068 WVC131068 XEY131068 IQ196604 SM196604 ACI196604 AME196604 AWA196604 BFW196604 BPS196604 BZO196604 CJK196604 CTG196604 DDC196604 DMY196604 DWU196604 EGQ196604 EQM196604 FAI196604 FKE196604 FUA196604 GDW196604 GNS196604 GXO196604 HHK196604 HRG196604 IBC196604 IKY196604 IUU196604 JEQ196604 JOM196604 JYI196604 KIE196604 KSA196604 LBW196604 LLS196604 LVO196604 MFK196604 MPG196604 MZC196604 NIY196604 NSU196604 OCQ196604 OMM196604 OWI196604 PGE196604 PQA196604 PZW196604 QJS196604 QTO196604 RDK196604 RNG196604 RXC196604 SGY196604 SQU196604 TAQ196604 TKM196604 TUI196604 UEE196604 UOA196604 UXW196604 VHS196604 VRO196604 WBK196604 WLG196604 WVC196604 XEY196604 IQ262140 SM262140 ACI262140 AME262140 AWA262140 BFW262140 BPS262140 BZO262140 CJK262140 CTG262140 DDC262140 DMY262140 DWU262140 EGQ262140 EQM262140 FAI262140 FKE262140 FUA262140 GDW262140 GNS262140 GXO262140 HHK262140 HRG262140 IBC262140 IKY262140 IUU262140 JEQ262140 JOM262140 JYI262140 KIE262140 KSA262140 LBW262140 LLS262140 LVO262140 MFK262140 MPG262140 MZC262140 NIY262140 NSU262140 OCQ262140 OMM262140 OWI262140 PGE262140 PQA262140 PZW262140 QJS262140 QTO262140 RDK262140 RNG262140 RXC262140 SGY262140 SQU262140 TAQ262140 TKM262140 TUI262140 UEE262140 UOA262140 UXW262140 VHS262140 VRO262140 WBK262140 WLG262140 WVC262140 XEY262140 IQ327676 SM327676 ACI327676 AME327676 AWA327676 BFW327676 BPS327676 BZO327676 CJK327676 CTG327676 DDC327676 DMY327676 DWU327676 EGQ327676 EQM327676 FAI327676 FKE327676 FUA327676 GDW327676 GNS327676 GXO327676 HHK327676 HRG327676 IBC327676 IKY327676 IUU327676 JEQ327676 JOM327676 JYI327676 KIE327676 KSA327676 LBW327676 LLS327676 LVO327676 MFK327676 MPG327676 MZC327676 NIY327676 NSU327676 OCQ327676 OMM327676 OWI327676 PGE327676 PQA327676 PZW327676 QJS327676 QTO327676 RDK327676 RNG327676 RXC327676 SGY327676 SQU327676 TAQ327676 TKM327676 TUI327676 UEE327676 UOA327676 UXW327676 VHS327676 VRO327676 WBK327676 WLG327676 WVC327676 XEY327676 IQ393212 SM393212 ACI393212 AME393212 AWA393212 BFW393212 BPS393212 BZO393212 CJK393212 CTG393212 DDC393212 DMY393212 DWU393212 EGQ393212 EQM393212 FAI393212 FKE393212 FUA393212 GDW393212 GNS393212 GXO393212 HHK393212 HRG393212 IBC393212 IKY393212 IUU393212 JEQ393212 JOM393212 JYI393212 KIE393212 KSA393212 LBW393212 LLS393212 LVO393212 MFK393212 MPG393212 MZC393212 NIY393212 NSU393212 OCQ393212 OMM393212 OWI393212 PGE393212 PQA393212 PZW393212 QJS393212 QTO393212 RDK393212 RNG393212 RXC393212 SGY393212 SQU393212 TAQ393212 TKM393212 TUI393212 UEE393212 UOA393212 UXW393212 VHS393212 VRO393212 WBK393212 WLG393212 WVC393212 XEY393212 IQ458748 SM458748 ACI458748 AME458748 AWA458748 BFW458748 BPS458748 BZO458748 CJK458748 CTG458748 DDC458748 DMY458748 DWU458748 EGQ458748 EQM458748 FAI458748 FKE458748 FUA458748 GDW458748 GNS458748 GXO458748 HHK458748 HRG458748 IBC458748 IKY458748 IUU458748 JEQ458748 JOM458748 JYI458748 KIE458748 KSA458748 LBW458748 LLS458748 LVO458748 MFK458748 MPG458748 MZC458748 NIY458748 NSU458748 OCQ458748 OMM458748 OWI458748 PGE458748 PQA458748 PZW458748 QJS458748 QTO458748 RDK458748 RNG458748 RXC458748 SGY458748 SQU458748 TAQ458748 TKM458748 TUI458748 UEE458748 UOA458748 UXW458748 VHS458748 VRO458748 WBK458748 WLG458748 WVC458748 XEY458748 IQ524284 SM524284 ACI524284 AME524284 AWA524284 BFW524284 BPS524284 BZO524284 CJK524284 CTG524284 DDC524284 DMY524284 DWU524284 EGQ524284 EQM524284 FAI524284 FKE524284 FUA524284 GDW524284 GNS524284 GXO524284 HHK524284 HRG524284 IBC524284 IKY524284 IUU524284 JEQ524284 JOM524284 JYI524284 KIE524284 KSA524284 LBW524284 LLS524284 LVO524284 MFK524284 MPG524284 MZC524284 NIY524284 NSU524284 OCQ524284 OMM524284 OWI524284 PGE524284 PQA524284 PZW524284 QJS524284 QTO524284 RDK524284 RNG524284 RXC524284 SGY524284 SQU524284 TAQ524284 TKM524284 TUI524284 UEE524284 UOA524284 UXW524284 VHS524284 VRO524284 WBK524284 WLG524284 WVC524284 XEY524284 IQ589820 SM589820 ACI589820 AME589820 AWA589820 BFW589820 BPS589820 BZO589820 CJK589820 CTG589820 DDC589820 DMY589820 DWU589820 EGQ589820 EQM589820 FAI589820 FKE589820 FUA589820 GDW589820 GNS589820 GXO589820 HHK589820 HRG589820 IBC589820 IKY589820 IUU589820 JEQ589820 JOM589820 JYI589820 KIE589820 KSA589820 LBW589820 LLS589820 LVO589820 MFK589820 MPG589820 MZC589820 NIY589820 NSU589820 OCQ589820 OMM589820 OWI589820 PGE589820 PQA589820 PZW589820 QJS589820 QTO589820 RDK589820 RNG589820 RXC589820 SGY589820 SQU589820 TAQ589820 TKM589820 TUI589820 UEE589820 UOA589820 UXW589820 VHS589820 VRO589820 WBK589820 WLG589820 WVC589820 XEY589820 IQ655356 SM655356 ACI655356 AME655356 AWA655356 BFW655356 BPS655356 BZO655356 CJK655356 CTG655356 DDC655356 DMY655356 DWU655356 EGQ655356 EQM655356 FAI655356 FKE655356 FUA655356 GDW655356 GNS655356 GXO655356 HHK655356 HRG655356 IBC655356 IKY655356 IUU655356 JEQ655356 JOM655356 JYI655356 KIE655356 KSA655356 LBW655356 LLS655356 LVO655356 MFK655356 MPG655356 MZC655356 NIY655356 NSU655356 OCQ655356 OMM655356 OWI655356 PGE655356 PQA655356 PZW655356 QJS655356 QTO655356 RDK655356 RNG655356 RXC655356 SGY655356 SQU655356 TAQ655356 TKM655356 TUI655356 UEE655356 UOA655356 UXW655356 VHS655356 VRO655356 WBK655356 WLG655356 WVC655356 XEY655356 IQ720892 SM720892 ACI720892 AME720892 AWA720892 BFW720892 BPS720892 BZO720892 CJK720892 CTG720892 DDC720892 DMY720892 DWU720892 EGQ720892 EQM720892 FAI720892 FKE720892 FUA720892 GDW720892 GNS720892 GXO720892 HHK720892 HRG720892 IBC720892 IKY720892 IUU720892 JEQ720892 JOM720892 JYI720892 KIE720892 KSA720892 LBW720892 LLS720892 LVO720892 MFK720892 MPG720892 MZC720892 NIY720892 NSU720892 OCQ720892 OMM720892 OWI720892 PGE720892 PQA720892 PZW720892 QJS720892 QTO720892 RDK720892 RNG720892 RXC720892 SGY720892 SQU720892 TAQ720892 TKM720892 TUI720892 UEE720892 UOA720892 UXW720892 VHS720892 VRO720892 WBK720892 WLG720892 WVC720892 XEY720892 IQ786428 SM786428 ACI786428 AME786428 AWA786428 BFW786428 BPS786428 BZO786428 CJK786428 CTG786428 DDC786428 DMY786428 DWU786428 EGQ786428 EQM786428 FAI786428 FKE786428 FUA786428 GDW786428 GNS786428 GXO786428 HHK786428 HRG786428 IBC786428 IKY786428 IUU786428 JEQ786428 JOM786428 JYI786428 KIE786428 KSA786428 LBW786428 LLS786428 LVO786428 MFK786428 MPG786428 MZC786428 NIY786428 NSU786428 OCQ786428 OMM786428 OWI786428 PGE786428 PQA786428 PZW786428 QJS786428 QTO786428 RDK786428 RNG786428 RXC786428 SGY786428 SQU786428 TAQ786428 TKM786428 TUI786428 UEE786428 UOA786428 UXW786428 VHS786428 VRO786428 WBK786428 WLG786428 WVC786428 XEY786428 IQ851964 SM851964 ACI851964 AME851964 AWA851964 BFW851964 BPS851964 BZO851964 CJK851964 CTG851964 DDC851964 DMY851964 DWU851964 EGQ851964 EQM851964 FAI851964 FKE851964 FUA851964 GDW851964 GNS851964 GXO851964 HHK851964 HRG851964 IBC851964 IKY851964 IUU851964 JEQ851964 JOM851964 JYI851964 KIE851964 KSA851964 LBW851964 LLS851964 LVO851964 MFK851964 MPG851964 MZC851964 NIY851964 NSU851964 OCQ851964 OMM851964 OWI851964 PGE851964 PQA851964 PZW851964 QJS851964 QTO851964 RDK851964 RNG851964 RXC851964 SGY851964 SQU851964 TAQ851964 TKM851964 TUI851964 UEE851964 UOA851964 UXW851964 VHS851964 VRO851964 WBK851964 WLG851964 WVC851964 XEY851964 IQ917500 SM917500 ACI917500 AME917500 AWA917500 BFW917500 BPS917500 BZO917500 CJK917500 CTG917500 DDC917500 DMY917500 DWU917500 EGQ917500 EQM917500 FAI917500 FKE917500 FUA917500 GDW917500 GNS917500 GXO917500 HHK917500 HRG917500 IBC917500 IKY917500 IUU917500 JEQ917500 JOM917500 JYI917500 KIE917500 KSA917500 LBW917500 LLS917500 LVO917500 MFK917500 MPG917500 MZC917500 NIY917500 NSU917500 OCQ917500 OMM917500 OWI917500 PGE917500 PQA917500 PZW917500 QJS917500 QTO917500 RDK917500 RNG917500 RXC917500 SGY917500 SQU917500 TAQ917500 TKM917500 TUI917500 UEE917500 UOA917500 UXW917500 VHS917500 VRO917500 WBK917500 WLG917500 WVC917500 XEY917500 IQ983036 SM983036 ACI983036 AME983036 AWA983036 BFW983036 BPS983036 BZO983036 CJK983036 CTG983036 DDC983036 DMY983036 DWU983036 EGQ983036 EQM983036 FAI983036 FKE983036 FUA983036 GDW983036 GNS983036 GXO983036 HHK983036 HRG983036 IBC983036 IKY983036 IUU983036 JEQ983036 JOM983036 JYI983036 KIE983036 KSA983036 LBW983036 LLS983036 LVO983036 MFK983036 MPG983036 MZC983036 NIY983036 NSU983036 OCQ983036 OMM983036 OWI983036 PGE983036 PQA983036 PZW983036 QJS983036 QTO983036 RDK983036 RNG983036 RXC983036 SGY983036 SQU983036 TAQ983036 TKM983036 TUI983036 UEE983036 UOA983036 UXW983036 VHS983036 VRO983036 WBK983036 WLG983036 WVC983036 XEY983036 IQ1048572 SM1048572 ACI1048572 AME1048572 AWA1048572 BFW1048572 BPS1048572 BZO1048572 CJK1048572 CTG1048572 DDC1048572 DMY1048572 DWU1048572 EGQ1048572 EQM1048572 FAI1048572 FKE1048572 FUA1048572 GDW1048572 GNS1048572 GXO1048572 HHK1048572 HRG1048572 IBC1048572 IKY1048572 IUU1048572 JEQ1048572 JOM1048572 JYI1048572 KIE1048572 KSA1048572 LBW1048572 LLS1048572 LVO1048572 MFK1048572 MPG1048572 MZC1048572 NIY1048572 NSU1048572 OCQ1048572 OMM1048572 OWI1048572 PGE1048572 PQA1048572 PZW1048572 QJS1048572 QTO1048572 RDK1048572 RNG1048572 RXC1048572 SGY1048572 SQU1048572 TAQ1048572 TKM1048572 TUI1048572 UEE1048572 UOA1048572 UXW1048572 VHS1048572 VRO1048572 WBK1048572 WLG1048572 WVC1048572 XEY1048572 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B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B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B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B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B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B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B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B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B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B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B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B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B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B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H26 H68 B68"/>
    <dataValidation allowBlank="1" showInputMessage="1" showErrorMessage="1" promptTitle="Existing BTUs" prompt="Enter the BTUs if it can be found on the unit.  If it cannot be found the assessor must estimate and take a photo of the unit.  Window units range from 5,000 to 24,000." sqref="B65534 IX65534 ST65534 ACP65534 AML65534 AWH65534 BGD65534 BPZ65534 BZV65534 CJR65534 CTN65534 DDJ65534 DNF65534 DXB65534 EGX65534 EQT65534 FAP65534 FKL65534 FUH65534 GED65534 GNZ65534 GXV65534 HHR65534 HRN65534 IBJ65534 ILF65534 IVB65534 JEX65534 JOT65534 JYP65534 KIL65534 KSH65534 LCD65534 LLZ65534 LVV65534 MFR65534 MPN65534 MZJ65534 NJF65534 NTB65534 OCX65534 OMT65534 OWP65534 PGL65534 PQH65534 QAD65534 QJZ65534 QTV65534 RDR65534 RNN65534 RXJ65534 SHF65534 SRB65534 TAX65534 TKT65534 TUP65534 UEL65534 UOH65534 UYD65534 VHZ65534 VRV65534 WBR65534 WLN65534 WVJ65534 B131070 IX131070 ST131070 ACP131070 AML131070 AWH131070 BGD131070 BPZ131070 BZV131070 CJR131070 CTN131070 DDJ131070 DNF131070 DXB131070 EGX131070 EQT131070 FAP131070 FKL131070 FUH131070 GED131070 GNZ131070 GXV131070 HHR131070 HRN131070 IBJ131070 ILF131070 IVB131070 JEX131070 JOT131070 JYP131070 KIL131070 KSH131070 LCD131070 LLZ131070 LVV131070 MFR131070 MPN131070 MZJ131070 NJF131070 NTB131070 OCX131070 OMT131070 OWP131070 PGL131070 PQH131070 QAD131070 QJZ131070 QTV131070 RDR131070 RNN131070 RXJ131070 SHF131070 SRB131070 TAX131070 TKT131070 TUP131070 UEL131070 UOH131070 UYD131070 VHZ131070 VRV131070 WBR131070 WLN131070 WVJ131070 B196606 IX196606 ST196606 ACP196606 AML196606 AWH196606 BGD196606 BPZ196606 BZV196606 CJR196606 CTN196606 DDJ196606 DNF196606 DXB196606 EGX196606 EQT196606 FAP196606 FKL196606 FUH196606 GED196606 GNZ196606 GXV196606 HHR196606 HRN196606 IBJ196606 ILF196606 IVB196606 JEX196606 JOT196606 JYP196606 KIL196606 KSH196606 LCD196606 LLZ196606 LVV196606 MFR196606 MPN196606 MZJ196606 NJF196606 NTB196606 OCX196606 OMT196606 OWP196606 PGL196606 PQH196606 QAD196606 QJZ196606 QTV196606 RDR196606 RNN196606 RXJ196606 SHF196606 SRB196606 TAX196606 TKT196606 TUP196606 UEL196606 UOH196606 UYD196606 VHZ196606 VRV196606 WBR196606 WLN196606 WVJ196606 B262142 IX262142 ST262142 ACP262142 AML262142 AWH262142 BGD262142 BPZ262142 BZV262142 CJR262142 CTN262142 DDJ262142 DNF262142 DXB262142 EGX262142 EQT262142 FAP262142 FKL262142 FUH262142 GED262142 GNZ262142 GXV262142 HHR262142 HRN262142 IBJ262142 ILF262142 IVB262142 JEX262142 JOT262142 JYP262142 KIL262142 KSH262142 LCD262142 LLZ262142 LVV262142 MFR262142 MPN262142 MZJ262142 NJF262142 NTB262142 OCX262142 OMT262142 OWP262142 PGL262142 PQH262142 QAD262142 QJZ262142 QTV262142 RDR262142 RNN262142 RXJ262142 SHF262142 SRB262142 TAX262142 TKT262142 TUP262142 UEL262142 UOH262142 UYD262142 VHZ262142 VRV262142 WBR262142 WLN262142 WVJ262142 B327678 IX327678 ST327678 ACP327678 AML327678 AWH327678 BGD327678 BPZ327678 BZV327678 CJR327678 CTN327678 DDJ327678 DNF327678 DXB327678 EGX327678 EQT327678 FAP327678 FKL327678 FUH327678 GED327678 GNZ327678 GXV327678 HHR327678 HRN327678 IBJ327678 ILF327678 IVB327678 JEX327678 JOT327678 JYP327678 KIL327678 KSH327678 LCD327678 LLZ327678 LVV327678 MFR327678 MPN327678 MZJ327678 NJF327678 NTB327678 OCX327678 OMT327678 OWP327678 PGL327678 PQH327678 QAD327678 QJZ327678 QTV327678 RDR327678 RNN327678 RXJ327678 SHF327678 SRB327678 TAX327678 TKT327678 TUP327678 UEL327678 UOH327678 UYD327678 VHZ327678 VRV327678 WBR327678 WLN327678 WVJ327678 B393214 IX393214 ST393214 ACP393214 AML393214 AWH393214 BGD393214 BPZ393214 BZV393214 CJR393214 CTN393214 DDJ393214 DNF393214 DXB393214 EGX393214 EQT393214 FAP393214 FKL393214 FUH393214 GED393214 GNZ393214 GXV393214 HHR393214 HRN393214 IBJ393214 ILF393214 IVB393214 JEX393214 JOT393214 JYP393214 KIL393214 KSH393214 LCD393214 LLZ393214 LVV393214 MFR393214 MPN393214 MZJ393214 NJF393214 NTB393214 OCX393214 OMT393214 OWP393214 PGL393214 PQH393214 QAD393214 QJZ393214 QTV393214 RDR393214 RNN393214 RXJ393214 SHF393214 SRB393214 TAX393214 TKT393214 TUP393214 UEL393214 UOH393214 UYD393214 VHZ393214 VRV393214 WBR393214 WLN393214 WVJ393214 B458750 IX458750 ST458750 ACP458750 AML458750 AWH458750 BGD458750 BPZ458750 BZV458750 CJR458750 CTN458750 DDJ458750 DNF458750 DXB458750 EGX458750 EQT458750 FAP458750 FKL458750 FUH458750 GED458750 GNZ458750 GXV458750 HHR458750 HRN458750 IBJ458750 ILF458750 IVB458750 JEX458750 JOT458750 JYP458750 KIL458750 KSH458750 LCD458750 LLZ458750 LVV458750 MFR458750 MPN458750 MZJ458750 NJF458750 NTB458750 OCX458750 OMT458750 OWP458750 PGL458750 PQH458750 QAD458750 QJZ458750 QTV458750 RDR458750 RNN458750 RXJ458750 SHF458750 SRB458750 TAX458750 TKT458750 TUP458750 UEL458750 UOH458750 UYD458750 VHZ458750 VRV458750 WBR458750 WLN458750 WVJ458750 B524286 IX524286 ST524286 ACP524286 AML524286 AWH524286 BGD524286 BPZ524286 BZV524286 CJR524286 CTN524286 DDJ524286 DNF524286 DXB524286 EGX524286 EQT524286 FAP524286 FKL524286 FUH524286 GED524286 GNZ524286 GXV524286 HHR524286 HRN524286 IBJ524286 ILF524286 IVB524286 JEX524286 JOT524286 JYP524286 KIL524286 KSH524286 LCD524286 LLZ524286 LVV524286 MFR524286 MPN524286 MZJ524286 NJF524286 NTB524286 OCX524286 OMT524286 OWP524286 PGL524286 PQH524286 QAD524286 QJZ524286 QTV524286 RDR524286 RNN524286 RXJ524286 SHF524286 SRB524286 TAX524286 TKT524286 TUP524286 UEL524286 UOH524286 UYD524286 VHZ524286 VRV524286 WBR524286 WLN524286 WVJ524286 B589822 IX589822 ST589822 ACP589822 AML589822 AWH589822 BGD589822 BPZ589822 BZV589822 CJR589822 CTN589822 DDJ589822 DNF589822 DXB589822 EGX589822 EQT589822 FAP589822 FKL589822 FUH589822 GED589822 GNZ589822 GXV589822 HHR589822 HRN589822 IBJ589822 ILF589822 IVB589822 JEX589822 JOT589822 JYP589822 KIL589822 KSH589822 LCD589822 LLZ589822 LVV589822 MFR589822 MPN589822 MZJ589822 NJF589822 NTB589822 OCX589822 OMT589822 OWP589822 PGL589822 PQH589822 QAD589822 QJZ589822 QTV589822 RDR589822 RNN589822 RXJ589822 SHF589822 SRB589822 TAX589822 TKT589822 TUP589822 UEL589822 UOH589822 UYD589822 VHZ589822 VRV589822 WBR589822 WLN589822 WVJ589822 B655358 IX655358 ST655358 ACP655358 AML655358 AWH655358 BGD655358 BPZ655358 BZV655358 CJR655358 CTN655358 DDJ655358 DNF655358 DXB655358 EGX655358 EQT655358 FAP655358 FKL655358 FUH655358 GED655358 GNZ655358 GXV655358 HHR655358 HRN655358 IBJ655358 ILF655358 IVB655358 JEX655358 JOT655358 JYP655358 KIL655358 KSH655358 LCD655358 LLZ655358 LVV655358 MFR655358 MPN655358 MZJ655358 NJF655358 NTB655358 OCX655358 OMT655358 OWP655358 PGL655358 PQH655358 QAD655358 QJZ655358 QTV655358 RDR655358 RNN655358 RXJ655358 SHF655358 SRB655358 TAX655358 TKT655358 TUP655358 UEL655358 UOH655358 UYD655358 VHZ655358 VRV655358 WBR655358 WLN655358 WVJ655358 B720894 IX720894 ST720894 ACP720894 AML720894 AWH720894 BGD720894 BPZ720894 BZV720894 CJR720894 CTN720894 DDJ720894 DNF720894 DXB720894 EGX720894 EQT720894 FAP720894 FKL720894 FUH720894 GED720894 GNZ720894 GXV720894 HHR720894 HRN720894 IBJ720894 ILF720894 IVB720894 JEX720894 JOT720894 JYP720894 KIL720894 KSH720894 LCD720894 LLZ720894 LVV720894 MFR720894 MPN720894 MZJ720894 NJF720894 NTB720894 OCX720894 OMT720894 OWP720894 PGL720894 PQH720894 QAD720894 QJZ720894 QTV720894 RDR720894 RNN720894 RXJ720894 SHF720894 SRB720894 TAX720894 TKT720894 TUP720894 UEL720894 UOH720894 UYD720894 VHZ720894 VRV720894 WBR720894 WLN720894 WVJ720894 B786430 IX786430 ST786430 ACP786430 AML786430 AWH786430 BGD786430 BPZ786430 BZV786430 CJR786430 CTN786430 DDJ786430 DNF786430 DXB786430 EGX786430 EQT786430 FAP786430 FKL786430 FUH786430 GED786430 GNZ786430 GXV786430 HHR786430 HRN786430 IBJ786430 ILF786430 IVB786430 JEX786430 JOT786430 JYP786430 KIL786430 KSH786430 LCD786430 LLZ786430 LVV786430 MFR786430 MPN786430 MZJ786430 NJF786430 NTB786430 OCX786430 OMT786430 OWP786430 PGL786430 PQH786430 QAD786430 QJZ786430 QTV786430 RDR786430 RNN786430 RXJ786430 SHF786430 SRB786430 TAX786430 TKT786430 TUP786430 UEL786430 UOH786430 UYD786430 VHZ786430 VRV786430 WBR786430 WLN786430 WVJ786430 B851966 IX851966 ST851966 ACP851966 AML851966 AWH851966 BGD851966 BPZ851966 BZV851966 CJR851966 CTN851966 DDJ851966 DNF851966 DXB851966 EGX851966 EQT851966 FAP851966 FKL851966 FUH851966 GED851966 GNZ851966 GXV851966 HHR851966 HRN851966 IBJ851966 ILF851966 IVB851966 JEX851966 JOT851966 JYP851966 KIL851966 KSH851966 LCD851966 LLZ851966 LVV851966 MFR851966 MPN851966 MZJ851966 NJF851966 NTB851966 OCX851966 OMT851966 OWP851966 PGL851966 PQH851966 QAD851966 QJZ851966 QTV851966 RDR851966 RNN851966 RXJ851966 SHF851966 SRB851966 TAX851966 TKT851966 TUP851966 UEL851966 UOH851966 UYD851966 VHZ851966 VRV851966 WBR851966 WLN851966 WVJ851966 B917502 IX917502 ST917502 ACP917502 AML917502 AWH917502 BGD917502 BPZ917502 BZV917502 CJR917502 CTN917502 DDJ917502 DNF917502 DXB917502 EGX917502 EQT917502 FAP917502 FKL917502 FUH917502 GED917502 GNZ917502 GXV917502 HHR917502 HRN917502 IBJ917502 ILF917502 IVB917502 JEX917502 JOT917502 JYP917502 KIL917502 KSH917502 LCD917502 LLZ917502 LVV917502 MFR917502 MPN917502 MZJ917502 NJF917502 NTB917502 OCX917502 OMT917502 OWP917502 PGL917502 PQH917502 QAD917502 QJZ917502 QTV917502 RDR917502 RNN917502 RXJ917502 SHF917502 SRB917502 TAX917502 TKT917502 TUP917502 UEL917502 UOH917502 UYD917502 VHZ917502 VRV917502 WBR917502 WLN917502 WVJ917502 B983038 IX983038 ST983038 ACP983038 AML983038 AWH983038 BGD983038 BPZ983038 BZV983038 CJR983038 CTN983038 DDJ983038 DNF983038 DXB983038 EGX983038 EQT983038 FAP983038 FKL983038 FUH983038 GED983038 GNZ983038 GXV983038 HHR983038 HRN983038 IBJ983038 ILF983038 IVB983038 JEX983038 JOT983038 JYP983038 KIL983038 KSH983038 LCD983038 LLZ983038 LVV983038 MFR983038 MPN983038 MZJ983038 NJF983038 NTB983038 OCX983038 OMT983038 OWP983038 PGL983038 PQH983038 QAD983038 QJZ983038 QTV983038 RDR983038 RNN983038 RXJ983038 SHF983038 SRB983038 TAX983038 TKT983038 TUP983038 UEL983038 UOH983038 UYD983038 VHZ983038 VRV983038 WBR983038 WLN983038 WVJ983038 B1048574 IX1048574 ST1048574 ACP1048574 AML1048574 AWH1048574 BGD1048574 BPZ1048574 BZV1048574 CJR1048574 CTN1048574 DDJ1048574 DNF1048574 DXB1048574 EGX1048574 EQT1048574 FAP1048574 FKL1048574 FUH1048574 GED1048574 GNZ1048574 GXV1048574 HHR1048574 HRN1048574 IBJ1048574 ILF1048574 IVB1048574 JEX1048574 JOT1048574 JYP1048574 KIL1048574 KSH1048574 LCD1048574 LLZ1048574 LVV1048574 MFR1048574 MPN1048574 MZJ1048574 NJF1048574 NTB1048574 OCX1048574 OMT1048574 OWP1048574 PGL1048574 PQH1048574 QAD1048574 QJZ1048574 QTV1048574 RDR1048574 RNN1048574 RXJ1048574 SHF1048574 SRB1048574 TAX1048574 TKT1048574 TUP1048574 UEL1048574 UOH1048574 UYD1048574 VHZ1048574 VRV1048574 WBR1048574 WLN1048574 WVJ1048574 IQ65534 SM65534 ACI65534 AME65534 AWA65534 BFW65534 BPS65534 BZO65534 CJK65534 CTG65534 DDC65534 DMY65534 DWU65534 EGQ65534 EQM65534 FAI65534 FKE65534 FUA65534 GDW65534 GNS65534 GXO65534 HHK65534 HRG65534 IBC65534 IKY65534 IUU65534 JEQ65534 JOM65534 JYI65534 KIE65534 KSA65534 LBW65534 LLS65534 LVO65534 MFK65534 MPG65534 MZC65534 NIY65534 NSU65534 OCQ65534 OMM65534 OWI65534 PGE65534 PQA65534 PZW65534 QJS65534 QTO65534 RDK65534 RNG65534 RXC65534 SGY65534 SQU65534 TAQ65534 TKM65534 TUI65534 UEE65534 UOA65534 UXW65534 VHS65534 VRO65534 WBK65534 WLG65534 WVC65534 XEY65534 IQ131070 SM131070 ACI131070 AME131070 AWA131070 BFW131070 BPS131070 BZO131070 CJK131070 CTG131070 DDC131070 DMY131070 DWU131070 EGQ131070 EQM131070 FAI131070 FKE131070 FUA131070 GDW131070 GNS131070 GXO131070 HHK131070 HRG131070 IBC131070 IKY131070 IUU131070 JEQ131070 JOM131070 JYI131070 KIE131070 KSA131070 LBW131070 LLS131070 LVO131070 MFK131070 MPG131070 MZC131070 NIY131070 NSU131070 OCQ131070 OMM131070 OWI131070 PGE131070 PQA131070 PZW131070 QJS131070 QTO131070 RDK131070 RNG131070 RXC131070 SGY131070 SQU131070 TAQ131070 TKM131070 TUI131070 UEE131070 UOA131070 UXW131070 VHS131070 VRO131070 WBK131070 WLG131070 WVC131070 XEY131070 IQ196606 SM196606 ACI196606 AME196606 AWA196606 BFW196606 BPS196606 BZO196606 CJK196606 CTG196606 DDC196606 DMY196606 DWU196606 EGQ196606 EQM196606 FAI196606 FKE196606 FUA196606 GDW196606 GNS196606 GXO196606 HHK196606 HRG196606 IBC196606 IKY196606 IUU196606 JEQ196606 JOM196606 JYI196606 KIE196606 KSA196606 LBW196606 LLS196606 LVO196606 MFK196606 MPG196606 MZC196606 NIY196606 NSU196606 OCQ196606 OMM196606 OWI196606 PGE196606 PQA196606 PZW196606 QJS196606 QTO196606 RDK196606 RNG196606 RXC196606 SGY196606 SQU196606 TAQ196606 TKM196606 TUI196606 UEE196606 UOA196606 UXW196606 VHS196606 VRO196606 WBK196606 WLG196606 WVC196606 XEY196606 IQ262142 SM262142 ACI262142 AME262142 AWA262142 BFW262142 BPS262142 BZO262142 CJK262142 CTG262142 DDC262142 DMY262142 DWU262142 EGQ262142 EQM262142 FAI262142 FKE262142 FUA262142 GDW262142 GNS262142 GXO262142 HHK262142 HRG262142 IBC262142 IKY262142 IUU262142 JEQ262142 JOM262142 JYI262142 KIE262142 KSA262142 LBW262142 LLS262142 LVO262142 MFK262142 MPG262142 MZC262142 NIY262142 NSU262142 OCQ262142 OMM262142 OWI262142 PGE262142 PQA262142 PZW262142 QJS262142 QTO262142 RDK262142 RNG262142 RXC262142 SGY262142 SQU262142 TAQ262142 TKM262142 TUI262142 UEE262142 UOA262142 UXW262142 VHS262142 VRO262142 WBK262142 WLG262142 WVC262142 XEY262142 IQ327678 SM327678 ACI327678 AME327678 AWA327678 BFW327678 BPS327678 BZO327678 CJK327678 CTG327678 DDC327678 DMY327678 DWU327678 EGQ327678 EQM327678 FAI327678 FKE327678 FUA327678 GDW327678 GNS327678 GXO327678 HHK327678 HRG327678 IBC327678 IKY327678 IUU327678 JEQ327678 JOM327678 JYI327678 KIE327678 KSA327678 LBW327678 LLS327678 LVO327678 MFK327678 MPG327678 MZC327678 NIY327678 NSU327678 OCQ327678 OMM327678 OWI327678 PGE327678 PQA327678 PZW327678 QJS327678 QTO327678 RDK327678 RNG327678 RXC327678 SGY327678 SQU327678 TAQ327678 TKM327678 TUI327678 UEE327678 UOA327678 UXW327678 VHS327678 VRO327678 WBK327678 WLG327678 WVC327678 XEY327678 IQ393214 SM393214 ACI393214 AME393214 AWA393214 BFW393214 BPS393214 BZO393214 CJK393214 CTG393214 DDC393214 DMY393214 DWU393214 EGQ393214 EQM393214 FAI393214 FKE393214 FUA393214 GDW393214 GNS393214 GXO393214 HHK393214 HRG393214 IBC393214 IKY393214 IUU393214 JEQ393214 JOM393214 JYI393214 KIE393214 KSA393214 LBW393214 LLS393214 LVO393214 MFK393214 MPG393214 MZC393214 NIY393214 NSU393214 OCQ393214 OMM393214 OWI393214 PGE393214 PQA393214 PZW393214 QJS393214 QTO393214 RDK393214 RNG393214 RXC393214 SGY393214 SQU393214 TAQ393214 TKM393214 TUI393214 UEE393214 UOA393214 UXW393214 VHS393214 VRO393214 WBK393214 WLG393214 WVC393214 XEY393214 IQ458750 SM458750 ACI458750 AME458750 AWA458750 BFW458750 BPS458750 BZO458750 CJK458750 CTG458750 DDC458750 DMY458750 DWU458750 EGQ458750 EQM458750 FAI458750 FKE458750 FUA458750 GDW458750 GNS458750 GXO458750 HHK458750 HRG458750 IBC458750 IKY458750 IUU458750 JEQ458750 JOM458750 JYI458750 KIE458750 KSA458750 LBW458750 LLS458750 LVO458750 MFK458750 MPG458750 MZC458750 NIY458750 NSU458750 OCQ458750 OMM458750 OWI458750 PGE458750 PQA458750 PZW458750 QJS458750 QTO458750 RDK458750 RNG458750 RXC458750 SGY458750 SQU458750 TAQ458750 TKM458750 TUI458750 UEE458750 UOA458750 UXW458750 VHS458750 VRO458750 WBK458750 WLG458750 WVC458750 XEY458750 IQ524286 SM524286 ACI524286 AME524286 AWA524286 BFW524286 BPS524286 BZO524286 CJK524286 CTG524286 DDC524286 DMY524286 DWU524286 EGQ524286 EQM524286 FAI524286 FKE524286 FUA524286 GDW524286 GNS524286 GXO524286 HHK524286 HRG524286 IBC524286 IKY524286 IUU524286 JEQ524286 JOM524286 JYI524286 KIE524286 KSA524286 LBW524286 LLS524286 LVO524286 MFK524286 MPG524286 MZC524286 NIY524286 NSU524286 OCQ524286 OMM524286 OWI524286 PGE524286 PQA524286 PZW524286 QJS524286 QTO524286 RDK524286 RNG524286 RXC524286 SGY524286 SQU524286 TAQ524286 TKM524286 TUI524286 UEE524286 UOA524286 UXW524286 VHS524286 VRO524286 WBK524286 WLG524286 WVC524286 XEY524286 IQ589822 SM589822 ACI589822 AME589822 AWA589822 BFW589822 BPS589822 BZO589822 CJK589822 CTG589822 DDC589822 DMY589822 DWU589822 EGQ589822 EQM589822 FAI589822 FKE589822 FUA589822 GDW589822 GNS589822 GXO589822 HHK589822 HRG589822 IBC589822 IKY589822 IUU589822 JEQ589822 JOM589822 JYI589822 KIE589822 KSA589822 LBW589822 LLS589822 LVO589822 MFK589822 MPG589822 MZC589822 NIY589822 NSU589822 OCQ589822 OMM589822 OWI589822 PGE589822 PQA589822 PZW589822 QJS589822 QTO589822 RDK589822 RNG589822 RXC589822 SGY589822 SQU589822 TAQ589822 TKM589822 TUI589822 UEE589822 UOA589822 UXW589822 VHS589822 VRO589822 WBK589822 WLG589822 WVC589822 XEY589822 IQ655358 SM655358 ACI655358 AME655358 AWA655358 BFW655358 BPS655358 BZO655358 CJK655358 CTG655358 DDC655358 DMY655358 DWU655358 EGQ655358 EQM655358 FAI655358 FKE655358 FUA655358 GDW655358 GNS655358 GXO655358 HHK655358 HRG655358 IBC655358 IKY655358 IUU655358 JEQ655358 JOM655358 JYI655358 KIE655358 KSA655358 LBW655358 LLS655358 LVO655358 MFK655358 MPG655358 MZC655358 NIY655358 NSU655358 OCQ655358 OMM655358 OWI655358 PGE655358 PQA655358 PZW655358 QJS655358 QTO655358 RDK655358 RNG655358 RXC655358 SGY655358 SQU655358 TAQ655358 TKM655358 TUI655358 UEE655358 UOA655358 UXW655358 VHS655358 VRO655358 WBK655358 WLG655358 WVC655358 XEY655358 IQ720894 SM720894 ACI720894 AME720894 AWA720894 BFW720894 BPS720894 BZO720894 CJK720894 CTG720894 DDC720894 DMY720894 DWU720894 EGQ720894 EQM720894 FAI720894 FKE720894 FUA720894 GDW720894 GNS720894 GXO720894 HHK720894 HRG720894 IBC720894 IKY720894 IUU720894 JEQ720894 JOM720894 JYI720894 KIE720894 KSA720894 LBW720894 LLS720894 LVO720894 MFK720894 MPG720894 MZC720894 NIY720894 NSU720894 OCQ720894 OMM720894 OWI720894 PGE720894 PQA720894 PZW720894 QJS720894 QTO720894 RDK720894 RNG720894 RXC720894 SGY720894 SQU720894 TAQ720894 TKM720894 TUI720894 UEE720894 UOA720894 UXW720894 VHS720894 VRO720894 WBK720894 WLG720894 WVC720894 XEY720894 IQ786430 SM786430 ACI786430 AME786430 AWA786430 BFW786430 BPS786430 BZO786430 CJK786430 CTG786430 DDC786430 DMY786430 DWU786430 EGQ786430 EQM786430 FAI786430 FKE786430 FUA786430 GDW786430 GNS786430 GXO786430 HHK786430 HRG786430 IBC786430 IKY786430 IUU786430 JEQ786430 JOM786430 JYI786430 KIE786430 KSA786430 LBW786430 LLS786430 LVO786430 MFK786430 MPG786430 MZC786430 NIY786430 NSU786430 OCQ786430 OMM786430 OWI786430 PGE786430 PQA786430 PZW786430 QJS786430 QTO786430 RDK786430 RNG786430 RXC786430 SGY786430 SQU786430 TAQ786430 TKM786430 TUI786430 UEE786430 UOA786430 UXW786430 VHS786430 VRO786430 WBK786430 WLG786430 WVC786430 XEY786430 IQ851966 SM851966 ACI851966 AME851966 AWA851966 BFW851966 BPS851966 BZO851966 CJK851966 CTG851966 DDC851966 DMY851966 DWU851966 EGQ851966 EQM851966 FAI851966 FKE851966 FUA851966 GDW851966 GNS851966 GXO851966 HHK851966 HRG851966 IBC851966 IKY851966 IUU851966 JEQ851966 JOM851966 JYI851966 KIE851966 KSA851966 LBW851966 LLS851966 LVO851966 MFK851966 MPG851966 MZC851966 NIY851966 NSU851966 OCQ851966 OMM851966 OWI851966 PGE851966 PQA851966 PZW851966 QJS851966 QTO851966 RDK851966 RNG851966 RXC851966 SGY851966 SQU851966 TAQ851966 TKM851966 TUI851966 UEE851966 UOA851966 UXW851966 VHS851966 VRO851966 WBK851966 WLG851966 WVC851966 XEY851966 IQ917502 SM917502 ACI917502 AME917502 AWA917502 BFW917502 BPS917502 BZO917502 CJK917502 CTG917502 DDC917502 DMY917502 DWU917502 EGQ917502 EQM917502 FAI917502 FKE917502 FUA917502 GDW917502 GNS917502 GXO917502 HHK917502 HRG917502 IBC917502 IKY917502 IUU917502 JEQ917502 JOM917502 JYI917502 KIE917502 KSA917502 LBW917502 LLS917502 LVO917502 MFK917502 MPG917502 MZC917502 NIY917502 NSU917502 OCQ917502 OMM917502 OWI917502 PGE917502 PQA917502 PZW917502 QJS917502 QTO917502 RDK917502 RNG917502 RXC917502 SGY917502 SQU917502 TAQ917502 TKM917502 TUI917502 UEE917502 UOA917502 UXW917502 VHS917502 VRO917502 WBK917502 WLG917502 WVC917502 XEY917502 IQ983038 SM983038 ACI983038 AME983038 AWA983038 BFW983038 BPS983038 BZO983038 CJK983038 CTG983038 DDC983038 DMY983038 DWU983038 EGQ983038 EQM983038 FAI983038 FKE983038 FUA983038 GDW983038 GNS983038 GXO983038 HHK983038 HRG983038 IBC983038 IKY983038 IUU983038 JEQ983038 JOM983038 JYI983038 KIE983038 KSA983038 LBW983038 LLS983038 LVO983038 MFK983038 MPG983038 MZC983038 NIY983038 NSU983038 OCQ983038 OMM983038 OWI983038 PGE983038 PQA983038 PZW983038 QJS983038 QTO983038 RDK983038 RNG983038 RXC983038 SGY983038 SQU983038 TAQ983038 TKM983038 TUI983038 UEE983038 UOA983038 UXW983038 VHS983038 VRO983038 WBK983038 WLG983038 WVC983038 XEY983038 IQ1048574 SM1048574 ACI1048574 AME1048574 AWA1048574 BFW1048574 BPS1048574 BZO1048574 CJK1048574 CTG1048574 DDC1048574 DMY1048574 DWU1048574 EGQ1048574 EQM1048574 FAI1048574 FKE1048574 FUA1048574 GDW1048574 GNS1048574 GXO1048574 HHK1048574 HRG1048574 IBC1048574 IKY1048574 IUU1048574 JEQ1048574 JOM1048574 JYI1048574 KIE1048574 KSA1048574 LBW1048574 LLS1048574 LVO1048574 MFK1048574 MPG1048574 MZC1048574 NIY1048574 NSU1048574 OCQ1048574 OMM1048574 OWI1048574 PGE1048574 PQA1048574 PZW1048574 QJS1048574 QTO1048574 RDK1048574 RNG1048574 RXC1048574 SGY1048574 SQU1048574 TAQ1048574 TKM1048574 TUI1048574 UEE1048574 UOA1048574 UXW1048574 VHS1048574 VRO1048574 WBK1048574 WLG1048574 WVC1048574 XEY1048574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H31 H73 B73"/>
    <dataValidation allowBlank="1" showInputMessage="1" showErrorMessage="1" promptTitle="Existing Amps" prompt="Enter the amps found on the plate.  If the amps cannot be found enter the amps reading using a comsuption meter or amp meter." sqref="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B1048576 IX1048576 ST1048576 ACP1048576 AML1048576 AWH1048576 BGD1048576 BPZ1048576 BZV1048576 CJR1048576 CTN1048576 DDJ1048576 DNF1048576 DXB1048576 EGX1048576 EQT1048576 FAP1048576 FKL1048576 FUH1048576 GED1048576 GNZ1048576 GXV1048576 HHR1048576 HRN1048576 IBJ1048576 ILF1048576 IVB1048576 JEX1048576 JOT1048576 JYP1048576 KIL1048576 KSH1048576 LCD1048576 LLZ1048576 LVV1048576 MFR1048576 MPN1048576 MZJ1048576 NJF1048576 NTB1048576 OCX1048576 OMT1048576 OWP1048576 PGL1048576 PQH1048576 QAD1048576 QJZ1048576 QTV1048576 RDR1048576 RNN1048576 RXJ1048576 SHF1048576 SRB1048576 TAX1048576 TKT1048576 TUP1048576 UEL1048576 UOH1048576 UYD1048576 VHZ1048576 VRV1048576 WBR1048576 WLN1048576 WVJ1048576 IQ65536 SM65536 ACI65536 AME65536 AWA65536 BFW65536 BPS65536 BZO65536 CJK65536 CTG65536 DDC65536 DMY65536 DWU65536 EGQ65536 EQM65536 FAI65536 FKE65536 FUA65536 GDW65536 GNS65536 GXO65536 HHK65536 HRG65536 IBC65536 IKY65536 IUU65536 JEQ65536 JOM65536 JYI65536 KIE65536 KSA65536 LBW65536 LLS65536 LVO65536 MFK65536 MPG65536 MZC65536 NIY65536 NSU65536 OCQ65536 OMM65536 OWI65536 PGE65536 PQA65536 PZW65536 QJS65536 QTO65536 RDK65536 RNG65536 RXC65536 SGY65536 SQU65536 TAQ65536 TKM65536 TUI65536 UEE65536 UOA65536 UXW65536 VHS65536 VRO65536 WBK65536 WLG65536 WVC65536 XEY65536 IQ131072 SM131072 ACI131072 AME131072 AWA131072 BFW131072 BPS131072 BZO131072 CJK131072 CTG131072 DDC131072 DMY131072 DWU131072 EGQ131072 EQM131072 FAI131072 FKE131072 FUA131072 GDW131072 GNS131072 GXO131072 HHK131072 HRG131072 IBC131072 IKY131072 IUU131072 JEQ131072 JOM131072 JYI131072 KIE131072 KSA131072 LBW131072 LLS131072 LVO131072 MFK131072 MPG131072 MZC131072 NIY131072 NSU131072 OCQ131072 OMM131072 OWI131072 PGE131072 PQA131072 PZW131072 QJS131072 QTO131072 RDK131072 RNG131072 RXC131072 SGY131072 SQU131072 TAQ131072 TKM131072 TUI131072 UEE131072 UOA131072 UXW131072 VHS131072 VRO131072 WBK131072 WLG131072 WVC131072 XEY131072 IQ196608 SM196608 ACI196608 AME196608 AWA196608 BFW196608 BPS196608 BZO196608 CJK196608 CTG196608 DDC196608 DMY196608 DWU196608 EGQ196608 EQM196608 FAI196608 FKE196608 FUA196608 GDW196608 GNS196608 GXO196608 HHK196608 HRG196608 IBC196608 IKY196608 IUU196608 JEQ196608 JOM196608 JYI196608 KIE196608 KSA196608 LBW196608 LLS196608 LVO196608 MFK196608 MPG196608 MZC196608 NIY196608 NSU196608 OCQ196608 OMM196608 OWI196608 PGE196608 PQA196608 PZW196608 QJS196608 QTO196608 RDK196608 RNG196608 RXC196608 SGY196608 SQU196608 TAQ196608 TKM196608 TUI196608 UEE196608 UOA196608 UXW196608 VHS196608 VRO196608 WBK196608 WLG196608 WVC196608 XEY196608 IQ262144 SM262144 ACI262144 AME262144 AWA262144 BFW262144 BPS262144 BZO262144 CJK262144 CTG262144 DDC262144 DMY262144 DWU262144 EGQ262144 EQM262144 FAI262144 FKE262144 FUA262144 GDW262144 GNS262144 GXO262144 HHK262144 HRG262144 IBC262144 IKY262144 IUU262144 JEQ262144 JOM262144 JYI262144 KIE262144 KSA262144 LBW262144 LLS262144 LVO262144 MFK262144 MPG262144 MZC262144 NIY262144 NSU262144 OCQ262144 OMM262144 OWI262144 PGE262144 PQA262144 PZW262144 QJS262144 QTO262144 RDK262144 RNG262144 RXC262144 SGY262144 SQU262144 TAQ262144 TKM262144 TUI262144 UEE262144 UOA262144 UXW262144 VHS262144 VRO262144 WBK262144 WLG262144 WVC262144 XEY262144 IQ327680 SM327680 ACI327680 AME327680 AWA327680 BFW327680 BPS327680 BZO327680 CJK327680 CTG327680 DDC327680 DMY327680 DWU327680 EGQ327680 EQM327680 FAI327680 FKE327680 FUA327680 GDW327680 GNS327680 GXO327680 HHK327680 HRG327680 IBC327680 IKY327680 IUU327680 JEQ327680 JOM327680 JYI327680 KIE327680 KSA327680 LBW327680 LLS327680 LVO327680 MFK327680 MPG327680 MZC327680 NIY327680 NSU327680 OCQ327680 OMM327680 OWI327680 PGE327680 PQA327680 PZW327680 QJS327680 QTO327680 RDK327680 RNG327680 RXC327680 SGY327680 SQU327680 TAQ327680 TKM327680 TUI327680 UEE327680 UOA327680 UXW327680 VHS327680 VRO327680 WBK327680 WLG327680 WVC327680 XEY327680 IQ393216 SM393216 ACI393216 AME393216 AWA393216 BFW393216 BPS393216 BZO393216 CJK393216 CTG393216 DDC393216 DMY393216 DWU393216 EGQ393216 EQM393216 FAI393216 FKE393216 FUA393216 GDW393216 GNS393216 GXO393216 HHK393216 HRG393216 IBC393216 IKY393216 IUU393216 JEQ393216 JOM393216 JYI393216 KIE393216 KSA393216 LBW393216 LLS393216 LVO393216 MFK393216 MPG393216 MZC393216 NIY393216 NSU393216 OCQ393216 OMM393216 OWI393216 PGE393216 PQA393216 PZW393216 QJS393216 QTO393216 RDK393216 RNG393216 RXC393216 SGY393216 SQU393216 TAQ393216 TKM393216 TUI393216 UEE393216 UOA393216 UXW393216 VHS393216 VRO393216 WBK393216 WLG393216 WVC393216 XEY393216 IQ458752 SM458752 ACI458752 AME458752 AWA458752 BFW458752 BPS458752 BZO458752 CJK458752 CTG458752 DDC458752 DMY458752 DWU458752 EGQ458752 EQM458752 FAI458752 FKE458752 FUA458752 GDW458752 GNS458752 GXO458752 HHK458752 HRG458752 IBC458752 IKY458752 IUU458752 JEQ458752 JOM458752 JYI458752 KIE458752 KSA458752 LBW458752 LLS458752 LVO458752 MFK458752 MPG458752 MZC458752 NIY458752 NSU458752 OCQ458752 OMM458752 OWI458752 PGE458752 PQA458752 PZW458752 QJS458752 QTO458752 RDK458752 RNG458752 RXC458752 SGY458752 SQU458752 TAQ458752 TKM458752 TUI458752 UEE458752 UOA458752 UXW458752 VHS458752 VRO458752 WBK458752 WLG458752 WVC458752 XEY458752 IQ524288 SM524288 ACI524288 AME524288 AWA524288 BFW524288 BPS524288 BZO524288 CJK524288 CTG524288 DDC524288 DMY524288 DWU524288 EGQ524288 EQM524288 FAI524288 FKE524288 FUA524288 GDW524288 GNS524288 GXO524288 HHK524288 HRG524288 IBC524288 IKY524288 IUU524288 JEQ524288 JOM524288 JYI524288 KIE524288 KSA524288 LBW524288 LLS524288 LVO524288 MFK524288 MPG524288 MZC524288 NIY524288 NSU524288 OCQ524288 OMM524288 OWI524288 PGE524288 PQA524288 PZW524288 QJS524288 QTO524288 RDK524288 RNG524288 RXC524288 SGY524288 SQU524288 TAQ524288 TKM524288 TUI524288 UEE524288 UOA524288 UXW524288 VHS524288 VRO524288 WBK524288 WLG524288 WVC524288 XEY524288 IQ589824 SM589824 ACI589824 AME589824 AWA589824 BFW589824 BPS589824 BZO589824 CJK589824 CTG589824 DDC589824 DMY589824 DWU589824 EGQ589824 EQM589824 FAI589824 FKE589824 FUA589824 GDW589824 GNS589824 GXO589824 HHK589824 HRG589824 IBC589824 IKY589824 IUU589824 JEQ589824 JOM589824 JYI589824 KIE589824 KSA589824 LBW589824 LLS589824 LVO589824 MFK589824 MPG589824 MZC589824 NIY589824 NSU589824 OCQ589824 OMM589824 OWI589824 PGE589824 PQA589824 PZW589824 QJS589824 QTO589824 RDK589824 RNG589824 RXC589824 SGY589824 SQU589824 TAQ589824 TKM589824 TUI589824 UEE589824 UOA589824 UXW589824 VHS589824 VRO589824 WBK589824 WLG589824 WVC589824 XEY589824 IQ655360 SM655360 ACI655360 AME655360 AWA655360 BFW655360 BPS655360 BZO655360 CJK655360 CTG655360 DDC655360 DMY655360 DWU655360 EGQ655360 EQM655360 FAI655360 FKE655360 FUA655360 GDW655360 GNS655360 GXO655360 HHK655360 HRG655360 IBC655360 IKY655360 IUU655360 JEQ655360 JOM655360 JYI655360 KIE655360 KSA655360 LBW655360 LLS655360 LVO655360 MFK655360 MPG655360 MZC655360 NIY655360 NSU655360 OCQ655360 OMM655360 OWI655360 PGE655360 PQA655360 PZW655360 QJS655360 QTO655360 RDK655360 RNG655360 RXC655360 SGY655360 SQU655360 TAQ655360 TKM655360 TUI655360 UEE655360 UOA655360 UXW655360 VHS655360 VRO655360 WBK655360 WLG655360 WVC655360 XEY655360 IQ720896 SM720896 ACI720896 AME720896 AWA720896 BFW720896 BPS720896 BZO720896 CJK720896 CTG720896 DDC720896 DMY720896 DWU720896 EGQ720896 EQM720896 FAI720896 FKE720896 FUA720896 GDW720896 GNS720896 GXO720896 HHK720896 HRG720896 IBC720896 IKY720896 IUU720896 JEQ720896 JOM720896 JYI720896 KIE720896 KSA720896 LBW720896 LLS720896 LVO720896 MFK720896 MPG720896 MZC720896 NIY720896 NSU720896 OCQ720896 OMM720896 OWI720896 PGE720896 PQA720896 PZW720896 QJS720896 QTO720896 RDK720896 RNG720896 RXC720896 SGY720896 SQU720896 TAQ720896 TKM720896 TUI720896 UEE720896 UOA720896 UXW720896 VHS720896 VRO720896 WBK720896 WLG720896 WVC720896 XEY720896 IQ786432 SM786432 ACI786432 AME786432 AWA786432 BFW786432 BPS786432 BZO786432 CJK786432 CTG786432 DDC786432 DMY786432 DWU786432 EGQ786432 EQM786432 FAI786432 FKE786432 FUA786432 GDW786432 GNS786432 GXO786432 HHK786432 HRG786432 IBC786432 IKY786432 IUU786432 JEQ786432 JOM786432 JYI786432 KIE786432 KSA786432 LBW786432 LLS786432 LVO786432 MFK786432 MPG786432 MZC786432 NIY786432 NSU786432 OCQ786432 OMM786432 OWI786432 PGE786432 PQA786432 PZW786432 QJS786432 QTO786432 RDK786432 RNG786432 RXC786432 SGY786432 SQU786432 TAQ786432 TKM786432 TUI786432 UEE786432 UOA786432 UXW786432 VHS786432 VRO786432 WBK786432 WLG786432 WVC786432 XEY786432 IQ851968 SM851968 ACI851968 AME851968 AWA851968 BFW851968 BPS851968 BZO851968 CJK851968 CTG851968 DDC851968 DMY851968 DWU851968 EGQ851968 EQM851968 FAI851968 FKE851968 FUA851968 GDW851968 GNS851968 GXO851968 HHK851968 HRG851968 IBC851968 IKY851968 IUU851968 JEQ851968 JOM851968 JYI851968 KIE851968 KSA851968 LBW851968 LLS851968 LVO851968 MFK851968 MPG851968 MZC851968 NIY851968 NSU851968 OCQ851968 OMM851968 OWI851968 PGE851968 PQA851968 PZW851968 QJS851968 QTO851968 RDK851968 RNG851968 RXC851968 SGY851968 SQU851968 TAQ851968 TKM851968 TUI851968 UEE851968 UOA851968 UXW851968 VHS851968 VRO851968 WBK851968 WLG851968 WVC851968 XEY851968 IQ917504 SM917504 ACI917504 AME917504 AWA917504 BFW917504 BPS917504 BZO917504 CJK917504 CTG917504 DDC917504 DMY917504 DWU917504 EGQ917504 EQM917504 FAI917504 FKE917504 FUA917504 GDW917504 GNS917504 GXO917504 HHK917504 HRG917504 IBC917504 IKY917504 IUU917504 JEQ917504 JOM917504 JYI917504 KIE917504 KSA917504 LBW917504 LLS917504 LVO917504 MFK917504 MPG917504 MZC917504 NIY917504 NSU917504 OCQ917504 OMM917504 OWI917504 PGE917504 PQA917504 PZW917504 QJS917504 QTO917504 RDK917504 RNG917504 RXC917504 SGY917504 SQU917504 TAQ917504 TKM917504 TUI917504 UEE917504 UOA917504 UXW917504 VHS917504 VRO917504 WBK917504 WLG917504 WVC917504 XEY917504 IQ983040 SM983040 ACI983040 AME983040 AWA983040 BFW983040 BPS983040 BZO983040 CJK983040 CTG983040 DDC983040 DMY983040 DWU983040 EGQ983040 EQM983040 FAI983040 FKE983040 FUA983040 GDW983040 GNS983040 GXO983040 HHK983040 HRG983040 IBC983040 IKY983040 IUU983040 JEQ983040 JOM983040 JYI983040 KIE983040 KSA983040 LBW983040 LLS983040 LVO983040 MFK983040 MPG983040 MZC983040 NIY983040 NSU983040 OCQ983040 OMM983040 OWI983040 PGE983040 PQA983040 PZW983040 QJS983040 QTO983040 RDK983040 RNG983040 RXC983040 SGY983040 SQU983040 TAQ983040 TKM983040 TUI983040 UEE983040 UOA983040 UXW983040 VHS983040 VRO983040 WBK983040 WLG983040 WVC983040 XEY983040 IQ1048576 SM1048576 ACI1048576 AME1048576 AWA1048576 BFW1048576 BPS1048576 BZO1048576 CJK1048576 CTG1048576 DDC1048576 DMY1048576 DWU1048576 EGQ1048576 EQM1048576 FAI1048576 FKE1048576 FUA1048576 GDW1048576 GNS1048576 GXO1048576 HHK1048576 HRG1048576 IBC1048576 IKY1048576 IUU1048576 JEQ1048576 JOM1048576 JYI1048576 KIE1048576 KSA1048576 LBW1048576 LLS1048576 LVO1048576 MFK1048576 MPG1048576 MZC1048576 NIY1048576 NSU1048576 OCQ1048576 OMM1048576 OWI1048576 PGE1048576 PQA1048576 PZW1048576 QJS1048576 QTO1048576 RDK1048576 RNG1048576 RXC1048576 SGY1048576 SQU1048576 TAQ1048576 TKM1048576 TUI1048576 UEE1048576 UOA1048576 UXW1048576 VHS1048576 VRO1048576 WBK1048576 WLG1048576 WVC1048576 XEY1048576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H32 H74 B74"/>
    <dataValidation allowBlank="1" showInputMessage="1" showErrorMessage="1" prompt="% EER increase using plate" sqref="D3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J39 J81 D81"/>
    <dataValidation allowBlank="1" showInputMessage="1" showErrorMessage="1" promptTitle="Replacement EER" prompt="Enter the EER found on the (Yellow) Energy Guide of the new replacement unit." sqref="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IT65532 SP65532 ACL65532 AMH65532 AWD65532 BFZ65532 BPV65532 BZR65532 CJN65532 CTJ65532 DDF65532 DNB65532 DWX65532 EGT65532 EQP65532 FAL65532 FKH65532 FUD65532 GDZ65532 GNV65532 GXR65532 HHN65532 HRJ65532 IBF65532 ILB65532 IUX65532 JET65532 JOP65532 JYL65532 KIH65532 KSD65532 LBZ65532 LLV65532 LVR65532 MFN65532 MPJ65532 MZF65532 NJB65532 NSX65532 OCT65532 OMP65532 OWL65532 PGH65532 PQD65532 PZZ65532 QJV65532 QTR65532 RDN65532 RNJ65532 RXF65532 SHB65532 SQX65532 TAT65532 TKP65532 TUL65532 UEH65532 UOD65532 UXZ65532 VHV65532 VRR65532 WBN65532 WLJ65532 WVF65532 XFB65532 IT131068 SP131068 ACL131068 AMH131068 AWD131068 BFZ131068 BPV131068 BZR131068 CJN131068 CTJ131068 DDF131068 DNB131068 DWX131068 EGT131068 EQP131068 FAL131068 FKH131068 FUD131068 GDZ131068 GNV131068 GXR131068 HHN131068 HRJ131068 IBF131068 ILB131068 IUX131068 JET131068 JOP131068 JYL131068 KIH131068 KSD131068 LBZ131068 LLV131068 LVR131068 MFN131068 MPJ131068 MZF131068 NJB131068 NSX131068 OCT131068 OMP131068 OWL131068 PGH131068 PQD131068 PZZ131068 QJV131068 QTR131068 RDN131068 RNJ131068 RXF131068 SHB131068 SQX131068 TAT131068 TKP131068 TUL131068 UEH131068 UOD131068 UXZ131068 VHV131068 VRR131068 WBN131068 WLJ131068 WVF131068 XFB131068 IT196604 SP196604 ACL196604 AMH196604 AWD196604 BFZ196604 BPV196604 BZR196604 CJN196604 CTJ196604 DDF196604 DNB196604 DWX196604 EGT196604 EQP196604 FAL196604 FKH196604 FUD196604 GDZ196604 GNV196604 GXR196604 HHN196604 HRJ196604 IBF196604 ILB196604 IUX196604 JET196604 JOP196604 JYL196604 KIH196604 KSD196604 LBZ196604 LLV196604 LVR196604 MFN196604 MPJ196604 MZF196604 NJB196604 NSX196604 OCT196604 OMP196604 OWL196604 PGH196604 PQD196604 PZZ196604 QJV196604 QTR196604 RDN196604 RNJ196604 RXF196604 SHB196604 SQX196604 TAT196604 TKP196604 TUL196604 UEH196604 UOD196604 UXZ196604 VHV196604 VRR196604 WBN196604 WLJ196604 WVF196604 XFB196604 IT262140 SP262140 ACL262140 AMH262140 AWD262140 BFZ262140 BPV262140 BZR262140 CJN262140 CTJ262140 DDF262140 DNB262140 DWX262140 EGT262140 EQP262140 FAL262140 FKH262140 FUD262140 GDZ262140 GNV262140 GXR262140 HHN262140 HRJ262140 IBF262140 ILB262140 IUX262140 JET262140 JOP262140 JYL262140 KIH262140 KSD262140 LBZ262140 LLV262140 LVR262140 MFN262140 MPJ262140 MZF262140 NJB262140 NSX262140 OCT262140 OMP262140 OWL262140 PGH262140 PQD262140 PZZ262140 QJV262140 QTR262140 RDN262140 RNJ262140 RXF262140 SHB262140 SQX262140 TAT262140 TKP262140 TUL262140 UEH262140 UOD262140 UXZ262140 VHV262140 VRR262140 WBN262140 WLJ262140 WVF262140 XFB262140 IT327676 SP327676 ACL327676 AMH327676 AWD327676 BFZ327676 BPV327676 BZR327676 CJN327676 CTJ327676 DDF327676 DNB327676 DWX327676 EGT327676 EQP327676 FAL327676 FKH327676 FUD327676 GDZ327676 GNV327676 GXR327676 HHN327676 HRJ327676 IBF327676 ILB327676 IUX327676 JET327676 JOP327676 JYL327676 KIH327676 KSD327676 LBZ327676 LLV327676 LVR327676 MFN327676 MPJ327676 MZF327676 NJB327676 NSX327676 OCT327676 OMP327676 OWL327676 PGH327676 PQD327676 PZZ327676 QJV327676 QTR327676 RDN327676 RNJ327676 RXF327676 SHB327676 SQX327676 TAT327676 TKP327676 TUL327676 UEH327676 UOD327676 UXZ327676 VHV327676 VRR327676 WBN327676 WLJ327676 WVF327676 XFB327676 IT393212 SP393212 ACL393212 AMH393212 AWD393212 BFZ393212 BPV393212 BZR393212 CJN393212 CTJ393212 DDF393212 DNB393212 DWX393212 EGT393212 EQP393212 FAL393212 FKH393212 FUD393212 GDZ393212 GNV393212 GXR393212 HHN393212 HRJ393212 IBF393212 ILB393212 IUX393212 JET393212 JOP393212 JYL393212 KIH393212 KSD393212 LBZ393212 LLV393212 LVR393212 MFN393212 MPJ393212 MZF393212 NJB393212 NSX393212 OCT393212 OMP393212 OWL393212 PGH393212 PQD393212 PZZ393212 QJV393212 QTR393212 RDN393212 RNJ393212 RXF393212 SHB393212 SQX393212 TAT393212 TKP393212 TUL393212 UEH393212 UOD393212 UXZ393212 VHV393212 VRR393212 WBN393212 WLJ393212 WVF393212 XFB393212 IT458748 SP458748 ACL458748 AMH458748 AWD458748 BFZ458748 BPV458748 BZR458748 CJN458748 CTJ458748 DDF458748 DNB458748 DWX458748 EGT458748 EQP458748 FAL458748 FKH458748 FUD458748 GDZ458748 GNV458748 GXR458748 HHN458748 HRJ458748 IBF458748 ILB458748 IUX458748 JET458748 JOP458748 JYL458748 KIH458748 KSD458748 LBZ458748 LLV458748 LVR458748 MFN458748 MPJ458748 MZF458748 NJB458748 NSX458748 OCT458748 OMP458748 OWL458748 PGH458748 PQD458748 PZZ458748 QJV458748 QTR458748 RDN458748 RNJ458748 RXF458748 SHB458748 SQX458748 TAT458748 TKP458748 TUL458748 UEH458748 UOD458748 UXZ458748 VHV458748 VRR458748 WBN458748 WLJ458748 WVF458748 XFB458748 IT524284 SP524284 ACL524284 AMH524284 AWD524284 BFZ524284 BPV524284 BZR524284 CJN524284 CTJ524284 DDF524284 DNB524284 DWX524284 EGT524284 EQP524284 FAL524284 FKH524284 FUD524284 GDZ524284 GNV524284 GXR524284 HHN524284 HRJ524284 IBF524284 ILB524284 IUX524284 JET524284 JOP524284 JYL524284 KIH524284 KSD524284 LBZ524284 LLV524284 LVR524284 MFN524284 MPJ524284 MZF524284 NJB524284 NSX524284 OCT524284 OMP524284 OWL524284 PGH524284 PQD524284 PZZ524284 QJV524284 QTR524284 RDN524284 RNJ524284 RXF524284 SHB524284 SQX524284 TAT524284 TKP524284 TUL524284 UEH524284 UOD524284 UXZ524284 VHV524284 VRR524284 WBN524284 WLJ524284 WVF524284 XFB524284 IT589820 SP589820 ACL589820 AMH589820 AWD589820 BFZ589820 BPV589820 BZR589820 CJN589820 CTJ589820 DDF589820 DNB589820 DWX589820 EGT589820 EQP589820 FAL589820 FKH589820 FUD589820 GDZ589820 GNV589820 GXR589820 HHN589820 HRJ589820 IBF589820 ILB589820 IUX589820 JET589820 JOP589820 JYL589820 KIH589820 KSD589820 LBZ589820 LLV589820 LVR589820 MFN589820 MPJ589820 MZF589820 NJB589820 NSX589820 OCT589820 OMP589820 OWL589820 PGH589820 PQD589820 PZZ589820 QJV589820 QTR589820 RDN589820 RNJ589820 RXF589820 SHB589820 SQX589820 TAT589820 TKP589820 TUL589820 UEH589820 UOD589820 UXZ589820 VHV589820 VRR589820 WBN589820 WLJ589820 WVF589820 XFB589820 IT655356 SP655356 ACL655356 AMH655356 AWD655356 BFZ655356 BPV655356 BZR655356 CJN655356 CTJ655356 DDF655356 DNB655356 DWX655356 EGT655356 EQP655356 FAL655356 FKH655356 FUD655356 GDZ655356 GNV655356 GXR655356 HHN655356 HRJ655356 IBF655356 ILB655356 IUX655356 JET655356 JOP655356 JYL655356 KIH655356 KSD655356 LBZ655356 LLV655356 LVR655356 MFN655356 MPJ655356 MZF655356 NJB655356 NSX655356 OCT655356 OMP655356 OWL655356 PGH655356 PQD655356 PZZ655356 QJV655356 QTR655356 RDN655356 RNJ655356 RXF655356 SHB655356 SQX655356 TAT655356 TKP655356 TUL655356 UEH655356 UOD655356 UXZ655356 VHV655356 VRR655356 WBN655356 WLJ655356 WVF655356 XFB655356 IT720892 SP720892 ACL720892 AMH720892 AWD720892 BFZ720892 BPV720892 BZR720892 CJN720892 CTJ720892 DDF720892 DNB720892 DWX720892 EGT720892 EQP720892 FAL720892 FKH720892 FUD720892 GDZ720892 GNV720892 GXR720892 HHN720892 HRJ720892 IBF720892 ILB720892 IUX720892 JET720892 JOP720892 JYL720892 KIH720892 KSD720892 LBZ720892 LLV720892 LVR720892 MFN720892 MPJ720892 MZF720892 NJB720892 NSX720892 OCT720892 OMP720892 OWL720892 PGH720892 PQD720892 PZZ720892 QJV720892 QTR720892 RDN720892 RNJ720892 RXF720892 SHB720892 SQX720892 TAT720892 TKP720892 TUL720892 UEH720892 UOD720892 UXZ720892 VHV720892 VRR720892 WBN720892 WLJ720892 WVF720892 XFB720892 IT786428 SP786428 ACL786428 AMH786428 AWD786428 BFZ786428 BPV786428 BZR786428 CJN786428 CTJ786428 DDF786428 DNB786428 DWX786428 EGT786428 EQP786428 FAL786428 FKH786428 FUD786428 GDZ786428 GNV786428 GXR786428 HHN786428 HRJ786428 IBF786428 ILB786428 IUX786428 JET786428 JOP786428 JYL786428 KIH786428 KSD786428 LBZ786428 LLV786428 LVR786428 MFN786428 MPJ786428 MZF786428 NJB786428 NSX786428 OCT786428 OMP786428 OWL786428 PGH786428 PQD786428 PZZ786428 QJV786428 QTR786428 RDN786428 RNJ786428 RXF786428 SHB786428 SQX786428 TAT786428 TKP786428 TUL786428 UEH786428 UOD786428 UXZ786428 VHV786428 VRR786428 WBN786428 WLJ786428 WVF786428 XFB786428 IT851964 SP851964 ACL851964 AMH851964 AWD851964 BFZ851964 BPV851964 BZR851964 CJN851964 CTJ851964 DDF851964 DNB851964 DWX851964 EGT851964 EQP851964 FAL851964 FKH851964 FUD851964 GDZ851964 GNV851964 GXR851964 HHN851964 HRJ851964 IBF851964 ILB851964 IUX851964 JET851964 JOP851964 JYL851964 KIH851964 KSD851964 LBZ851964 LLV851964 LVR851964 MFN851964 MPJ851964 MZF851964 NJB851964 NSX851964 OCT851964 OMP851964 OWL851964 PGH851964 PQD851964 PZZ851964 QJV851964 QTR851964 RDN851964 RNJ851964 RXF851964 SHB851964 SQX851964 TAT851964 TKP851964 TUL851964 UEH851964 UOD851964 UXZ851964 VHV851964 VRR851964 WBN851964 WLJ851964 WVF851964 XFB851964 IT917500 SP917500 ACL917500 AMH917500 AWD917500 BFZ917500 BPV917500 BZR917500 CJN917500 CTJ917500 DDF917500 DNB917500 DWX917500 EGT917500 EQP917500 FAL917500 FKH917500 FUD917500 GDZ917500 GNV917500 GXR917500 HHN917500 HRJ917500 IBF917500 ILB917500 IUX917500 JET917500 JOP917500 JYL917500 KIH917500 KSD917500 LBZ917500 LLV917500 LVR917500 MFN917500 MPJ917500 MZF917500 NJB917500 NSX917500 OCT917500 OMP917500 OWL917500 PGH917500 PQD917500 PZZ917500 QJV917500 QTR917500 RDN917500 RNJ917500 RXF917500 SHB917500 SQX917500 TAT917500 TKP917500 TUL917500 UEH917500 UOD917500 UXZ917500 VHV917500 VRR917500 WBN917500 WLJ917500 WVF917500 XFB917500 IT983036 SP983036 ACL983036 AMH983036 AWD983036 BFZ983036 BPV983036 BZR983036 CJN983036 CTJ983036 DDF983036 DNB983036 DWX983036 EGT983036 EQP983036 FAL983036 FKH983036 FUD983036 GDZ983036 GNV983036 GXR983036 HHN983036 HRJ983036 IBF983036 ILB983036 IUX983036 JET983036 JOP983036 JYL983036 KIH983036 KSD983036 LBZ983036 LLV983036 LVR983036 MFN983036 MPJ983036 MZF983036 NJB983036 NSX983036 OCT983036 OMP983036 OWL983036 PGH983036 PQD983036 PZZ983036 QJV983036 QTR983036 RDN983036 RNJ983036 RXF983036 SHB983036 SQX983036 TAT983036 TKP983036 TUL983036 UEH983036 UOD983036 UXZ983036 VHV983036 VRR983036 WBN983036 WLJ983036 WVF983036 XFB983036 IT1048572 SP1048572 ACL1048572 AMH1048572 AWD1048572 BFZ1048572 BPV1048572 BZR1048572 CJN1048572 CTJ1048572 DDF1048572 DNB1048572 DWX1048572 EGT1048572 EQP1048572 FAL1048572 FKH1048572 FUD1048572 GDZ1048572 GNV1048572 GXR1048572 HHN1048572 HRJ1048572 IBF1048572 ILB1048572 IUX1048572 JET1048572 JOP1048572 JYL1048572 KIH1048572 KSD1048572 LBZ1048572 LLV1048572 LVR1048572 MFN1048572 MPJ1048572 MZF1048572 NJB1048572 NSX1048572 OCT1048572 OMP1048572 OWL1048572 PGH1048572 PQD1048572 PZZ1048572 QJV1048572 QTR1048572 RDN1048572 RNJ1048572 RXF1048572 SHB1048572 SQX1048572 TAT1048572 TKP1048572 TUL1048572 UEH1048572 UOD1048572 UXZ1048572 VHV1048572 VRR1048572 WBN1048572 WLJ1048572 WVF1048572 XFB1048572 J26 J68 D68"/>
    <dataValidation allowBlank="1" showInputMessage="1" showErrorMessage="1" prompt="% decrease using amps" sqref="D37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D65573 IZ65573 SV65573 ACR65573 AMN65573 AWJ65573 BGF65573 BQB65573 BZX65573 CJT65573 CTP65573 DDL65573 DNH65573 DXD65573 EGZ65573 EQV65573 FAR65573 FKN65573 FUJ65573 GEF65573 GOB65573 GXX65573 HHT65573 HRP65573 IBL65573 ILH65573 IVD65573 JEZ65573 JOV65573 JYR65573 KIN65573 KSJ65573 LCF65573 LMB65573 LVX65573 MFT65573 MPP65573 MZL65573 NJH65573 NTD65573 OCZ65573 OMV65573 OWR65573 PGN65573 PQJ65573 QAF65573 QKB65573 QTX65573 RDT65573 RNP65573 RXL65573 SHH65573 SRD65573 TAZ65573 TKV65573 TUR65573 UEN65573 UOJ65573 UYF65573 VIB65573 VRX65573 WBT65573 WLP65573 WVL65573 D131109 IZ131109 SV131109 ACR131109 AMN131109 AWJ131109 BGF131109 BQB131109 BZX131109 CJT131109 CTP131109 DDL131109 DNH131109 DXD131109 EGZ131109 EQV131109 FAR131109 FKN131109 FUJ131109 GEF131109 GOB131109 GXX131109 HHT131109 HRP131109 IBL131109 ILH131109 IVD131109 JEZ131109 JOV131109 JYR131109 KIN131109 KSJ131109 LCF131109 LMB131109 LVX131109 MFT131109 MPP131109 MZL131109 NJH131109 NTD131109 OCZ131109 OMV131109 OWR131109 PGN131109 PQJ131109 QAF131109 QKB131109 QTX131109 RDT131109 RNP131109 RXL131109 SHH131109 SRD131109 TAZ131109 TKV131109 TUR131109 UEN131109 UOJ131109 UYF131109 VIB131109 VRX131109 WBT131109 WLP131109 WVL131109 D196645 IZ196645 SV196645 ACR196645 AMN196645 AWJ196645 BGF196645 BQB196645 BZX196645 CJT196645 CTP196645 DDL196645 DNH196645 DXD196645 EGZ196645 EQV196645 FAR196645 FKN196645 FUJ196645 GEF196645 GOB196645 GXX196645 HHT196645 HRP196645 IBL196645 ILH196645 IVD196645 JEZ196645 JOV196645 JYR196645 KIN196645 KSJ196645 LCF196645 LMB196645 LVX196645 MFT196645 MPP196645 MZL196645 NJH196645 NTD196645 OCZ196645 OMV196645 OWR196645 PGN196645 PQJ196645 QAF196645 QKB196645 QTX196645 RDT196645 RNP196645 RXL196645 SHH196645 SRD196645 TAZ196645 TKV196645 TUR196645 UEN196645 UOJ196645 UYF196645 VIB196645 VRX196645 WBT196645 WLP196645 WVL196645 D262181 IZ262181 SV262181 ACR262181 AMN262181 AWJ262181 BGF262181 BQB262181 BZX262181 CJT262181 CTP262181 DDL262181 DNH262181 DXD262181 EGZ262181 EQV262181 FAR262181 FKN262181 FUJ262181 GEF262181 GOB262181 GXX262181 HHT262181 HRP262181 IBL262181 ILH262181 IVD262181 JEZ262181 JOV262181 JYR262181 KIN262181 KSJ262181 LCF262181 LMB262181 LVX262181 MFT262181 MPP262181 MZL262181 NJH262181 NTD262181 OCZ262181 OMV262181 OWR262181 PGN262181 PQJ262181 QAF262181 QKB262181 QTX262181 RDT262181 RNP262181 RXL262181 SHH262181 SRD262181 TAZ262181 TKV262181 TUR262181 UEN262181 UOJ262181 UYF262181 VIB262181 VRX262181 WBT262181 WLP262181 WVL262181 D327717 IZ327717 SV327717 ACR327717 AMN327717 AWJ327717 BGF327717 BQB327717 BZX327717 CJT327717 CTP327717 DDL327717 DNH327717 DXD327717 EGZ327717 EQV327717 FAR327717 FKN327717 FUJ327717 GEF327717 GOB327717 GXX327717 HHT327717 HRP327717 IBL327717 ILH327717 IVD327717 JEZ327717 JOV327717 JYR327717 KIN327717 KSJ327717 LCF327717 LMB327717 LVX327717 MFT327717 MPP327717 MZL327717 NJH327717 NTD327717 OCZ327717 OMV327717 OWR327717 PGN327717 PQJ327717 QAF327717 QKB327717 QTX327717 RDT327717 RNP327717 RXL327717 SHH327717 SRD327717 TAZ327717 TKV327717 TUR327717 UEN327717 UOJ327717 UYF327717 VIB327717 VRX327717 WBT327717 WLP327717 WVL327717 D393253 IZ393253 SV393253 ACR393253 AMN393253 AWJ393253 BGF393253 BQB393253 BZX393253 CJT393253 CTP393253 DDL393253 DNH393253 DXD393253 EGZ393253 EQV393253 FAR393253 FKN393253 FUJ393253 GEF393253 GOB393253 GXX393253 HHT393253 HRP393253 IBL393253 ILH393253 IVD393253 JEZ393253 JOV393253 JYR393253 KIN393253 KSJ393253 LCF393253 LMB393253 LVX393253 MFT393253 MPP393253 MZL393253 NJH393253 NTD393253 OCZ393253 OMV393253 OWR393253 PGN393253 PQJ393253 QAF393253 QKB393253 QTX393253 RDT393253 RNP393253 RXL393253 SHH393253 SRD393253 TAZ393253 TKV393253 TUR393253 UEN393253 UOJ393253 UYF393253 VIB393253 VRX393253 WBT393253 WLP393253 WVL393253 D458789 IZ458789 SV458789 ACR458789 AMN458789 AWJ458789 BGF458789 BQB458789 BZX458789 CJT458789 CTP458789 DDL458789 DNH458789 DXD458789 EGZ458789 EQV458789 FAR458789 FKN458789 FUJ458789 GEF458789 GOB458789 GXX458789 HHT458789 HRP458789 IBL458789 ILH458789 IVD458789 JEZ458789 JOV458789 JYR458789 KIN458789 KSJ458789 LCF458789 LMB458789 LVX458789 MFT458789 MPP458789 MZL458789 NJH458789 NTD458789 OCZ458789 OMV458789 OWR458789 PGN458789 PQJ458789 QAF458789 QKB458789 QTX458789 RDT458789 RNP458789 RXL458789 SHH458789 SRD458789 TAZ458789 TKV458789 TUR458789 UEN458789 UOJ458789 UYF458789 VIB458789 VRX458789 WBT458789 WLP458789 WVL458789 D524325 IZ524325 SV524325 ACR524325 AMN524325 AWJ524325 BGF524325 BQB524325 BZX524325 CJT524325 CTP524325 DDL524325 DNH524325 DXD524325 EGZ524325 EQV524325 FAR524325 FKN524325 FUJ524325 GEF524325 GOB524325 GXX524325 HHT524325 HRP524325 IBL524325 ILH524325 IVD524325 JEZ524325 JOV524325 JYR524325 KIN524325 KSJ524325 LCF524325 LMB524325 LVX524325 MFT524325 MPP524325 MZL524325 NJH524325 NTD524325 OCZ524325 OMV524325 OWR524325 PGN524325 PQJ524325 QAF524325 QKB524325 QTX524325 RDT524325 RNP524325 RXL524325 SHH524325 SRD524325 TAZ524325 TKV524325 TUR524325 UEN524325 UOJ524325 UYF524325 VIB524325 VRX524325 WBT524325 WLP524325 WVL524325 D589861 IZ589861 SV589861 ACR589861 AMN589861 AWJ589861 BGF589861 BQB589861 BZX589861 CJT589861 CTP589861 DDL589861 DNH589861 DXD589861 EGZ589861 EQV589861 FAR589861 FKN589861 FUJ589861 GEF589861 GOB589861 GXX589861 HHT589861 HRP589861 IBL589861 ILH589861 IVD589861 JEZ589861 JOV589861 JYR589861 KIN589861 KSJ589861 LCF589861 LMB589861 LVX589861 MFT589861 MPP589861 MZL589861 NJH589861 NTD589861 OCZ589861 OMV589861 OWR589861 PGN589861 PQJ589861 QAF589861 QKB589861 QTX589861 RDT589861 RNP589861 RXL589861 SHH589861 SRD589861 TAZ589861 TKV589861 TUR589861 UEN589861 UOJ589861 UYF589861 VIB589861 VRX589861 WBT589861 WLP589861 WVL589861 D655397 IZ655397 SV655397 ACR655397 AMN655397 AWJ655397 BGF655397 BQB655397 BZX655397 CJT655397 CTP655397 DDL655397 DNH655397 DXD655397 EGZ655397 EQV655397 FAR655397 FKN655397 FUJ655397 GEF655397 GOB655397 GXX655397 HHT655397 HRP655397 IBL655397 ILH655397 IVD655397 JEZ655397 JOV655397 JYR655397 KIN655397 KSJ655397 LCF655397 LMB655397 LVX655397 MFT655397 MPP655397 MZL655397 NJH655397 NTD655397 OCZ655397 OMV655397 OWR655397 PGN655397 PQJ655397 QAF655397 QKB655397 QTX655397 RDT655397 RNP655397 RXL655397 SHH655397 SRD655397 TAZ655397 TKV655397 TUR655397 UEN655397 UOJ655397 UYF655397 VIB655397 VRX655397 WBT655397 WLP655397 WVL655397 D720933 IZ720933 SV720933 ACR720933 AMN720933 AWJ720933 BGF720933 BQB720933 BZX720933 CJT720933 CTP720933 DDL720933 DNH720933 DXD720933 EGZ720933 EQV720933 FAR720933 FKN720933 FUJ720933 GEF720933 GOB720933 GXX720933 HHT720933 HRP720933 IBL720933 ILH720933 IVD720933 JEZ720933 JOV720933 JYR720933 KIN720933 KSJ720933 LCF720933 LMB720933 LVX720933 MFT720933 MPP720933 MZL720933 NJH720933 NTD720933 OCZ720933 OMV720933 OWR720933 PGN720933 PQJ720933 QAF720933 QKB720933 QTX720933 RDT720933 RNP720933 RXL720933 SHH720933 SRD720933 TAZ720933 TKV720933 TUR720933 UEN720933 UOJ720933 UYF720933 VIB720933 VRX720933 WBT720933 WLP720933 WVL720933 D786469 IZ786469 SV786469 ACR786469 AMN786469 AWJ786469 BGF786469 BQB786469 BZX786469 CJT786469 CTP786469 DDL786469 DNH786469 DXD786469 EGZ786469 EQV786469 FAR786469 FKN786469 FUJ786469 GEF786469 GOB786469 GXX786469 HHT786469 HRP786469 IBL786469 ILH786469 IVD786469 JEZ786469 JOV786469 JYR786469 KIN786469 KSJ786469 LCF786469 LMB786469 LVX786469 MFT786469 MPP786469 MZL786469 NJH786469 NTD786469 OCZ786469 OMV786469 OWR786469 PGN786469 PQJ786469 QAF786469 QKB786469 QTX786469 RDT786469 RNP786469 RXL786469 SHH786469 SRD786469 TAZ786469 TKV786469 TUR786469 UEN786469 UOJ786469 UYF786469 VIB786469 VRX786469 WBT786469 WLP786469 WVL786469 D852005 IZ852005 SV852005 ACR852005 AMN852005 AWJ852005 BGF852005 BQB852005 BZX852005 CJT852005 CTP852005 DDL852005 DNH852005 DXD852005 EGZ852005 EQV852005 FAR852005 FKN852005 FUJ852005 GEF852005 GOB852005 GXX852005 HHT852005 HRP852005 IBL852005 ILH852005 IVD852005 JEZ852005 JOV852005 JYR852005 KIN852005 KSJ852005 LCF852005 LMB852005 LVX852005 MFT852005 MPP852005 MZL852005 NJH852005 NTD852005 OCZ852005 OMV852005 OWR852005 PGN852005 PQJ852005 QAF852005 QKB852005 QTX852005 RDT852005 RNP852005 RXL852005 SHH852005 SRD852005 TAZ852005 TKV852005 TUR852005 UEN852005 UOJ852005 UYF852005 VIB852005 VRX852005 WBT852005 WLP852005 WVL852005 D917541 IZ917541 SV917541 ACR917541 AMN917541 AWJ917541 BGF917541 BQB917541 BZX917541 CJT917541 CTP917541 DDL917541 DNH917541 DXD917541 EGZ917541 EQV917541 FAR917541 FKN917541 FUJ917541 GEF917541 GOB917541 GXX917541 HHT917541 HRP917541 IBL917541 ILH917541 IVD917541 JEZ917541 JOV917541 JYR917541 KIN917541 KSJ917541 LCF917541 LMB917541 LVX917541 MFT917541 MPP917541 MZL917541 NJH917541 NTD917541 OCZ917541 OMV917541 OWR917541 PGN917541 PQJ917541 QAF917541 QKB917541 QTX917541 RDT917541 RNP917541 RXL917541 SHH917541 SRD917541 TAZ917541 TKV917541 TUR917541 UEN917541 UOJ917541 UYF917541 VIB917541 VRX917541 WBT917541 WLP917541 WVL917541 D983077 IZ983077 SV983077 ACR983077 AMN983077 AWJ983077 BGF983077 BQB983077 BZX983077 CJT983077 CTP983077 DDL983077 DNH983077 DXD983077 EGZ983077 EQV983077 FAR983077 FKN983077 FUJ983077 GEF983077 GOB983077 GXX983077 HHT983077 HRP983077 IBL983077 ILH983077 IVD983077 JEZ983077 JOV983077 JYR983077 KIN983077 KSJ983077 LCF983077 LMB983077 LVX983077 MFT983077 MPP983077 MZL983077 NJH983077 NTD983077 OCZ983077 OMV983077 OWR983077 PGN983077 PQJ983077 QAF983077 QKB983077 QTX983077 RDT983077 RNP983077 RXL983077 SHH983077 SRD983077 TAZ983077 TKV983077 TUR983077 UEN983077 UOJ983077 UYF983077 VIB983077 VRX983077 WBT983077 WLP983077 WVL983077 J37 J79 D79"/>
    <dataValidation allowBlank="1" showInputMessage="1" showErrorMessage="1" prompt="Enter Client's Name"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H3 H45 B45"/>
    <dataValidation allowBlank="1" showInputMessage="1" showErrorMessage="1" promptTitle="Job Number" prompt="Enter the job number/client ID/audit number for this client. "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H4 H46 B46"/>
    <dataValidation type="list" allowBlank="1" showInputMessage="1" sqref="B27">
      <formula1>"Annual Professional Maintenance, Seldom or Never Maintained"</formula1>
    </dataValidation>
  </dataValidations>
  <pageMargins left="0.7" right="0.7" top="0.75" bottom="0.75" header="0.3" footer="0.3"/>
  <pageSetup scale="86" orientation="portrait" horizontalDpi="300" verticalDpi="0" r:id="rId1"/>
  <rowBreaks count="1" manualBreakCount="1">
    <brk id="42" max="16383" man="1"/>
  </rowBreaks>
  <colBreaks count="1" manualBreakCount="1">
    <brk id="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3"/>
  <sheetViews>
    <sheetView showGridLines="0" topLeftCell="G1" zoomScaleNormal="100" workbookViewId="0">
      <selection activeCell="O34" sqref="O34"/>
    </sheetView>
  </sheetViews>
  <sheetFormatPr defaultRowHeight="16.5" customHeight="1" x14ac:dyDescent="0.2"/>
  <cols>
    <col min="1" max="1" width="42.7109375" style="2" customWidth="1"/>
    <col min="2" max="2" width="31" style="2" customWidth="1"/>
    <col min="3" max="3" width="9" style="2" customWidth="1"/>
    <col min="4" max="4" width="19.7109375" style="2" customWidth="1"/>
    <col min="5" max="5" width="4.7109375" style="2" customWidth="1"/>
    <col min="6" max="6" width="9.140625" style="2"/>
    <col min="7" max="7" width="37.5703125" style="2" customWidth="1"/>
    <col min="8" max="8" width="23.140625" style="2" customWidth="1"/>
    <col min="9" max="9" width="9.140625" style="2"/>
    <col min="10" max="10" width="18.140625" style="2" customWidth="1"/>
    <col min="11" max="11" width="9.140625" style="2"/>
    <col min="12" max="12" width="25.5703125" style="2" customWidth="1"/>
    <col min="13" max="13" width="24.5703125" style="2" customWidth="1"/>
    <col min="14" max="249" width="9.140625" style="2"/>
    <col min="250" max="250" width="32.85546875" style="2" customWidth="1"/>
    <col min="251" max="251" width="12.85546875" style="2" customWidth="1"/>
    <col min="252" max="252" width="9.28515625" style="2" bestFit="1" customWidth="1"/>
    <col min="253" max="253" width="12.85546875" style="2" customWidth="1"/>
    <col min="254" max="254" width="17.28515625" style="2" customWidth="1"/>
    <col min="255" max="255" width="2.140625" style="2" customWidth="1"/>
    <col min="256" max="256" width="9.140625" style="2"/>
    <col min="257" max="257" width="42.7109375" style="2" customWidth="1"/>
    <col min="258" max="258" width="19.7109375" style="2" customWidth="1"/>
    <col min="259" max="259" width="5.7109375" style="2" customWidth="1"/>
    <col min="260" max="260" width="19.7109375" style="2" customWidth="1"/>
    <col min="261" max="261" width="4.7109375" style="2" customWidth="1"/>
    <col min="262" max="505" width="9.140625" style="2"/>
    <col min="506" max="506" width="32.85546875" style="2" customWidth="1"/>
    <col min="507" max="507" width="12.85546875" style="2" customWidth="1"/>
    <col min="508" max="508" width="9.28515625" style="2" bestFit="1" customWidth="1"/>
    <col min="509" max="509" width="12.85546875" style="2" customWidth="1"/>
    <col min="510" max="510" width="17.28515625" style="2" customWidth="1"/>
    <col min="511" max="511" width="2.140625" style="2" customWidth="1"/>
    <col min="512" max="512" width="9.140625" style="2"/>
    <col min="513" max="513" width="42.7109375" style="2" customWidth="1"/>
    <col min="514" max="514" width="19.7109375" style="2" customWidth="1"/>
    <col min="515" max="515" width="5.7109375" style="2" customWidth="1"/>
    <col min="516" max="516" width="19.7109375" style="2" customWidth="1"/>
    <col min="517" max="517" width="4.7109375" style="2" customWidth="1"/>
    <col min="518" max="761" width="9.140625" style="2"/>
    <col min="762" max="762" width="32.85546875" style="2" customWidth="1"/>
    <col min="763" max="763" width="12.85546875" style="2" customWidth="1"/>
    <col min="764" max="764" width="9.28515625" style="2" bestFit="1" customWidth="1"/>
    <col min="765" max="765" width="12.85546875" style="2" customWidth="1"/>
    <col min="766" max="766" width="17.28515625" style="2" customWidth="1"/>
    <col min="767" max="767" width="2.140625" style="2" customWidth="1"/>
    <col min="768" max="768" width="9.140625" style="2"/>
    <col min="769" max="769" width="42.7109375" style="2" customWidth="1"/>
    <col min="770" max="770" width="19.7109375" style="2" customWidth="1"/>
    <col min="771" max="771" width="5.7109375" style="2" customWidth="1"/>
    <col min="772" max="772" width="19.7109375" style="2" customWidth="1"/>
    <col min="773" max="773" width="4.7109375" style="2" customWidth="1"/>
    <col min="774" max="1017" width="9.140625" style="2"/>
    <col min="1018" max="1018" width="32.85546875" style="2" customWidth="1"/>
    <col min="1019" max="1019" width="12.85546875" style="2" customWidth="1"/>
    <col min="1020" max="1020" width="9.28515625" style="2" bestFit="1" customWidth="1"/>
    <col min="1021" max="1021" width="12.85546875" style="2" customWidth="1"/>
    <col min="1022" max="1022" width="17.28515625" style="2" customWidth="1"/>
    <col min="1023" max="1023" width="2.140625" style="2" customWidth="1"/>
    <col min="1024" max="1024" width="9.140625" style="2"/>
    <col min="1025" max="1025" width="42.7109375" style="2" customWidth="1"/>
    <col min="1026" max="1026" width="19.7109375" style="2" customWidth="1"/>
    <col min="1027" max="1027" width="5.7109375" style="2" customWidth="1"/>
    <col min="1028" max="1028" width="19.7109375" style="2" customWidth="1"/>
    <col min="1029" max="1029" width="4.7109375" style="2" customWidth="1"/>
    <col min="1030" max="1273" width="9.140625" style="2"/>
    <col min="1274" max="1274" width="32.85546875" style="2" customWidth="1"/>
    <col min="1275" max="1275" width="12.85546875" style="2" customWidth="1"/>
    <col min="1276" max="1276" width="9.28515625" style="2" bestFit="1" customWidth="1"/>
    <col min="1277" max="1277" width="12.85546875" style="2" customWidth="1"/>
    <col min="1278" max="1278" width="17.28515625" style="2" customWidth="1"/>
    <col min="1279" max="1279" width="2.140625" style="2" customWidth="1"/>
    <col min="1280" max="1280" width="9.140625" style="2"/>
    <col min="1281" max="1281" width="42.7109375" style="2" customWidth="1"/>
    <col min="1282" max="1282" width="19.7109375" style="2" customWidth="1"/>
    <col min="1283" max="1283" width="5.7109375" style="2" customWidth="1"/>
    <col min="1284" max="1284" width="19.7109375" style="2" customWidth="1"/>
    <col min="1285" max="1285" width="4.7109375" style="2" customWidth="1"/>
    <col min="1286" max="1529" width="9.140625" style="2"/>
    <col min="1530" max="1530" width="32.85546875" style="2" customWidth="1"/>
    <col min="1531" max="1531" width="12.85546875" style="2" customWidth="1"/>
    <col min="1532" max="1532" width="9.28515625" style="2" bestFit="1" customWidth="1"/>
    <col min="1533" max="1533" width="12.85546875" style="2" customWidth="1"/>
    <col min="1534" max="1534" width="17.28515625" style="2" customWidth="1"/>
    <col min="1535" max="1535" width="2.140625" style="2" customWidth="1"/>
    <col min="1536" max="1536" width="9.140625" style="2"/>
    <col min="1537" max="1537" width="42.7109375" style="2" customWidth="1"/>
    <col min="1538" max="1538" width="19.7109375" style="2" customWidth="1"/>
    <col min="1539" max="1539" width="5.7109375" style="2" customWidth="1"/>
    <col min="1540" max="1540" width="19.7109375" style="2" customWidth="1"/>
    <col min="1541" max="1541" width="4.7109375" style="2" customWidth="1"/>
    <col min="1542" max="1785" width="9.140625" style="2"/>
    <col min="1786" max="1786" width="32.85546875" style="2" customWidth="1"/>
    <col min="1787" max="1787" width="12.85546875" style="2" customWidth="1"/>
    <col min="1788" max="1788" width="9.28515625" style="2" bestFit="1" customWidth="1"/>
    <col min="1789" max="1789" width="12.85546875" style="2" customWidth="1"/>
    <col min="1790" max="1790" width="17.28515625" style="2" customWidth="1"/>
    <col min="1791" max="1791" width="2.140625" style="2" customWidth="1"/>
    <col min="1792" max="1792" width="9.140625" style="2"/>
    <col min="1793" max="1793" width="42.7109375" style="2" customWidth="1"/>
    <col min="1794" max="1794" width="19.7109375" style="2" customWidth="1"/>
    <col min="1795" max="1795" width="5.7109375" style="2" customWidth="1"/>
    <col min="1796" max="1796" width="19.7109375" style="2" customWidth="1"/>
    <col min="1797" max="1797" width="4.7109375" style="2" customWidth="1"/>
    <col min="1798" max="2041" width="9.140625" style="2"/>
    <col min="2042" max="2042" width="32.85546875" style="2" customWidth="1"/>
    <col min="2043" max="2043" width="12.85546875" style="2" customWidth="1"/>
    <col min="2044" max="2044" width="9.28515625" style="2" bestFit="1" customWidth="1"/>
    <col min="2045" max="2045" width="12.85546875" style="2" customWidth="1"/>
    <col min="2046" max="2046" width="17.28515625" style="2" customWidth="1"/>
    <col min="2047" max="2047" width="2.140625" style="2" customWidth="1"/>
    <col min="2048" max="2048" width="9.140625" style="2"/>
    <col min="2049" max="2049" width="42.7109375" style="2" customWidth="1"/>
    <col min="2050" max="2050" width="19.7109375" style="2" customWidth="1"/>
    <col min="2051" max="2051" width="5.7109375" style="2" customWidth="1"/>
    <col min="2052" max="2052" width="19.7109375" style="2" customWidth="1"/>
    <col min="2053" max="2053" width="4.7109375" style="2" customWidth="1"/>
    <col min="2054" max="2297" width="9.140625" style="2"/>
    <col min="2298" max="2298" width="32.85546875" style="2" customWidth="1"/>
    <col min="2299" max="2299" width="12.85546875" style="2" customWidth="1"/>
    <col min="2300" max="2300" width="9.28515625" style="2" bestFit="1" customWidth="1"/>
    <col min="2301" max="2301" width="12.85546875" style="2" customWidth="1"/>
    <col min="2302" max="2302" width="17.28515625" style="2" customWidth="1"/>
    <col min="2303" max="2303" width="2.140625" style="2" customWidth="1"/>
    <col min="2304" max="2304" width="9.140625" style="2"/>
    <col min="2305" max="2305" width="42.7109375" style="2" customWidth="1"/>
    <col min="2306" max="2306" width="19.7109375" style="2" customWidth="1"/>
    <col min="2307" max="2307" width="5.7109375" style="2" customWidth="1"/>
    <col min="2308" max="2308" width="19.7109375" style="2" customWidth="1"/>
    <col min="2309" max="2309" width="4.7109375" style="2" customWidth="1"/>
    <col min="2310" max="2553" width="9.140625" style="2"/>
    <col min="2554" max="2554" width="32.85546875" style="2" customWidth="1"/>
    <col min="2555" max="2555" width="12.85546875" style="2" customWidth="1"/>
    <col min="2556" max="2556" width="9.28515625" style="2" bestFit="1" customWidth="1"/>
    <col min="2557" max="2557" width="12.85546875" style="2" customWidth="1"/>
    <col min="2558" max="2558" width="17.28515625" style="2" customWidth="1"/>
    <col min="2559" max="2559" width="2.140625" style="2" customWidth="1"/>
    <col min="2560" max="2560" width="9.140625" style="2"/>
    <col min="2561" max="2561" width="42.7109375" style="2" customWidth="1"/>
    <col min="2562" max="2562" width="19.7109375" style="2" customWidth="1"/>
    <col min="2563" max="2563" width="5.7109375" style="2" customWidth="1"/>
    <col min="2564" max="2564" width="19.7109375" style="2" customWidth="1"/>
    <col min="2565" max="2565" width="4.7109375" style="2" customWidth="1"/>
    <col min="2566" max="2809" width="9.140625" style="2"/>
    <col min="2810" max="2810" width="32.85546875" style="2" customWidth="1"/>
    <col min="2811" max="2811" width="12.85546875" style="2" customWidth="1"/>
    <col min="2812" max="2812" width="9.28515625" style="2" bestFit="1" customWidth="1"/>
    <col min="2813" max="2813" width="12.85546875" style="2" customWidth="1"/>
    <col min="2814" max="2814" width="17.28515625" style="2" customWidth="1"/>
    <col min="2815" max="2815" width="2.140625" style="2" customWidth="1"/>
    <col min="2816" max="2816" width="9.140625" style="2"/>
    <col min="2817" max="2817" width="42.7109375" style="2" customWidth="1"/>
    <col min="2818" max="2818" width="19.7109375" style="2" customWidth="1"/>
    <col min="2819" max="2819" width="5.7109375" style="2" customWidth="1"/>
    <col min="2820" max="2820" width="19.7109375" style="2" customWidth="1"/>
    <col min="2821" max="2821" width="4.7109375" style="2" customWidth="1"/>
    <col min="2822" max="3065" width="9.140625" style="2"/>
    <col min="3066" max="3066" width="32.85546875" style="2" customWidth="1"/>
    <col min="3067" max="3067" width="12.85546875" style="2" customWidth="1"/>
    <col min="3068" max="3068" width="9.28515625" style="2" bestFit="1" customWidth="1"/>
    <col min="3069" max="3069" width="12.85546875" style="2" customWidth="1"/>
    <col min="3070" max="3070" width="17.28515625" style="2" customWidth="1"/>
    <col min="3071" max="3071" width="2.140625" style="2" customWidth="1"/>
    <col min="3072" max="3072" width="9.140625" style="2"/>
    <col min="3073" max="3073" width="42.7109375" style="2" customWidth="1"/>
    <col min="3074" max="3074" width="19.7109375" style="2" customWidth="1"/>
    <col min="3075" max="3075" width="5.7109375" style="2" customWidth="1"/>
    <col min="3076" max="3076" width="19.7109375" style="2" customWidth="1"/>
    <col min="3077" max="3077" width="4.7109375" style="2" customWidth="1"/>
    <col min="3078" max="3321" width="9.140625" style="2"/>
    <col min="3322" max="3322" width="32.85546875" style="2" customWidth="1"/>
    <col min="3323" max="3323" width="12.85546875" style="2" customWidth="1"/>
    <col min="3324" max="3324" width="9.28515625" style="2" bestFit="1" customWidth="1"/>
    <col min="3325" max="3325" width="12.85546875" style="2" customWidth="1"/>
    <col min="3326" max="3326" width="17.28515625" style="2" customWidth="1"/>
    <col min="3327" max="3327" width="2.140625" style="2" customWidth="1"/>
    <col min="3328" max="3328" width="9.140625" style="2"/>
    <col min="3329" max="3329" width="42.7109375" style="2" customWidth="1"/>
    <col min="3330" max="3330" width="19.7109375" style="2" customWidth="1"/>
    <col min="3331" max="3331" width="5.7109375" style="2" customWidth="1"/>
    <col min="3332" max="3332" width="19.7109375" style="2" customWidth="1"/>
    <col min="3333" max="3333" width="4.7109375" style="2" customWidth="1"/>
    <col min="3334" max="3577" width="9.140625" style="2"/>
    <col min="3578" max="3578" width="32.85546875" style="2" customWidth="1"/>
    <col min="3579" max="3579" width="12.85546875" style="2" customWidth="1"/>
    <col min="3580" max="3580" width="9.28515625" style="2" bestFit="1" customWidth="1"/>
    <col min="3581" max="3581" width="12.85546875" style="2" customWidth="1"/>
    <col min="3582" max="3582" width="17.28515625" style="2" customWidth="1"/>
    <col min="3583" max="3583" width="2.140625" style="2" customWidth="1"/>
    <col min="3584" max="3584" width="9.140625" style="2"/>
    <col min="3585" max="3585" width="42.7109375" style="2" customWidth="1"/>
    <col min="3586" max="3586" width="19.7109375" style="2" customWidth="1"/>
    <col min="3587" max="3587" width="5.7109375" style="2" customWidth="1"/>
    <col min="3588" max="3588" width="19.7109375" style="2" customWidth="1"/>
    <col min="3589" max="3589" width="4.7109375" style="2" customWidth="1"/>
    <col min="3590" max="3833" width="9.140625" style="2"/>
    <col min="3834" max="3834" width="32.85546875" style="2" customWidth="1"/>
    <col min="3835" max="3835" width="12.85546875" style="2" customWidth="1"/>
    <col min="3836" max="3836" width="9.28515625" style="2" bestFit="1" customWidth="1"/>
    <col min="3837" max="3837" width="12.85546875" style="2" customWidth="1"/>
    <col min="3838" max="3838" width="17.28515625" style="2" customWidth="1"/>
    <col min="3839" max="3839" width="2.140625" style="2" customWidth="1"/>
    <col min="3840" max="3840" width="9.140625" style="2"/>
    <col min="3841" max="3841" width="42.7109375" style="2" customWidth="1"/>
    <col min="3842" max="3842" width="19.7109375" style="2" customWidth="1"/>
    <col min="3843" max="3843" width="5.7109375" style="2" customWidth="1"/>
    <col min="3844" max="3844" width="19.7109375" style="2" customWidth="1"/>
    <col min="3845" max="3845" width="4.7109375" style="2" customWidth="1"/>
    <col min="3846" max="4089" width="9.140625" style="2"/>
    <col min="4090" max="4090" width="32.85546875" style="2" customWidth="1"/>
    <col min="4091" max="4091" width="12.85546875" style="2" customWidth="1"/>
    <col min="4092" max="4092" width="9.28515625" style="2" bestFit="1" customWidth="1"/>
    <col min="4093" max="4093" width="12.85546875" style="2" customWidth="1"/>
    <col min="4094" max="4094" width="17.28515625" style="2" customWidth="1"/>
    <col min="4095" max="4095" width="2.140625" style="2" customWidth="1"/>
    <col min="4096" max="4096" width="9.140625" style="2"/>
    <col min="4097" max="4097" width="42.7109375" style="2" customWidth="1"/>
    <col min="4098" max="4098" width="19.7109375" style="2" customWidth="1"/>
    <col min="4099" max="4099" width="5.7109375" style="2" customWidth="1"/>
    <col min="4100" max="4100" width="19.7109375" style="2" customWidth="1"/>
    <col min="4101" max="4101" width="4.7109375" style="2" customWidth="1"/>
    <col min="4102" max="4345" width="9.140625" style="2"/>
    <col min="4346" max="4346" width="32.85546875" style="2" customWidth="1"/>
    <col min="4347" max="4347" width="12.85546875" style="2" customWidth="1"/>
    <col min="4348" max="4348" width="9.28515625" style="2" bestFit="1" customWidth="1"/>
    <col min="4349" max="4349" width="12.85546875" style="2" customWidth="1"/>
    <col min="4350" max="4350" width="17.28515625" style="2" customWidth="1"/>
    <col min="4351" max="4351" width="2.140625" style="2" customWidth="1"/>
    <col min="4352" max="4352" width="9.140625" style="2"/>
    <col min="4353" max="4353" width="42.7109375" style="2" customWidth="1"/>
    <col min="4354" max="4354" width="19.7109375" style="2" customWidth="1"/>
    <col min="4355" max="4355" width="5.7109375" style="2" customWidth="1"/>
    <col min="4356" max="4356" width="19.7109375" style="2" customWidth="1"/>
    <col min="4357" max="4357" width="4.7109375" style="2" customWidth="1"/>
    <col min="4358" max="4601" width="9.140625" style="2"/>
    <col min="4602" max="4602" width="32.85546875" style="2" customWidth="1"/>
    <col min="4603" max="4603" width="12.85546875" style="2" customWidth="1"/>
    <col min="4604" max="4604" width="9.28515625" style="2" bestFit="1" customWidth="1"/>
    <col min="4605" max="4605" width="12.85546875" style="2" customWidth="1"/>
    <col min="4606" max="4606" width="17.28515625" style="2" customWidth="1"/>
    <col min="4607" max="4607" width="2.140625" style="2" customWidth="1"/>
    <col min="4608" max="4608" width="9.140625" style="2"/>
    <col min="4609" max="4609" width="42.7109375" style="2" customWidth="1"/>
    <col min="4610" max="4610" width="19.7109375" style="2" customWidth="1"/>
    <col min="4611" max="4611" width="5.7109375" style="2" customWidth="1"/>
    <col min="4612" max="4612" width="19.7109375" style="2" customWidth="1"/>
    <col min="4613" max="4613" width="4.7109375" style="2" customWidth="1"/>
    <col min="4614" max="4857" width="9.140625" style="2"/>
    <col min="4858" max="4858" width="32.85546875" style="2" customWidth="1"/>
    <col min="4859" max="4859" width="12.85546875" style="2" customWidth="1"/>
    <col min="4860" max="4860" width="9.28515625" style="2" bestFit="1" customWidth="1"/>
    <col min="4861" max="4861" width="12.85546875" style="2" customWidth="1"/>
    <col min="4862" max="4862" width="17.28515625" style="2" customWidth="1"/>
    <col min="4863" max="4863" width="2.140625" style="2" customWidth="1"/>
    <col min="4864" max="4864" width="9.140625" style="2"/>
    <col min="4865" max="4865" width="42.7109375" style="2" customWidth="1"/>
    <col min="4866" max="4866" width="19.7109375" style="2" customWidth="1"/>
    <col min="4867" max="4867" width="5.7109375" style="2" customWidth="1"/>
    <col min="4868" max="4868" width="19.7109375" style="2" customWidth="1"/>
    <col min="4869" max="4869" width="4.7109375" style="2" customWidth="1"/>
    <col min="4870" max="5113" width="9.140625" style="2"/>
    <col min="5114" max="5114" width="32.85546875" style="2" customWidth="1"/>
    <col min="5115" max="5115" width="12.85546875" style="2" customWidth="1"/>
    <col min="5116" max="5116" width="9.28515625" style="2" bestFit="1" customWidth="1"/>
    <col min="5117" max="5117" width="12.85546875" style="2" customWidth="1"/>
    <col min="5118" max="5118" width="17.28515625" style="2" customWidth="1"/>
    <col min="5119" max="5119" width="2.140625" style="2" customWidth="1"/>
    <col min="5120" max="5120" width="9.140625" style="2"/>
    <col min="5121" max="5121" width="42.7109375" style="2" customWidth="1"/>
    <col min="5122" max="5122" width="19.7109375" style="2" customWidth="1"/>
    <col min="5123" max="5123" width="5.7109375" style="2" customWidth="1"/>
    <col min="5124" max="5124" width="19.7109375" style="2" customWidth="1"/>
    <col min="5125" max="5125" width="4.7109375" style="2" customWidth="1"/>
    <col min="5126" max="5369" width="9.140625" style="2"/>
    <col min="5370" max="5370" width="32.85546875" style="2" customWidth="1"/>
    <col min="5371" max="5371" width="12.85546875" style="2" customWidth="1"/>
    <col min="5372" max="5372" width="9.28515625" style="2" bestFit="1" customWidth="1"/>
    <col min="5373" max="5373" width="12.85546875" style="2" customWidth="1"/>
    <col min="5374" max="5374" width="17.28515625" style="2" customWidth="1"/>
    <col min="5375" max="5375" width="2.140625" style="2" customWidth="1"/>
    <col min="5376" max="5376" width="9.140625" style="2"/>
    <col min="5377" max="5377" width="42.7109375" style="2" customWidth="1"/>
    <col min="5378" max="5378" width="19.7109375" style="2" customWidth="1"/>
    <col min="5379" max="5379" width="5.7109375" style="2" customWidth="1"/>
    <col min="5380" max="5380" width="19.7109375" style="2" customWidth="1"/>
    <col min="5381" max="5381" width="4.7109375" style="2" customWidth="1"/>
    <col min="5382" max="5625" width="9.140625" style="2"/>
    <col min="5626" max="5626" width="32.85546875" style="2" customWidth="1"/>
    <col min="5627" max="5627" width="12.85546875" style="2" customWidth="1"/>
    <col min="5628" max="5628" width="9.28515625" style="2" bestFit="1" customWidth="1"/>
    <col min="5629" max="5629" width="12.85546875" style="2" customWidth="1"/>
    <col min="5630" max="5630" width="17.28515625" style="2" customWidth="1"/>
    <col min="5631" max="5631" width="2.140625" style="2" customWidth="1"/>
    <col min="5632" max="5632" width="9.140625" style="2"/>
    <col min="5633" max="5633" width="42.7109375" style="2" customWidth="1"/>
    <col min="5634" max="5634" width="19.7109375" style="2" customWidth="1"/>
    <col min="5635" max="5635" width="5.7109375" style="2" customWidth="1"/>
    <col min="5636" max="5636" width="19.7109375" style="2" customWidth="1"/>
    <col min="5637" max="5637" width="4.7109375" style="2" customWidth="1"/>
    <col min="5638" max="5881" width="9.140625" style="2"/>
    <col min="5882" max="5882" width="32.85546875" style="2" customWidth="1"/>
    <col min="5883" max="5883" width="12.85546875" style="2" customWidth="1"/>
    <col min="5884" max="5884" width="9.28515625" style="2" bestFit="1" customWidth="1"/>
    <col min="5885" max="5885" width="12.85546875" style="2" customWidth="1"/>
    <col min="5886" max="5886" width="17.28515625" style="2" customWidth="1"/>
    <col min="5887" max="5887" width="2.140625" style="2" customWidth="1"/>
    <col min="5888" max="5888" width="9.140625" style="2"/>
    <col min="5889" max="5889" width="42.7109375" style="2" customWidth="1"/>
    <col min="5890" max="5890" width="19.7109375" style="2" customWidth="1"/>
    <col min="5891" max="5891" width="5.7109375" style="2" customWidth="1"/>
    <col min="5892" max="5892" width="19.7109375" style="2" customWidth="1"/>
    <col min="5893" max="5893" width="4.7109375" style="2" customWidth="1"/>
    <col min="5894" max="6137" width="9.140625" style="2"/>
    <col min="6138" max="6138" width="32.85546875" style="2" customWidth="1"/>
    <col min="6139" max="6139" width="12.85546875" style="2" customWidth="1"/>
    <col min="6140" max="6140" width="9.28515625" style="2" bestFit="1" customWidth="1"/>
    <col min="6141" max="6141" width="12.85546875" style="2" customWidth="1"/>
    <col min="6142" max="6142" width="17.28515625" style="2" customWidth="1"/>
    <col min="6143" max="6143" width="2.140625" style="2" customWidth="1"/>
    <col min="6144" max="6144" width="9.140625" style="2"/>
    <col min="6145" max="6145" width="42.7109375" style="2" customWidth="1"/>
    <col min="6146" max="6146" width="19.7109375" style="2" customWidth="1"/>
    <col min="6147" max="6147" width="5.7109375" style="2" customWidth="1"/>
    <col min="6148" max="6148" width="19.7109375" style="2" customWidth="1"/>
    <col min="6149" max="6149" width="4.7109375" style="2" customWidth="1"/>
    <col min="6150" max="6393" width="9.140625" style="2"/>
    <col min="6394" max="6394" width="32.85546875" style="2" customWidth="1"/>
    <col min="6395" max="6395" width="12.85546875" style="2" customWidth="1"/>
    <col min="6396" max="6396" width="9.28515625" style="2" bestFit="1" customWidth="1"/>
    <col min="6397" max="6397" width="12.85546875" style="2" customWidth="1"/>
    <col min="6398" max="6398" width="17.28515625" style="2" customWidth="1"/>
    <col min="6399" max="6399" width="2.140625" style="2" customWidth="1"/>
    <col min="6400" max="6400" width="9.140625" style="2"/>
    <col min="6401" max="6401" width="42.7109375" style="2" customWidth="1"/>
    <col min="6402" max="6402" width="19.7109375" style="2" customWidth="1"/>
    <col min="6403" max="6403" width="5.7109375" style="2" customWidth="1"/>
    <col min="6404" max="6404" width="19.7109375" style="2" customWidth="1"/>
    <col min="6405" max="6405" width="4.7109375" style="2" customWidth="1"/>
    <col min="6406" max="6649" width="9.140625" style="2"/>
    <col min="6650" max="6650" width="32.85546875" style="2" customWidth="1"/>
    <col min="6651" max="6651" width="12.85546875" style="2" customWidth="1"/>
    <col min="6652" max="6652" width="9.28515625" style="2" bestFit="1" customWidth="1"/>
    <col min="6653" max="6653" width="12.85546875" style="2" customWidth="1"/>
    <col min="6654" max="6654" width="17.28515625" style="2" customWidth="1"/>
    <col min="6655" max="6655" width="2.140625" style="2" customWidth="1"/>
    <col min="6656" max="6656" width="9.140625" style="2"/>
    <col min="6657" max="6657" width="42.7109375" style="2" customWidth="1"/>
    <col min="6658" max="6658" width="19.7109375" style="2" customWidth="1"/>
    <col min="6659" max="6659" width="5.7109375" style="2" customWidth="1"/>
    <col min="6660" max="6660" width="19.7109375" style="2" customWidth="1"/>
    <col min="6661" max="6661" width="4.7109375" style="2" customWidth="1"/>
    <col min="6662" max="6905" width="9.140625" style="2"/>
    <col min="6906" max="6906" width="32.85546875" style="2" customWidth="1"/>
    <col min="6907" max="6907" width="12.85546875" style="2" customWidth="1"/>
    <col min="6908" max="6908" width="9.28515625" style="2" bestFit="1" customWidth="1"/>
    <col min="6909" max="6909" width="12.85546875" style="2" customWidth="1"/>
    <col min="6910" max="6910" width="17.28515625" style="2" customWidth="1"/>
    <col min="6911" max="6911" width="2.140625" style="2" customWidth="1"/>
    <col min="6912" max="6912" width="9.140625" style="2"/>
    <col min="6913" max="6913" width="42.7109375" style="2" customWidth="1"/>
    <col min="6914" max="6914" width="19.7109375" style="2" customWidth="1"/>
    <col min="6915" max="6915" width="5.7109375" style="2" customWidth="1"/>
    <col min="6916" max="6916" width="19.7109375" style="2" customWidth="1"/>
    <col min="6917" max="6917" width="4.7109375" style="2" customWidth="1"/>
    <col min="6918" max="7161" width="9.140625" style="2"/>
    <col min="7162" max="7162" width="32.85546875" style="2" customWidth="1"/>
    <col min="7163" max="7163" width="12.85546875" style="2" customWidth="1"/>
    <col min="7164" max="7164" width="9.28515625" style="2" bestFit="1" customWidth="1"/>
    <col min="7165" max="7165" width="12.85546875" style="2" customWidth="1"/>
    <col min="7166" max="7166" width="17.28515625" style="2" customWidth="1"/>
    <col min="7167" max="7167" width="2.140625" style="2" customWidth="1"/>
    <col min="7168" max="7168" width="9.140625" style="2"/>
    <col min="7169" max="7169" width="42.7109375" style="2" customWidth="1"/>
    <col min="7170" max="7170" width="19.7109375" style="2" customWidth="1"/>
    <col min="7171" max="7171" width="5.7109375" style="2" customWidth="1"/>
    <col min="7172" max="7172" width="19.7109375" style="2" customWidth="1"/>
    <col min="7173" max="7173" width="4.7109375" style="2" customWidth="1"/>
    <col min="7174" max="7417" width="9.140625" style="2"/>
    <col min="7418" max="7418" width="32.85546875" style="2" customWidth="1"/>
    <col min="7419" max="7419" width="12.85546875" style="2" customWidth="1"/>
    <col min="7420" max="7420" width="9.28515625" style="2" bestFit="1" customWidth="1"/>
    <col min="7421" max="7421" width="12.85546875" style="2" customWidth="1"/>
    <col min="7422" max="7422" width="17.28515625" style="2" customWidth="1"/>
    <col min="7423" max="7423" width="2.140625" style="2" customWidth="1"/>
    <col min="7424" max="7424" width="9.140625" style="2"/>
    <col min="7425" max="7425" width="42.7109375" style="2" customWidth="1"/>
    <col min="7426" max="7426" width="19.7109375" style="2" customWidth="1"/>
    <col min="7427" max="7427" width="5.7109375" style="2" customWidth="1"/>
    <col min="7428" max="7428" width="19.7109375" style="2" customWidth="1"/>
    <col min="7429" max="7429" width="4.7109375" style="2" customWidth="1"/>
    <col min="7430" max="7673" width="9.140625" style="2"/>
    <col min="7674" max="7674" width="32.85546875" style="2" customWidth="1"/>
    <col min="7675" max="7675" width="12.85546875" style="2" customWidth="1"/>
    <col min="7676" max="7676" width="9.28515625" style="2" bestFit="1" customWidth="1"/>
    <col min="7677" max="7677" width="12.85546875" style="2" customWidth="1"/>
    <col min="7678" max="7678" width="17.28515625" style="2" customWidth="1"/>
    <col min="7679" max="7679" width="2.140625" style="2" customWidth="1"/>
    <col min="7680" max="7680" width="9.140625" style="2"/>
    <col min="7681" max="7681" width="42.7109375" style="2" customWidth="1"/>
    <col min="7682" max="7682" width="19.7109375" style="2" customWidth="1"/>
    <col min="7683" max="7683" width="5.7109375" style="2" customWidth="1"/>
    <col min="7684" max="7684" width="19.7109375" style="2" customWidth="1"/>
    <col min="7685" max="7685" width="4.7109375" style="2" customWidth="1"/>
    <col min="7686" max="7929" width="9.140625" style="2"/>
    <col min="7930" max="7930" width="32.85546875" style="2" customWidth="1"/>
    <col min="7931" max="7931" width="12.85546875" style="2" customWidth="1"/>
    <col min="7932" max="7932" width="9.28515625" style="2" bestFit="1" customWidth="1"/>
    <col min="7933" max="7933" width="12.85546875" style="2" customWidth="1"/>
    <col min="7934" max="7934" width="17.28515625" style="2" customWidth="1"/>
    <col min="7935" max="7935" width="2.140625" style="2" customWidth="1"/>
    <col min="7936" max="7936" width="9.140625" style="2"/>
    <col min="7937" max="7937" width="42.7109375" style="2" customWidth="1"/>
    <col min="7938" max="7938" width="19.7109375" style="2" customWidth="1"/>
    <col min="7939" max="7939" width="5.7109375" style="2" customWidth="1"/>
    <col min="7940" max="7940" width="19.7109375" style="2" customWidth="1"/>
    <col min="7941" max="7941" width="4.7109375" style="2" customWidth="1"/>
    <col min="7942" max="8185" width="9.140625" style="2"/>
    <col min="8186" max="8186" width="32.85546875" style="2" customWidth="1"/>
    <col min="8187" max="8187" width="12.85546875" style="2" customWidth="1"/>
    <col min="8188" max="8188" width="9.28515625" style="2" bestFit="1" customWidth="1"/>
    <col min="8189" max="8189" width="12.85546875" style="2" customWidth="1"/>
    <col min="8190" max="8190" width="17.28515625" style="2" customWidth="1"/>
    <col min="8191" max="8191" width="2.140625" style="2" customWidth="1"/>
    <col min="8192" max="8192" width="9.140625" style="2"/>
    <col min="8193" max="8193" width="42.7109375" style="2" customWidth="1"/>
    <col min="8194" max="8194" width="19.7109375" style="2" customWidth="1"/>
    <col min="8195" max="8195" width="5.7109375" style="2" customWidth="1"/>
    <col min="8196" max="8196" width="19.7109375" style="2" customWidth="1"/>
    <col min="8197" max="8197" width="4.7109375" style="2" customWidth="1"/>
    <col min="8198" max="8441" width="9.140625" style="2"/>
    <col min="8442" max="8442" width="32.85546875" style="2" customWidth="1"/>
    <col min="8443" max="8443" width="12.85546875" style="2" customWidth="1"/>
    <col min="8444" max="8444" width="9.28515625" style="2" bestFit="1" customWidth="1"/>
    <col min="8445" max="8445" width="12.85546875" style="2" customWidth="1"/>
    <col min="8446" max="8446" width="17.28515625" style="2" customWidth="1"/>
    <col min="8447" max="8447" width="2.140625" style="2" customWidth="1"/>
    <col min="8448" max="8448" width="9.140625" style="2"/>
    <col min="8449" max="8449" width="42.7109375" style="2" customWidth="1"/>
    <col min="8450" max="8450" width="19.7109375" style="2" customWidth="1"/>
    <col min="8451" max="8451" width="5.7109375" style="2" customWidth="1"/>
    <col min="8452" max="8452" width="19.7109375" style="2" customWidth="1"/>
    <col min="8453" max="8453" width="4.7109375" style="2" customWidth="1"/>
    <col min="8454" max="8697" width="9.140625" style="2"/>
    <col min="8698" max="8698" width="32.85546875" style="2" customWidth="1"/>
    <col min="8699" max="8699" width="12.85546875" style="2" customWidth="1"/>
    <col min="8700" max="8700" width="9.28515625" style="2" bestFit="1" customWidth="1"/>
    <col min="8701" max="8701" width="12.85546875" style="2" customWidth="1"/>
    <col min="8702" max="8702" width="17.28515625" style="2" customWidth="1"/>
    <col min="8703" max="8703" width="2.140625" style="2" customWidth="1"/>
    <col min="8704" max="8704" width="9.140625" style="2"/>
    <col min="8705" max="8705" width="42.7109375" style="2" customWidth="1"/>
    <col min="8706" max="8706" width="19.7109375" style="2" customWidth="1"/>
    <col min="8707" max="8707" width="5.7109375" style="2" customWidth="1"/>
    <col min="8708" max="8708" width="19.7109375" style="2" customWidth="1"/>
    <col min="8709" max="8709" width="4.7109375" style="2" customWidth="1"/>
    <col min="8710" max="8953" width="9.140625" style="2"/>
    <col min="8954" max="8954" width="32.85546875" style="2" customWidth="1"/>
    <col min="8955" max="8955" width="12.85546875" style="2" customWidth="1"/>
    <col min="8956" max="8956" width="9.28515625" style="2" bestFit="1" customWidth="1"/>
    <col min="8957" max="8957" width="12.85546875" style="2" customWidth="1"/>
    <col min="8958" max="8958" width="17.28515625" style="2" customWidth="1"/>
    <col min="8959" max="8959" width="2.140625" style="2" customWidth="1"/>
    <col min="8960" max="8960" width="9.140625" style="2"/>
    <col min="8961" max="8961" width="42.7109375" style="2" customWidth="1"/>
    <col min="8962" max="8962" width="19.7109375" style="2" customWidth="1"/>
    <col min="8963" max="8963" width="5.7109375" style="2" customWidth="1"/>
    <col min="8964" max="8964" width="19.7109375" style="2" customWidth="1"/>
    <col min="8965" max="8965" width="4.7109375" style="2" customWidth="1"/>
    <col min="8966" max="9209" width="9.140625" style="2"/>
    <col min="9210" max="9210" width="32.85546875" style="2" customWidth="1"/>
    <col min="9211" max="9211" width="12.85546875" style="2" customWidth="1"/>
    <col min="9212" max="9212" width="9.28515625" style="2" bestFit="1" customWidth="1"/>
    <col min="9213" max="9213" width="12.85546875" style="2" customWidth="1"/>
    <col min="9214" max="9214" width="17.28515625" style="2" customWidth="1"/>
    <col min="9215" max="9215" width="2.140625" style="2" customWidth="1"/>
    <col min="9216" max="9216" width="9.140625" style="2"/>
    <col min="9217" max="9217" width="42.7109375" style="2" customWidth="1"/>
    <col min="9218" max="9218" width="19.7109375" style="2" customWidth="1"/>
    <col min="9219" max="9219" width="5.7109375" style="2" customWidth="1"/>
    <col min="9220" max="9220" width="19.7109375" style="2" customWidth="1"/>
    <col min="9221" max="9221" width="4.7109375" style="2" customWidth="1"/>
    <col min="9222" max="9465" width="9.140625" style="2"/>
    <col min="9466" max="9466" width="32.85546875" style="2" customWidth="1"/>
    <col min="9467" max="9467" width="12.85546875" style="2" customWidth="1"/>
    <col min="9468" max="9468" width="9.28515625" style="2" bestFit="1" customWidth="1"/>
    <col min="9469" max="9469" width="12.85546875" style="2" customWidth="1"/>
    <col min="9470" max="9470" width="17.28515625" style="2" customWidth="1"/>
    <col min="9471" max="9471" width="2.140625" style="2" customWidth="1"/>
    <col min="9472" max="9472" width="9.140625" style="2"/>
    <col min="9473" max="9473" width="42.7109375" style="2" customWidth="1"/>
    <col min="9474" max="9474" width="19.7109375" style="2" customWidth="1"/>
    <col min="9475" max="9475" width="5.7109375" style="2" customWidth="1"/>
    <col min="9476" max="9476" width="19.7109375" style="2" customWidth="1"/>
    <col min="9477" max="9477" width="4.7109375" style="2" customWidth="1"/>
    <col min="9478" max="9721" width="9.140625" style="2"/>
    <col min="9722" max="9722" width="32.85546875" style="2" customWidth="1"/>
    <col min="9723" max="9723" width="12.85546875" style="2" customWidth="1"/>
    <col min="9724" max="9724" width="9.28515625" style="2" bestFit="1" customWidth="1"/>
    <col min="9725" max="9725" width="12.85546875" style="2" customWidth="1"/>
    <col min="9726" max="9726" width="17.28515625" style="2" customWidth="1"/>
    <col min="9727" max="9727" width="2.140625" style="2" customWidth="1"/>
    <col min="9728" max="9728" width="9.140625" style="2"/>
    <col min="9729" max="9729" width="42.7109375" style="2" customWidth="1"/>
    <col min="9730" max="9730" width="19.7109375" style="2" customWidth="1"/>
    <col min="9731" max="9731" width="5.7109375" style="2" customWidth="1"/>
    <col min="9732" max="9732" width="19.7109375" style="2" customWidth="1"/>
    <col min="9733" max="9733" width="4.7109375" style="2" customWidth="1"/>
    <col min="9734" max="9977" width="9.140625" style="2"/>
    <col min="9978" max="9978" width="32.85546875" style="2" customWidth="1"/>
    <col min="9979" max="9979" width="12.85546875" style="2" customWidth="1"/>
    <col min="9980" max="9980" width="9.28515625" style="2" bestFit="1" customWidth="1"/>
    <col min="9981" max="9981" width="12.85546875" style="2" customWidth="1"/>
    <col min="9982" max="9982" width="17.28515625" style="2" customWidth="1"/>
    <col min="9983" max="9983" width="2.140625" style="2" customWidth="1"/>
    <col min="9984" max="9984" width="9.140625" style="2"/>
    <col min="9985" max="9985" width="42.7109375" style="2" customWidth="1"/>
    <col min="9986" max="9986" width="19.7109375" style="2" customWidth="1"/>
    <col min="9987" max="9987" width="5.7109375" style="2" customWidth="1"/>
    <col min="9988" max="9988" width="19.7109375" style="2" customWidth="1"/>
    <col min="9989" max="9989" width="4.7109375" style="2" customWidth="1"/>
    <col min="9990" max="10233" width="9.140625" style="2"/>
    <col min="10234" max="10234" width="32.85546875" style="2" customWidth="1"/>
    <col min="10235" max="10235" width="12.85546875" style="2" customWidth="1"/>
    <col min="10236" max="10236" width="9.28515625" style="2" bestFit="1" customWidth="1"/>
    <col min="10237" max="10237" width="12.85546875" style="2" customWidth="1"/>
    <col min="10238" max="10238" width="17.28515625" style="2" customWidth="1"/>
    <col min="10239" max="10239" width="2.140625" style="2" customWidth="1"/>
    <col min="10240" max="10240" width="9.140625" style="2"/>
    <col min="10241" max="10241" width="42.7109375" style="2" customWidth="1"/>
    <col min="10242" max="10242" width="19.7109375" style="2" customWidth="1"/>
    <col min="10243" max="10243" width="5.7109375" style="2" customWidth="1"/>
    <col min="10244" max="10244" width="19.7109375" style="2" customWidth="1"/>
    <col min="10245" max="10245" width="4.7109375" style="2" customWidth="1"/>
    <col min="10246" max="10489" width="9.140625" style="2"/>
    <col min="10490" max="10490" width="32.85546875" style="2" customWidth="1"/>
    <col min="10491" max="10491" width="12.85546875" style="2" customWidth="1"/>
    <col min="10492" max="10492" width="9.28515625" style="2" bestFit="1" customWidth="1"/>
    <col min="10493" max="10493" width="12.85546875" style="2" customWidth="1"/>
    <col min="10494" max="10494" width="17.28515625" style="2" customWidth="1"/>
    <col min="10495" max="10495" width="2.140625" style="2" customWidth="1"/>
    <col min="10496" max="10496" width="9.140625" style="2"/>
    <col min="10497" max="10497" width="42.7109375" style="2" customWidth="1"/>
    <col min="10498" max="10498" width="19.7109375" style="2" customWidth="1"/>
    <col min="10499" max="10499" width="5.7109375" style="2" customWidth="1"/>
    <col min="10500" max="10500" width="19.7109375" style="2" customWidth="1"/>
    <col min="10501" max="10501" width="4.7109375" style="2" customWidth="1"/>
    <col min="10502" max="10745" width="9.140625" style="2"/>
    <col min="10746" max="10746" width="32.85546875" style="2" customWidth="1"/>
    <col min="10747" max="10747" width="12.85546875" style="2" customWidth="1"/>
    <col min="10748" max="10748" width="9.28515625" style="2" bestFit="1" customWidth="1"/>
    <col min="10749" max="10749" width="12.85546875" style="2" customWidth="1"/>
    <col min="10750" max="10750" width="17.28515625" style="2" customWidth="1"/>
    <col min="10751" max="10751" width="2.140625" style="2" customWidth="1"/>
    <col min="10752" max="10752" width="9.140625" style="2"/>
    <col min="10753" max="10753" width="42.7109375" style="2" customWidth="1"/>
    <col min="10754" max="10754" width="19.7109375" style="2" customWidth="1"/>
    <col min="10755" max="10755" width="5.7109375" style="2" customWidth="1"/>
    <col min="10756" max="10756" width="19.7109375" style="2" customWidth="1"/>
    <col min="10757" max="10757" width="4.7109375" style="2" customWidth="1"/>
    <col min="10758" max="11001" width="9.140625" style="2"/>
    <col min="11002" max="11002" width="32.85546875" style="2" customWidth="1"/>
    <col min="11003" max="11003" width="12.85546875" style="2" customWidth="1"/>
    <col min="11004" max="11004" width="9.28515625" style="2" bestFit="1" customWidth="1"/>
    <col min="11005" max="11005" width="12.85546875" style="2" customWidth="1"/>
    <col min="11006" max="11006" width="17.28515625" style="2" customWidth="1"/>
    <col min="11007" max="11007" width="2.140625" style="2" customWidth="1"/>
    <col min="11008" max="11008" width="9.140625" style="2"/>
    <col min="11009" max="11009" width="42.7109375" style="2" customWidth="1"/>
    <col min="11010" max="11010" width="19.7109375" style="2" customWidth="1"/>
    <col min="11011" max="11011" width="5.7109375" style="2" customWidth="1"/>
    <col min="11012" max="11012" width="19.7109375" style="2" customWidth="1"/>
    <col min="11013" max="11013" width="4.7109375" style="2" customWidth="1"/>
    <col min="11014" max="11257" width="9.140625" style="2"/>
    <col min="11258" max="11258" width="32.85546875" style="2" customWidth="1"/>
    <col min="11259" max="11259" width="12.85546875" style="2" customWidth="1"/>
    <col min="11260" max="11260" width="9.28515625" style="2" bestFit="1" customWidth="1"/>
    <col min="11261" max="11261" width="12.85546875" style="2" customWidth="1"/>
    <col min="11262" max="11262" width="17.28515625" style="2" customWidth="1"/>
    <col min="11263" max="11263" width="2.140625" style="2" customWidth="1"/>
    <col min="11264" max="11264" width="9.140625" style="2"/>
    <col min="11265" max="11265" width="42.7109375" style="2" customWidth="1"/>
    <col min="11266" max="11266" width="19.7109375" style="2" customWidth="1"/>
    <col min="11267" max="11267" width="5.7109375" style="2" customWidth="1"/>
    <col min="11268" max="11268" width="19.7109375" style="2" customWidth="1"/>
    <col min="11269" max="11269" width="4.7109375" style="2" customWidth="1"/>
    <col min="11270" max="11513" width="9.140625" style="2"/>
    <col min="11514" max="11514" width="32.85546875" style="2" customWidth="1"/>
    <col min="11515" max="11515" width="12.85546875" style="2" customWidth="1"/>
    <col min="11516" max="11516" width="9.28515625" style="2" bestFit="1" customWidth="1"/>
    <col min="11517" max="11517" width="12.85546875" style="2" customWidth="1"/>
    <col min="11518" max="11518" width="17.28515625" style="2" customWidth="1"/>
    <col min="11519" max="11519" width="2.140625" style="2" customWidth="1"/>
    <col min="11520" max="11520" width="9.140625" style="2"/>
    <col min="11521" max="11521" width="42.7109375" style="2" customWidth="1"/>
    <col min="11522" max="11522" width="19.7109375" style="2" customWidth="1"/>
    <col min="11523" max="11523" width="5.7109375" style="2" customWidth="1"/>
    <col min="11524" max="11524" width="19.7109375" style="2" customWidth="1"/>
    <col min="11525" max="11525" width="4.7109375" style="2" customWidth="1"/>
    <col min="11526" max="11769" width="9.140625" style="2"/>
    <col min="11770" max="11770" width="32.85546875" style="2" customWidth="1"/>
    <col min="11771" max="11771" width="12.85546875" style="2" customWidth="1"/>
    <col min="11772" max="11772" width="9.28515625" style="2" bestFit="1" customWidth="1"/>
    <col min="11773" max="11773" width="12.85546875" style="2" customWidth="1"/>
    <col min="11774" max="11774" width="17.28515625" style="2" customWidth="1"/>
    <col min="11775" max="11775" width="2.140625" style="2" customWidth="1"/>
    <col min="11776" max="11776" width="9.140625" style="2"/>
    <col min="11777" max="11777" width="42.7109375" style="2" customWidth="1"/>
    <col min="11778" max="11778" width="19.7109375" style="2" customWidth="1"/>
    <col min="11779" max="11779" width="5.7109375" style="2" customWidth="1"/>
    <col min="11780" max="11780" width="19.7109375" style="2" customWidth="1"/>
    <col min="11781" max="11781" width="4.7109375" style="2" customWidth="1"/>
    <col min="11782" max="12025" width="9.140625" style="2"/>
    <col min="12026" max="12026" width="32.85546875" style="2" customWidth="1"/>
    <col min="12027" max="12027" width="12.85546875" style="2" customWidth="1"/>
    <col min="12028" max="12028" width="9.28515625" style="2" bestFit="1" customWidth="1"/>
    <col min="12029" max="12029" width="12.85546875" style="2" customWidth="1"/>
    <col min="12030" max="12030" width="17.28515625" style="2" customWidth="1"/>
    <col min="12031" max="12031" width="2.140625" style="2" customWidth="1"/>
    <col min="12032" max="12032" width="9.140625" style="2"/>
    <col min="12033" max="12033" width="42.7109375" style="2" customWidth="1"/>
    <col min="12034" max="12034" width="19.7109375" style="2" customWidth="1"/>
    <col min="12035" max="12035" width="5.7109375" style="2" customWidth="1"/>
    <col min="12036" max="12036" width="19.7109375" style="2" customWidth="1"/>
    <col min="12037" max="12037" width="4.7109375" style="2" customWidth="1"/>
    <col min="12038" max="12281" width="9.140625" style="2"/>
    <col min="12282" max="12282" width="32.85546875" style="2" customWidth="1"/>
    <col min="12283" max="12283" width="12.85546875" style="2" customWidth="1"/>
    <col min="12284" max="12284" width="9.28515625" style="2" bestFit="1" customWidth="1"/>
    <col min="12285" max="12285" width="12.85546875" style="2" customWidth="1"/>
    <col min="12286" max="12286" width="17.28515625" style="2" customWidth="1"/>
    <col min="12287" max="12287" width="2.140625" style="2" customWidth="1"/>
    <col min="12288" max="12288" width="9.140625" style="2"/>
    <col min="12289" max="12289" width="42.7109375" style="2" customWidth="1"/>
    <col min="12290" max="12290" width="19.7109375" style="2" customWidth="1"/>
    <col min="12291" max="12291" width="5.7109375" style="2" customWidth="1"/>
    <col min="12292" max="12292" width="19.7109375" style="2" customWidth="1"/>
    <col min="12293" max="12293" width="4.7109375" style="2" customWidth="1"/>
    <col min="12294" max="12537" width="9.140625" style="2"/>
    <col min="12538" max="12538" width="32.85546875" style="2" customWidth="1"/>
    <col min="12539" max="12539" width="12.85546875" style="2" customWidth="1"/>
    <col min="12540" max="12540" width="9.28515625" style="2" bestFit="1" customWidth="1"/>
    <col min="12541" max="12541" width="12.85546875" style="2" customWidth="1"/>
    <col min="12542" max="12542" width="17.28515625" style="2" customWidth="1"/>
    <col min="12543" max="12543" width="2.140625" style="2" customWidth="1"/>
    <col min="12544" max="12544" width="9.140625" style="2"/>
    <col min="12545" max="12545" width="42.7109375" style="2" customWidth="1"/>
    <col min="12546" max="12546" width="19.7109375" style="2" customWidth="1"/>
    <col min="12547" max="12547" width="5.7109375" style="2" customWidth="1"/>
    <col min="12548" max="12548" width="19.7109375" style="2" customWidth="1"/>
    <col min="12549" max="12549" width="4.7109375" style="2" customWidth="1"/>
    <col min="12550" max="12793" width="9.140625" style="2"/>
    <col min="12794" max="12794" width="32.85546875" style="2" customWidth="1"/>
    <col min="12795" max="12795" width="12.85546875" style="2" customWidth="1"/>
    <col min="12796" max="12796" width="9.28515625" style="2" bestFit="1" customWidth="1"/>
    <col min="12797" max="12797" width="12.85546875" style="2" customWidth="1"/>
    <col min="12798" max="12798" width="17.28515625" style="2" customWidth="1"/>
    <col min="12799" max="12799" width="2.140625" style="2" customWidth="1"/>
    <col min="12800" max="12800" width="9.140625" style="2"/>
    <col min="12801" max="12801" width="42.7109375" style="2" customWidth="1"/>
    <col min="12802" max="12802" width="19.7109375" style="2" customWidth="1"/>
    <col min="12803" max="12803" width="5.7109375" style="2" customWidth="1"/>
    <col min="12804" max="12804" width="19.7109375" style="2" customWidth="1"/>
    <col min="12805" max="12805" width="4.7109375" style="2" customWidth="1"/>
    <col min="12806" max="13049" width="9.140625" style="2"/>
    <col min="13050" max="13050" width="32.85546875" style="2" customWidth="1"/>
    <col min="13051" max="13051" width="12.85546875" style="2" customWidth="1"/>
    <col min="13052" max="13052" width="9.28515625" style="2" bestFit="1" customWidth="1"/>
    <col min="13053" max="13053" width="12.85546875" style="2" customWidth="1"/>
    <col min="13054" max="13054" width="17.28515625" style="2" customWidth="1"/>
    <col min="13055" max="13055" width="2.140625" style="2" customWidth="1"/>
    <col min="13056" max="13056" width="9.140625" style="2"/>
    <col min="13057" max="13057" width="42.7109375" style="2" customWidth="1"/>
    <col min="13058" max="13058" width="19.7109375" style="2" customWidth="1"/>
    <col min="13059" max="13059" width="5.7109375" style="2" customWidth="1"/>
    <col min="13060" max="13060" width="19.7109375" style="2" customWidth="1"/>
    <col min="13061" max="13061" width="4.7109375" style="2" customWidth="1"/>
    <col min="13062" max="13305" width="9.140625" style="2"/>
    <col min="13306" max="13306" width="32.85546875" style="2" customWidth="1"/>
    <col min="13307" max="13307" width="12.85546875" style="2" customWidth="1"/>
    <col min="13308" max="13308" width="9.28515625" style="2" bestFit="1" customWidth="1"/>
    <col min="13309" max="13309" width="12.85546875" style="2" customWidth="1"/>
    <col min="13310" max="13310" width="17.28515625" style="2" customWidth="1"/>
    <col min="13311" max="13311" width="2.140625" style="2" customWidth="1"/>
    <col min="13312" max="13312" width="9.140625" style="2"/>
    <col min="13313" max="13313" width="42.7109375" style="2" customWidth="1"/>
    <col min="13314" max="13314" width="19.7109375" style="2" customWidth="1"/>
    <col min="13315" max="13315" width="5.7109375" style="2" customWidth="1"/>
    <col min="13316" max="13316" width="19.7109375" style="2" customWidth="1"/>
    <col min="13317" max="13317" width="4.7109375" style="2" customWidth="1"/>
    <col min="13318" max="13561" width="9.140625" style="2"/>
    <col min="13562" max="13562" width="32.85546875" style="2" customWidth="1"/>
    <col min="13563" max="13563" width="12.85546875" style="2" customWidth="1"/>
    <col min="13564" max="13564" width="9.28515625" style="2" bestFit="1" customWidth="1"/>
    <col min="13565" max="13565" width="12.85546875" style="2" customWidth="1"/>
    <col min="13566" max="13566" width="17.28515625" style="2" customWidth="1"/>
    <col min="13567" max="13567" width="2.140625" style="2" customWidth="1"/>
    <col min="13568" max="13568" width="9.140625" style="2"/>
    <col min="13569" max="13569" width="42.7109375" style="2" customWidth="1"/>
    <col min="13570" max="13570" width="19.7109375" style="2" customWidth="1"/>
    <col min="13571" max="13571" width="5.7109375" style="2" customWidth="1"/>
    <col min="13572" max="13572" width="19.7109375" style="2" customWidth="1"/>
    <col min="13573" max="13573" width="4.7109375" style="2" customWidth="1"/>
    <col min="13574" max="13817" width="9.140625" style="2"/>
    <col min="13818" max="13818" width="32.85546875" style="2" customWidth="1"/>
    <col min="13819" max="13819" width="12.85546875" style="2" customWidth="1"/>
    <col min="13820" max="13820" width="9.28515625" style="2" bestFit="1" customWidth="1"/>
    <col min="13821" max="13821" width="12.85546875" style="2" customWidth="1"/>
    <col min="13822" max="13822" width="17.28515625" style="2" customWidth="1"/>
    <col min="13823" max="13823" width="2.140625" style="2" customWidth="1"/>
    <col min="13824" max="13824" width="9.140625" style="2"/>
    <col min="13825" max="13825" width="42.7109375" style="2" customWidth="1"/>
    <col min="13826" max="13826" width="19.7109375" style="2" customWidth="1"/>
    <col min="13827" max="13827" width="5.7109375" style="2" customWidth="1"/>
    <col min="13828" max="13828" width="19.7109375" style="2" customWidth="1"/>
    <col min="13829" max="13829" width="4.7109375" style="2" customWidth="1"/>
    <col min="13830" max="14073" width="9.140625" style="2"/>
    <col min="14074" max="14074" width="32.85546875" style="2" customWidth="1"/>
    <col min="14075" max="14075" width="12.85546875" style="2" customWidth="1"/>
    <col min="14076" max="14076" width="9.28515625" style="2" bestFit="1" customWidth="1"/>
    <col min="14077" max="14077" width="12.85546875" style="2" customWidth="1"/>
    <col min="14078" max="14078" width="17.28515625" style="2" customWidth="1"/>
    <col min="14079" max="14079" width="2.140625" style="2" customWidth="1"/>
    <col min="14080" max="14080" width="9.140625" style="2"/>
    <col min="14081" max="14081" width="42.7109375" style="2" customWidth="1"/>
    <col min="14082" max="14082" width="19.7109375" style="2" customWidth="1"/>
    <col min="14083" max="14083" width="5.7109375" style="2" customWidth="1"/>
    <col min="14084" max="14084" width="19.7109375" style="2" customWidth="1"/>
    <col min="14085" max="14085" width="4.7109375" style="2" customWidth="1"/>
    <col min="14086" max="14329" width="9.140625" style="2"/>
    <col min="14330" max="14330" width="32.85546875" style="2" customWidth="1"/>
    <col min="14331" max="14331" width="12.85546875" style="2" customWidth="1"/>
    <col min="14332" max="14332" width="9.28515625" style="2" bestFit="1" customWidth="1"/>
    <col min="14333" max="14333" width="12.85546875" style="2" customWidth="1"/>
    <col min="14334" max="14334" width="17.28515625" style="2" customWidth="1"/>
    <col min="14335" max="14335" width="2.140625" style="2" customWidth="1"/>
    <col min="14336" max="14336" width="9.140625" style="2"/>
    <col min="14337" max="14337" width="42.7109375" style="2" customWidth="1"/>
    <col min="14338" max="14338" width="19.7109375" style="2" customWidth="1"/>
    <col min="14339" max="14339" width="5.7109375" style="2" customWidth="1"/>
    <col min="14340" max="14340" width="19.7109375" style="2" customWidth="1"/>
    <col min="14341" max="14341" width="4.7109375" style="2" customWidth="1"/>
    <col min="14342" max="14585" width="9.140625" style="2"/>
    <col min="14586" max="14586" width="32.85546875" style="2" customWidth="1"/>
    <col min="14587" max="14587" width="12.85546875" style="2" customWidth="1"/>
    <col min="14588" max="14588" width="9.28515625" style="2" bestFit="1" customWidth="1"/>
    <col min="14589" max="14589" width="12.85546875" style="2" customWidth="1"/>
    <col min="14590" max="14590" width="17.28515625" style="2" customWidth="1"/>
    <col min="14591" max="14591" width="2.140625" style="2" customWidth="1"/>
    <col min="14592" max="14592" width="9.140625" style="2"/>
    <col min="14593" max="14593" width="42.7109375" style="2" customWidth="1"/>
    <col min="14594" max="14594" width="19.7109375" style="2" customWidth="1"/>
    <col min="14595" max="14595" width="5.7109375" style="2" customWidth="1"/>
    <col min="14596" max="14596" width="19.7109375" style="2" customWidth="1"/>
    <col min="14597" max="14597" width="4.7109375" style="2" customWidth="1"/>
    <col min="14598" max="14841" width="9.140625" style="2"/>
    <col min="14842" max="14842" width="32.85546875" style="2" customWidth="1"/>
    <col min="14843" max="14843" width="12.85546875" style="2" customWidth="1"/>
    <col min="14844" max="14844" width="9.28515625" style="2" bestFit="1" customWidth="1"/>
    <col min="14845" max="14845" width="12.85546875" style="2" customWidth="1"/>
    <col min="14846" max="14846" width="17.28515625" style="2" customWidth="1"/>
    <col min="14847" max="14847" width="2.140625" style="2" customWidth="1"/>
    <col min="14848" max="14848" width="9.140625" style="2"/>
    <col min="14849" max="14849" width="42.7109375" style="2" customWidth="1"/>
    <col min="14850" max="14850" width="19.7109375" style="2" customWidth="1"/>
    <col min="14851" max="14851" width="5.7109375" style="2" customWidth="1"/>
    <col min="14852" max="14852" width="19.7109375" style="2" customWidth="1"/>
    <col min="14853" max="14853" width="4.7109375" style="2" customWidth="1"/>
    <col min="14854" max="15097" width="9.140625" style="2"/>
    <col min="15098" max="15098" width="32.85546875" style="2" customWidth="1"/>
    <col min="15099" max="15099" width="12.85546875" style="2" customWidth="1"/>
    <col min="15100" max="15100" width="9.28515625" style="2" bestFit="1" customWidth="1"/>
    <col min="15101" max="15101" width="12.85546875" style="2" customWidth="1"/>
    <col min="15102" max="15102" width="17.28515625" style="2" customWidth="1"/>
    <col min="15103" max="15103" width="2.140625" style="2" customWidth="1"/>
    <col min="15104" max="15104" width="9.140625" style="2"/>
    <col min="15105" max="15105" width="42.7109375" style="2" customWidth="1"/>
    <col min="15106" max="15106" width="19.7109375" style="2" customWidth="1"/>
    <col min="15107" max="15107" width="5.7109375" style="2" customWidth="1"/>
    <col min="15108" max="15108" width="19.7109375" style="2" customWidth="1"/>
    <col min="15109" max="15109" width="4.7109375" style="2" customWidth="1"/>
    <col min="15110" max="15353" width="9.140625" style="2"/>
    <col min="15354" max="15354" width="32.85546875" style="2" customWidth="1"/>
    <col min="15355" max="15355" width="12.85546875" style="2" customWidth="1"/>
    <col min="15356" max="15356" width="9.28515625" style="2" bestFit="1" customWidth="1"/>
    <col min="15357" max="15357" width="12.85546875" style="2" customWidth="1"/>
    <col min="15358" max="15358" width="17.28515625" style="2" customWidth="1"/>
    <col min="15359" max="15359" width="2.140625" style="2" customWidth="1"/>
    <col min="15360" max="15360" width="9.140625" style="2"/>
    <col min="15361" max="15361" width="42.7109375" style="2" customWidth="1"/>
    <col min="15362" max="15362" width="19.7109375" style="2" customWidth="1"/>
    <col min="15363" max="15363" width="5.7109375" style="2" customWidth="1"/>
    <col min="15364" max="15364" width="19.7109375" style="2" customWidth="1"/>
    <col min="15365" max="15365" width="4.7109375" style="2" customWidth="1"/>
    <col min="15366" max="15609" width="9.140625" style="2"/>
    <col min="15610" max="15610" width="32.85546875" style="2" customWidth="1"/>
    <col min="15611" max="15611" width="12.85546875" style="2" customWidth="1"/>
    <col min="15612" max="15612" width="9.28515625" style="2" bestFit="1" customWidth="1"/>
    <col min="15613" max="15613" width="12.85546875" style="2" customWidth="1"/>
    <col min="15614" max="15614" width="17.28515625" style="2" customWidth="1"/>
    <col min="15615" max="15615" width="2.140625" style="2" customWidth="1"/>
    <col min="15616" max="15616" width="9.140625" style="2"/>
    <col min="15617" max="15617" width="42.7109375" style="2" customWidth="1"/>
    <col min="15618" max="15618" width="19.7109375" style="2" customWidth="1"/>
    <col min="15619" max="15619" width="5.7109375" style="2" customWidth="1"/>
    <col min="15620" max="15620" width="19.7109375" style="2" customWidth="1"/>
    <col min="15621" max="15621" width="4.7109375" style="2" customWidth="1"/>
    <col min="15622" max="15865" width="9.140625" style="2"/>
    <col min="15866" max="15866" width="32.85546875" style="2" customWidth="1"/>
    <col min="15867" max="15867" width="12.85546875" style="2" customWidth="1"/>
    <col min="15868" max="15868" width="9.28515625" style="2" bestFit="1" customWidth="1"/>
    <col min="15869" max="15869" width="12.85546875" style="2" customWidth="1"/>
    <col min="15870" max="15870" width="17.28515625" style="2" customWidth="1"/>
    <col min="15871" max="15871" width="2.140625" style="2" customWidth="1"/>
    <col min="15872" max="15872" width="9.140625" style="2"/>
    <col min="15873" max="15873" width="42.7109375" style="2" customWidth="1"/>
    <col min="15874" max="15874" width="19.7109375" style="2" customWidth="1"/>
    <col min="15875" max="15875" width="5.7109375" style="2" customWidth="1"/>
    <col min="15876" max="15876" width="19.7109375" style="2" customWidth="1"/>
    <col min="15877" max="15877" width="4.7109375" style="2" customWidth="1"/>
    <col min="15878" max="16121" width="9.140625" style="2"/>
    <col min="16122" max="16122" width="32.85546875" style="2" customWidth="1"/>
    <col min="16123" max="16123" width="12.85546875" style="2" customWidth="1"/>
    <col min="16124" max="16124" width="9.28515625" style="2" bestFit="1" customWidth="1"/>
    <col min="16125" max="16125" width="12.85546875" style="2" customWidth="1"/>
    <col min="16126" max="16126" width="17.28515625" style="2" customWidth="1"/>
    <col min="16127" max="16127" width="2.140625" style="2" customWidth="1"/>
    <col min="16128" max="16128" width="9.140625" style="2"/>
    <col min="16129" max="16129" width="42.7109375" style="2" customWidth="1"/>
    <col min="16130" max="16130" width="19.7109375" style="2" customWidth="1"/>
    <col min="16131" max="16131" width="5.7109375" style="2" customWidth="1"/>
    <col min="16132" max="16132" width="19.7109375" style="2" customWidth="1"/>
    <col min="16133" max="16133" width="4.7109375" style="2" customWidth="1"/>
    <col min="16134" max="16377" width="9.140625" style="2"/>
    <col min="16378" max="16378" width="32.85546875" style="2" customWidth="1"/>
    <col min="16379" max="16379" width="12.85546875" style="2" customWidth="1"/>
    <col min="16380" max="16380" width="9.28515625" style="2" bestFit="1" customWidth="1"/>
    <col min="16381" max="16381" width="12.85546875" style="2" customWidth="1"/>
    <col min="16382" max="16382" width="17.28515625" style="2" customWidth="1"/>
    <col min="16383" max="16383" width="2.140625" style="2" customWidth="1"/>
    <col min="16384" max="16384" width="9.140625" style="2"/>
  </cols>
  <sheetData>
    <row r="1" spans="1:13" ht="5.25" customHeight="1" thickBot="1" x14ac:dyDescent="0.25">
      <c r="A1" s="138" t="s">
        <v>6</v>
      </c>
    </row>
    <row r="2" spans="1:13" thickBot="1" x14ac:dyDescent="0.3">
      <c r="A2" s="977" t="s">
        <v>163</v>
      </c>
      <c r="B2" s="978"/>
      <c r="C2" s="978"/>
      <c r="D2" s="979"/>
      <c r="E2" s="137"/>
      <c r="G2" s="977" t="s">
        <v>163</v>
      </c>
      <c r="H2" s="978"/>
      <c r="I2" s="978"/>
      <c r="J2" s="979"/>
      <c r="L2" s="124" t="s">
        <v>181</v>
      </c>
      <c r="M2" s="123"/>
    </row>
    <row r="3" spans="1:13" ht="15.75" x14ac:dyDescent="0.25">
      <c r="A3" s="65" t="s">
        <v>123</v>
      </c>
      <c r="B3" s="980">
        <f>'Contact Info'!D3</f>
        <v>0</v>
      </c>
      <c r="C3" s="981"/>
      <c r="D3" s="982"/>
      <c r="G3" s="65" t="s">
        <v>123</v>
      </c>
      <c r="H3" s="980">
        <f>B3</f>
        <v>0</v>
      </c>
      <c r="I3" s="981"/>
      <c r="J3" s="982"/>
      <c r="L3" s="122" t="s">
        <v>171</v>
      </c>
      <c r="M3" s="121" t="s">
        <v>170</v>
      </c>
    </row>
    <row r="4" spans="1:13" ht="15.75" x14ac:dyDescent="0.25">
      <c r="A4" s="65" t="s">
        <v>4</v>
      </c>
      <c r="B4" s="969">
        <f>'Contact Info'!B3</f>
        <v>0</v>
      </c>
      <c r="C4" s="970"/>
      <c r="D4" s="971"/>
      <c r="G4" s="65" t="s">
        <v>4</v>
      </c>
      <c r="H4" s="969">
        <f>B4</f>
        <v>0</v>
      </c>
      <c r="I4" s="970"/>
      <c r="J4" s="971"/>
      <c r="L4" s="130" t="s">
        <v>180</v>
      </c>
      <c r="M4" s="111">
        <v>5000</v>
      </c>
    </row>
    <row r="5" spans="1:13" thickBot="1" x14ac:dyDescent="0.3">
      <c r="A5" s="64" t="s">
        <v>122</v>
      </c>
      <c r="B5" s="972"/>
      <c r="C5" s="973"/>
      <c r="D5" s="974"/>
      <c r="E5" s="136" t="s">
        <v>0</v>
      </c>
      <c r="G5" s="64" t="s">
        <v>122</v>
      </c>
      <c r="H5" s="972"/>
      <c r="I5" s="973"/>
      <c r="J5" s="974"/>
      <c r="L5" s="130" t="s">
        <v>179</v>
      </c>
      <c r="M5" s="111">
        <v>6000</v>
      </c>
    </row>
    <row r="6" spans="1:13" ht="15.75" customHeight="1" thickBot="1" x14ac:dyDescent="0.25">
      <c r="A6" s="63"/>
      <c r="B6" s="62"/>
      <c r="C6" s="62"/>
      <c r="D6" s="61"/>
      <c r="G6" s="63"/>
      <c r="H6" s="62"/>
      <c r="I6" s="62"/>
      <c r="J6" s="61"/>
      <c r="L6" s="130" t="s">
        <v>178</v>
      </c>
      <c r="M6" s="111">
        <v>7000</v>
      </c>
    </row>
    <row r="7" spans="1:13" thickBot="1" x14ac:dyDescent="0.3">
      <c r="A7" s="60" t="s">
        <v>162</v>
      </c>
      <c r="B7" s="31"/>
      <c r="C7" s="983"/>
      <c r="D7" s="984"/>
      <c r="G7" s="60" t="s">
        <v>162</v>
      </c>
      <c r="H7" s="31"/>
      <c r="I7" s="975"/>
      <c r="J7" s="976"/>
      <c r="L7" s="130" t="s">
        <v>177</v>
      </c>
      <c r="M7" s="111">
        <v>8000</v>
      </c>
    </row>
    <row r="8" spans="1:13" ht="12" customHeight="1" thickBot="1" x14ac:dyDescent="0.3">
      <c r="A8" s="59"/>
      <c r="B8" s="58"/>
      <c r="C8" s="58"/>
      <c r="D8" s="57"/>
      <c r="G8" s="59"/>
      <c r="H8" s="58"/>
      <c r="I8" s="58"/>
      <c r="J8" s="57"/>
      <c r="L8" s="130" t="s">
        <v>176</v>
      </c>
      <c r="M8" s="111">
        <v>9000</v>
      </c>
    </row>
    <row r="9" spans="1:13" thickBot="1" x14ac:dyDescent="0.3">
      <c r="A9" s="93" t="s">
        <v>161</v>
      </c>
      <c r="B9" s="134" t="s">
        <v>18</v>
      </c>
      <c r="C9" s="133"/>
      <c r="D9" s="132" t="s">
        <v>17</v>
      </c>
      <c r="E9" s="94" t="s">
        <v>0</v>
      </c>
      <c r="F9" s="135"/>
      <c r="G9" s="93" t="s">
        <v>161</v>
      </c>
      <c r="H9" s="134" t="s">
        <v>18</v>
      </c>
      <c r="I9" s="133"/>
      <c r="J9" s="132" t="s">
        <v>17</v>
      </c>
      <c r="L9" s="130" t="s">
        <v>175</v>
      </c>
      <c r="M9" s="111">
        <v>10000</v>
      </c>
    </row>
    <row r="10" spans="1:13" ht="15.75" x14ac:dyDescent="0.25">
      <c r="A10" s="82" t="s">
        <v>16</v>
      </c>
      <c r="B10" s="516">
        <v>0</v>
      </c>
      <c r="C10" s="131">
        <f>B10/60</f>
        <v>0</v>
      </c>
      <c r="D10" s="88"/>
      <c r="E10" s="80" t="s">
        <v>0</v>
      </c>
      <c r="F10" s="120" t="s">
        <v>0</v>
      </c>
      <c r="G10" s="82" t="s">
        <v>16</v>
      </c>
      <c r="H10" s="516"/>
      <c r="I10" s="131">
        <f>H10/60</f>
        <v>0</v>
      </c>
      <c r="J10" s="88"/>
      <c r="L10" s="130" t="s">
        <v>174</v>
      </c>
      <c r="M10" s="111">
        <v>12000</v>
      </c>
    </row>
    <row r="11" spans="1:13" thickBot="1" x14ac:dyDescent="0.3">
      <c r="A11" s="82" t="s">
        <v>15</v>
      </c>
      <c r="B11" s="517">
        <v>0</v>
      </c>
      <c r="C11" s="83"/>
      <c r="D11" s="81"/>
      <c r="E11" s="80" t="s">
        <v>0</v>
      </c>
      <c r="F11" s="120" t="s">
        <v>0</v>
      </c>
      <c r="G11" s="82" t="s">
        <v>15</v>
      </c>
      <c r="H11" s="517"/>
      <c r="I11" s="83"/>
      <c r="J11" s="81"/>
      <c r="L11" s="129" t="s">
        <v>173</v>
      </c>
      <c r="M11" s="128">
        <v>14000</v>
      </c>
    </row>
    <row r="12" spans="1:13" thickBot="1" x14ac:dyDescent="0.3">
      <c r="A12" s="82" t="s">
        <v>14</v>
      </c>
      <c r="B12" s="518">
        <v>0</v>
      </c>
      <c r="C12" s="83"/>
      <c r="D12" s="81"/>
      <c r="E12" s="80" t="s">
        <v>0</v>
      </c>
      <c r="F12" s="120" t="s">
        <v>0</v>
      </c>
      <c r="G12" s="82" t="s">
        <v>14</v>
      </c>
      <c r="H12" s="518"/>
      <c r="I12" s="83"/>
      <c r="J12" s="81"/>
      <c r="L12" s="127"/>
      <c r="M12" s="127"/>
    </row>
    <row r="13" spans="1:13" thickBot="1" x14ac:dyDescent="0.3">
      <c r="A13" s="82" t="s">
        <v>13</v>
      </c>
      <c r="B13" s="126">
        <v>8760</v>
      </c>
      <c r="C13" s="83"/>
      <c r="D13" s="125"/>
      <c r="E13" s="69"/>
      <c r="F13" s="69"/>
      <c r="G13" s="82" t="s">
        <v>13</v>
      </c>
      <c r="H13" s="126">
        <v>8760</v>
      </c>
      <c r="I13" s="83"/>
      <c r="J13" s="125"/>
      <c r="L13" s="124" t="s">
        <v>172</v>
      </c>
      <c r="M13" s="123"/>
    </row>
    <row r="14" spans="1:13" ht="15.75" x14ac:dyDescent="0.25">
      <c r="A14" s="82" t="s">
        <v>12</v>
      </c>
      <c r="B14" s="24" t="e">
        <f>B13/C10*B11</f>
        <v>#DIV/0!</v>
      </c>
      <c r="C14" s="83"/>
      <c r="D14" s="519"/>
      <c r="E14" s="80" t="s">
        <v>0</v>
      </c>
      <c r="F14" s="120" t="s">
        <v>0</v>
      </c>
      <c r="G14" s="82" t="s">
        <v>12</v>
      </c>
      <c r="H14" s="85" t="e">
        <f>H13/I10*H11</f>
        <v>#DIV/0!</v>
      </c>
      <c r="I14" s="83"/>
      <c r="J14" s="519"/>
      <c r="L14" s="122" t="s">
        <v>171</v>
      </c>
      <c r="M14" s="121" t="s">
        <v>170</v>
      </c>
    </row>
    <row r="15" spans="1:13" ht="15.75" x14ac:dyDescent="0.25">
      <c r="A15" s="82" t="s">
        <v>11</v>
      </c>
      <c r="B15" s="119"/>
      <c r="C15" s="78"/>
      <c r="D15" s="520">
        <v>0</v>
      </c>
      <c r="E15" s="80" t="s">
        <v>0</v>
      </c>
      <c r="F15" s="120" t="s">
        <v>0</v>
      </c>
      <c r="G15" s="82" t="s">
        <v>11</v>
      </c>
      <c r="H15" s="119"/>
      <c r="I15" s="78"/>
      <c r="J15" s="520"/>
      <c r="L15" s="112" t="s">
        <v>169</v>
      </c>
      <c r="M15" s="111">
        <v>18000</v>
      </c>
    </row>
    <row r="16" spans="1:13" ht="12" customHeight="1" thickBot="1" x14ac:dyDescent="0.3">
      <c r="A16" s="118"/>
      <c r="B16" s="117"/>
      <c r="C16" s="67"/>
      <c r="D16" s="116"/>
      <c r="E16" s="71"/>
      <c r="F16" s="106"/>
      <c r="G16" s="118"/>
      <c r="H16" s="117"/>
      <c r="I16" s="67"/>
      <c r="J16" s="116"/>
      <c r="L16" s="112" t="s">
        <v>168</v>
      </c>
      <c r="M16" s="111">
        <v>21000</v>
      </c>
    </row>
    <row r="17" spans="1:13" ht="12" customHeight="1" thickBot="1" x14ac:dyDescent="0.3">
      <c r="A17" s="76"/>
      <c r="B17" s="115"/>
      <c r="C17" s="114"/>
      <c r="D17" s="113"/>
      <c r="E17" s="72" t="s">
        <v>0</v>
      </c>
      <c r="F17" s="106"/>
      <c r="G17" s="76"/>
      <c r="H17" s="115"/>
      <c r="I17" s="114"/>
      <c r="J17" s="113"/>
      <c r="L17" s="112" t="s">
        <v>167</v>
      </c>
      <c r="M17" s="111">
        <v>23000</v>
      </c>
    </row>
    <row r="18" spans="1:13" thickBot="1" x14ac:dyDescent="0.3">
      <c r="A18" s="82" t="s">
        <v>10</v>
      </c>
      <c r="B18" s="110"/>
      <c r="C18" s="109"/>
      <c r="D18" s="41" t="e">
        <f>(B14-D14)*B12</f>
        <v>#DIV/0!</v>
      </c>
      <c r="E18" s="106" t="s">
        <v>0</v>
      </c>
      <c r="F18" s="106"/>
      <c r="G18" s="82" t="s">
        <v>10</v>
      </c>
      <c r="H18" s="110"/>
      <c r="I18" s="109"/>
      <c r="J18" s="41" t="e">
        <f>(H14-J14)*H12</f>
        <v>#DIV/0!</v>
      </c>
      <c r="L18" s="112" t="s">
        <v>166</v>
      </c>
      <c r="M18" s="111">
        <v>24000</v>
      </c>
    </row>
    <row r="19" spans="1:13" thickBot="1" x14ac:dyDescent="0.3">
      <c r="A19" s="82" t="s">
        <v>9</v>
      </c>
      <c r="B19" s="110"/>
      <c r="C19" s="109"/>
      <c r="D19" s="38" t="e">
        <f>D18*10</f>
        <v>#DIV/0!</v>
      </c>
      <c r="E19" s="106" t="s">
        <v>0</v>
      </c>
      <c r="F19" s="106"/>
      <c r="G19" s="82" t="s">
        <v>9</v>
      </c>
      <c r="H19" s="110"/>
      <c r="I19" s="109"/>
      <c r="J19" s="38" t="e">
        <f>J18*10</f>
        <v>#DIV/0!</v>
      </c>
      <c r="L19" s="108" t="s">
        <v>165</v>
      </c>
      <c r="M19" s="107"/>
    </row>
    <row r="20" spans="1:13" thickBot="1" x14ac:dyDescent="0.3">
      <c r="A20" s="82" t="s">
        <v>8</v>
      </c>
      <c r="B20" s="110"/>
      <c r="C20" s="109"/>
      <c r="D20" s="387" t="e">
        <f>D19/D15</f>
        <v>#DIV/0!</v>
      </c>
      <c r="E20" s="106" t="s">
        <v>0</v>
      </c>
      <c r="F20" s="105"/>
      <c r="G20" s="82" t="s">
        <v>8</v>
      </c>
      <c r="H20" s="110"/>
      <c r="I20" s="109"/>
      <c r="J20" s="387" t="e">
        <f>J19/J15</f>
        <v>#DIV/0!</v>
      </c>
      <c r="L20" s="104" t="s">
        <v>164</v>
      </c>
      <c r="M20" s="103"/>
    </row>
    <row r="21" spans="1:13" ht="12.75" x14ac:dyDescent="0.2">
      <c r="A21" s="101"/>
      <c r="B21" s="100" t="s">
        <v>7</v>
      </c>
      <c r="C21" s="99"/>
      <c r="D21" s="98"/>
      <c r="E21" s="69"/>
      <c r="F21" s="102"/>
      <c r="G21" s="101"/>
      <c r="H21" s="100" t="s">
        <v>7</v>
      </c>
      <c r="I21" s="99"/>
      <c r="J21" s="98"/>
    </row>
    <row r="22" spans="1:13" ht="13.5" thickBot="1" x14ac:dyDescent="0.25">
      <c r="A22" s="68"/>
      <c r="B22" s="67"/>
      <c r="C22" s="67"/>
      <c r="D22" s="97"/>
      <c r="E22" s="69"/>
      <c r="F22" s="69"/>
      <c r="G22" s="68"/>
      <c r="H22" s="67"/>
      <c r="I22" s="67"/>
      <c r="J22" s="97"/>
    </row>
    <row r="23" spans="1:13" ht="13.5" thickBot="1" x14ac:dyDescent="0.25">
      <c r="A23" s="96"/>
      <c r="B23" s="69"/>
      <c r="C23" s="69"/>
      <c r="D23" s="95"/>
      <c r="E23" s="69"/>
      <c r="F23" s="69"/>
      <c r="G23" s="96"/>
      <c r="H23" s="69"/>
      <c r="I23" s="69"/>
      <c r="J23" s="95"/>
    </row>
    <row r="24" spans="1:13" thickBot="1" x14ac:dyDescent="0.3">
      <c r="A24" s="93" t="s">
        <v>160</v>
      </c>
      <c r="B24" s="91" t="s">
        <v>18</v>
      </c>
      <c r="C24" s="92"/>
      <c r="D24" s="91" t="s">
        <v>17</v>
      </c>
      <c r="E24" s="94" t="s">
        <v>0</v>
      </c>
      <c r="F24" s="71"/>
      <c r="G24" s="93" t="s">
        <v>160</v>
      </c>
      <c r="H24" s="91" t="s">
        <v>18</v>
      </c>
      <c r="I24" s="92"/>
      <c r="J24" s="91" t="s">
        <v>17</v>
      </c>
    </row>
    <row r="25" spans="1:13" ht="15.75" x14ac:dyDescent="0.25">
      <c r="A25" s="82" t="s">
        <v>159</v>
      </c>
      <c r="B25" s="521"/>
      <c r="C25" s="86"/>
      <c r="D25" s="90"/>
      <c r="E25" s="80" t="s">
        <v>0</v>
      </c>
      <c r="F25" s="71" t="s">
        <v>0</v>
      </c>
      <c r="G25" s="82" t="s">
        <v>159</v>
      </c>
      <c r="H25" s="521"/>
      <c r="I25" s="86"/>
      <c r="J25" s="90"/>
    </row>
    <row r="26" spans="1:13" ht="15.75" x14ac:dyDescent="0.25">
      <c r="A26" s="82" t="s">
        <v>158</v>
      </c>
      <c r="B26" s="522" t="s">
        <v>0</v>
      </c>
      <c r="C26" s="89"/>
      <c r="D26" s="524" t="s">
        <v>0</v>
      </c>
      <c r="E26" s="80" t="s">
        <v>0</v>
      </c>
      <c r="F26" s="71" t="s">
        <v>0</v>
      </c>
      <c r="G26" s="82" t="s">
        <v>158</v>
      </c>
      <c r="H26" s="522"/>
      <c r="I26" s="89"/>
      <c r="J26" s="524"/>
    </row>
    <row r="27" spans="1:13" ht="15.75" x14ac:dyDescent="0.25">
      <c r="A27" s="82" t="s">
        <v>157</v>
      </c>
      <c r="B27" s="523" t="s">
        <v>0</v>
      </c>
      <c r="C27" s="86"/>
      <c r="D27" s="88"/>
      <c r="E27" s="80" t="s">
        <v>0</v>
      </c>
      <c r="F27" s="71" t="s">
        <v>0</v>
      </c>
      <c r="G27" s="82" t="s">
        <v>157</v>
      </c>
      <c r="H27" s="523"/>
      <c r="I27" s="86"/>
      <c r="J27" s="88"/>
    </row>
    <row r="28" spans="1:13" ht="15.75" x14ac:dyDescent="0.25">
      <c r="A28" s="82" t="s">
        <v>83</v>
      </c>
      <c r="B28" s="87" t="str">
        <f>IF(B27="Annual Professional Maintenance", "0.01", "0.03")</f>
        <v>0.03</v>
      </c>
      <c r="C28" s="86"/>
      <c r="D28" s="81"/>
      <c r="E28" s="80" t="s">
        <v>0</v>
      </c>
      <c r="F28" s="71" t="s">
        <v>0</v>
      </c>
      <c r="G28" s="82" t="s">
        <v>83</v>
      </c>
      <c r="H28" s="26" t="str">
        <f>IF(H27="Annual Professional Maintenance", "0.01", "0.03")</f>
        <v>0.03</v>
      </c>
      <c r="I28" s="86"/>
      <c r="J28" s="81"/>
    </row>
    <row r="29" spans="1:13" ht="15.75" x14ac:dyDescent="0.25">
      <c r="A29" s="82" t="s">
        <v>156</v>
      </c>
      <c r="B29" s="85" t="e">
        <f>B26*(1-B28)^(B5-B25)</f>
        <v>#VALUE!</v>
      </c>
      <c r="C29" s="78"/>
      <c r="D29" s="81"/>
      <c r="E29" s="80" t="s">
        <v>0</v>
      </c>
      <c r="F29" s="71" t="s">
        <v>0</v>
      </c>
      <c r="G29" s="82" t="s">
        <v>156</v>
      </c>
      <c r="H29" s="24">
        <f>H26*(1-H28)^(H5-H25)</f>
        <v>0</v>
      </c>
      <c r="I29" s="78"/>
      <c r="J29" s="81"/>
    </row>
    <row r="30" spans="1:13" ht="12" customHeight="1" x14ac:dyDescent="0.25">
      <c r="A30" s="82"/>
      <c r="B30" s="84"/>
      <c r="C30" s="78"/>
      <c r="D30" s="81"/>
      <c r="E30" s="71" t="s">
        <v>0</v>
      </c>
      <c r="F30" s="71"/>
      <c r="G30" s="82"/>
      <c r="H30" s="84"/>
      <c r="I30" s="78"/>
      <c r="J30" s="81"/>
    </row>
    <row r="31" spans="1:13" ht="15.75" x14ac:dyDescent="0.25">
      <c r="A31" s="82" t="s">
        <v>155</v>
      </c>
      <c r="B31" s="525" t="s">
        <v>0</v>
      </c>
      <c r="C31" s="83"/>
      <c r="D31" s="81"/>
      <c r="E31" s="80" t="s">
        <v>0</v>
      </c>
      <c r="F31" s="71" t="s">
        <v>0</v>
      </c>
      <c r="G31" s="82" t="s">
        <v>155</v>
      </c>
      <c r="H31" s="525"/>
      <c r="I31" s="83"/>
      <c r="J31" s="81"/>
    </row>
    <row r="32" spans="1:13" ht="15.75" x14ac:dyDescent="0.25">
      <c r="A32" s="82" t="s">
        <v>154</v>
      </c>
      <c r="B32" s="526" t="s">
        <v>0</v>
      </c>
      <c r="C32" s="83"/>
      <c r="D32" s="81"/>
      <c r="E32" s="80" t="s">
        <v>0</v>
      </c>
      <c r="F32" s="71" t="s">
        <v>0</v>
      </c>
      <c r="G32" s="82" t="s">
        <v>154</v>
      </c>
      <c r="H32" s="526"/>
      <c r="I32" s="83"/>
      <c r="J32" s="81"/>
    </row>
    <row r="33" spans="1:10" ht="15.75" x14ac:dyDescent="0.25">
      <c r="A33" s="82"/>
      <c r="B33" s="22" t="e">
        <f>B32*B34</f>
        <v>#VALUE!</v>
      </c>
      <c r="C33" s="83"/>
      <c r="D33" s="81"/>
      <c r="E33" s="80" t="s">
        <v>0</v>
      </c>
      <c r="F33" s="71" t="s">
        <v>0</v>
      </c>
      <c r="G33" s="82"/>
      <c r="H33" s="22">
        <f>H32*H34</f>
        <v>0</v>
      </c>
      <c r="I33" s="83"/>
      <c r="J33" s="81"/>
    </row>
    <row r="34" spans="1:10" ht="15.75" x14ac:dyDescent="0.25">
      <c r="A34" s="82" t="s">
        <v>153</v>
      </c>
      <c r="B34" s="527"/>
      <c r="C34" s="78"/>
      <c r="D34" s="81"/>
      <c r="E34" s="80" t="s">
        <v>0</v>
      </c>
      <c r="F34" s="71" t="s">
        <v>0</v>
      </c>
      <c r="G34" s="82" t="s">
        <v>153</v>
      </c>
      <c r="H34" s="527"/>
      <c r="I34" s="78"/>
      <c r="J34" s="81"/>
    </row>
    <row r="35" spans="1:10" ht="12" customHeight="1" thickBot="1" x14ac:dyDescent="0.3">
      <c r="A35" s="79"/>
      <c r="B35" s="78"/>
      <c r="C35" s="78"/>
      <c r="D35" s="77"/>
      <c r="E35" s="80" t="s">
        <v>0</v>
      </c>
      <c r="F35" s="71" t="s">
        <v>0</v>
      </c>
      <c r="G35" s="79"/>
      <c r="H35" s="78"/>
      <c r="I35" s="78"/>
      <c r="J35" s="77"/>
    </row>
    <row r="36" spans="1:10" thickBot="1" x14ac:dyDescent="0.3">
      <c r="A36" s="76"/>
      <c r="B36" s="75"/>
      <c r="C36" s="74"/>
      <c r="D36" s="73"/>
      <c r="E36" s="72" t="s">
        <v>0</v>
      </c>
      <c r="F36" s="71"/>
      <c r="G36" s="18"/>
      <c r="H36" s="17"/>
      <c r="I36" s="16"/>
      <c r="J36" s="15"/>
    </row>
    <row r="37" spans="1:10" thickBot="1" x14ac:dyDescent="0.3">
      <c r="A37" s="9" t="s">
        <v>152</v>
      </c>
      <c r="B37" s="11"/>
      <c r="C37" s="14"/>
      <c r="D37" s="13" t="e">
        <f>(D26-C39)*0.1</f>
        <v>#VALUE!</v>
      </c>
      <c r="E37" s="71" t="s">
        <v>0</v>
      </c>
      <c r="F37" s="71"/>
      <c r="G37" s="9" t="s">
        <v>152</v>
      </c>
      <c r="H37" s="11"/>
      <c r="I37" s="14"/>
      <c r="J37" s="13" t="e">
        <f>(J26-I39)*0.1</f>
        <v>#DIV/0!</v>
      </c>
    </row>
    <row r="38" spans="1:10" thickBot="1" x14ac:dyDescent="0.3">
      <c r="A38" s="9"/>
      <c r="B38" s="70" t="s">
        <v>151</v>
      </c>
      <c r="C38" s="7"/>
      <c r="D38" s="12"/>
      <c r="E38" s="71"/>
      <c r="F38" s="71"/>
      <c r="G38" s="9"/>
      <c r="H38" s="70" t="s">
        <v>151</v>
      </c>
      <c r="I38" s="7"/>
      <c r="J38" s="12"/>
    </row>
    <row r="39" spans="1:10" ht="20.25" customHeight="1" thickBot="1" x14ac:dyDescent="0.3">
      <c r="A39" s="9" t="s">
        <v>150</v>
      </c>
      <c r="B39" s="11"/>
      <c r="C39" s="11" t="e">
        <f>B31/B33</f>
        <v>#VALUE!</v>
      </c>
      <c r="D39" s="10" t="e">
        <f>(D26-B29)*0.1</f>
        <v>#VALUE!</v>
      </c>
      <c r="E39" s="71" t="s">
        <v>0</v>
      </c>
      <c r="F39" s="71"/>
      <c r="G39" s="9" t="s">
        <v>150</v>
      </c>
      <c r="H39" s="11"/>
      <c r="I39" s="11" t="e">
        <f>H31/H33</f>
        <v>#DIV/0!</v>
      </c>
      <c r="J39" s="10">
        <f>(J26-H29)*0.1</f>
        <v>0</v>
      </c>
    </row>
    <row r="40" spans="1:10" ht="15.75" x14ac:dyDescent="0.25">
      <c r="A40" s="9"/>
      <c r="B40" s="70" t="s">
        <v>149</v>
      </c>
      <c r="C40" s="7"/>
      <c r="D40" s="6"/>
      <c r="E40" s="69"/>
      <c r="F40" s="69"/>
      <c r="G40" s="9"/>
      <c r="H40" s="70" t="s">
        <v>149</v>
      </c>
      <c r="I40" s="7"/>
      <c r="J40" s="6"/>
    </row>
    <row r="41" spans="1:10" ht="13.5" thickBot="1" x14ac:dyDescent="0.25">
      <c r="A41" s="5"/>
      <c r="B41" s="4"/>
      <c r="C41" s="4"/>
      <c r="D41" s="3"/>
      <c r="E41" s="69"/>
      <c r="F41" s="69"/>
      <c r="G41" s="68"/>
      <c r="H41" s="67"/>
      <c r="I41" s="67"/>
      <c r="J41" s="66"/>
    </row>
    <row r="42" spans="1:10" ht="12.75" x14ac:dyDescent="0.2"/>
    <row r="43" spans="1:10" thickBot="1" x14ac:dyDescent="0.3">
      <c r="G43" s="51"/>
    </row>
    <row r="44" spans="1:10" thickBot="1" x14ac:dyDescent="0.25">
      <c r="A44" s="977" t="s">
        <v>163</v>
      </c>
      <c r="B44" s="978"/>
      <c r="C44" s="978"/>
      <c r="D44" s="979"/>
      <c r="G44" s="977" t="s">
        <v>163</v>
      </c>
      <c r="H44" s="978"/>
      <c r="I44" s="978"/>
      <c r="J44" s="979"/>
    </row>
    <row r="45" spans="1:10" ht="15.75" x14ac:dyDescent="0.25">
      <c r="A45" s="65" t="s">
        <v>123</v>
      </c>
      <c r="B45" s="980">
        <f>B3</f>
        <v>0</v>
      </c>
      <c r="C45" s="981"/>
      <c r="D45" s="982"/>
      <c r="G45" s="65" t="s">
        <v>123</v>
      </c>
      <c r="H45" s="980">
        <f>B45</f>
        <v>0</v>
      </c>
      <c r="I45" s="981"/>
      <c r="J45" s="982"/>
    </row>
    <row r="46" spans="1:10" ht="15.75" x14ac:dyDescent="0.25">
      <c r="A46" s="65" t="s">
        <v>4</v>
      </c>
      <c r="B46" s="969">
        <f>B4</f>
        <v>0</v>
      </c>
      <c r="C46" s="970"/>
      <c r="D46" s="971"/>
      <c r="G46" s="65" t="s">
        <v>4</v>
      </c>
      <c r="H46" s="969">
        <f>B46</f>
        <v>0</v>
      </c>
      <c r="I46" s="970"/>
      <c r="J46" s="971"/>
    </row>
    <row r="47" spans="1:10" thickBot="1" x14ac:dyDescent="0.3">
      <c r="A47" s="64" t="s">
        <v>122</v>
      </c>
      <c r="B47" s="972"/>
      <c r="C47" s="973"/>
      <c r="D47" s="974"/>
      <c r="G47" s="64" t="s">
        <v>122</v>
      </c>
      <c r="H47" s="972"/>
      <c r="I47" s="973"/>
      <c r="J47" s="974"/>
    </row>
    <row r="48" spans="1:10" ht="13.5" thickBot="1" x14ac:dyDescent="0.25">
      <c r="A48" s="63"/>
      <c r="B48" s="62"/>
      <c r="C48" s="62"/>
      <c r="D48" s="61"/>
      <c r="G48" s="63"/>
      <c r="H48" s="62"/>
      <c r="I48" s="62"/>
      <c r="J48" s="61"/>
    </row>
    <row r="49" spans="1:10" thickBot="1" x14ac:dyDescent="0.3">
      <c r="A49" s="60" t="s">
        <v>162</v>
      </c>
      <c r="B49" s="31"/>
      <c r="C49" s="975"/>
      <c r="D49" s="976"/>
      <c r="G49" s="60" t="s">
        <v>162</v>
      </c>
      <c r="H49" s="31"/>
      <c r="I49" s="975"/>
      <c r="J49" s="976"/>
    </row>
    <row r="50" spans="1:10" thickBot="1" x14ac:dyDescent="0.3">
      <c r="A50" s="59"/>
      <c r="B50" s="58"/>
      <c r="C50" s="58"/>
      <c r="D50" s="57"/>
      <c r="G50" s="59"/>
      <c r="H50" s="58"/>
      <c r="I50" s="58"/>
      <c r="J50" s="57"/>
    </row>
    <row r="51" spans="1:10" thickBot="1" x14ac:dyDescent="0.3">
      <c r="A51" s="32" t="s">
        <v>161</v>
      </c>
      <c r="B51" s="55" t="s">
        <v>18</v>
      </c>
      <c r="C51" s="54"/>
      <c r="D51" s="53" t="s">
        <v>17</v>
      </c>
      <c r="E51" s="56"/>
      <c r="F51" s="56"/>
      <c r="G51" s="32" t="s">
        <v>161</v>
      </c>
      <c r="H51" s="55" t="s">
        <v>18</v>
      </c>
      <c r="I51" s="54"/>
      <c r="J51" s="53" t="s">
        <v>17</v>
      </c>
    </row>
    <row r="52" spans="1:10" ht="15.75" x14ac:dyDescent="0.25">
      <c r="A52" s="9" t="s">
        <v>16</v>
      </c>
      <c r="B52" s="516"/>
      <c r="C52" s="52">
        <f>B52/60</f>
        <v>0</v>
      </c>
      <c r="D52" s="27"/>
      <c r="F52" s="51"/>
      <c r="G52" s="9" t="s">
        <v>16</v>
      </c>
      <c r="H52" s="516"/>
      <c r="I52" s="52">
        <f>H52/60</f>
        <v>0</v>
      </c>
      <c r="J52" s="27"/>
    </row>
    <row r="53" spans="1:10" ht="15.75" x14ac:dyDescent="0.25">
      <c r="A53" s="9" t="s">
        <v>15</v>
      </c>
      <c r="B53" s="517"/>
      <c r="C53" s="11"/>
      <c r="D53" s="21"/>
      <c r="F53" s="51"/>
      <c r="G53" s="9" t="s">
        <v>15</v>
      </c>
      <c r="H53" s="517"/>
      <c r="I53" s="11"/>
      <c r="J53" s="21"/>
    </row>
    <row r="54" spans="1:10" ht="15.75" x14ac:dyDescent="0.25">
      <c r="A54" s="9" t="s">
        <v>14</v>
      </c>
      <c r="B54" s="518"/>
      <c r="C54" s="11"/>
      <c r="D54" s="21"/>
      <c r="G54" s="9" t="s">
        <v>14</v>
      </c>
      <c r="H54" s="518"/>
      <c r="I54" s="11"/>
      <c r="J54" s="21"/>
    </row>
    <row r="55" spans="1:10" ht="15.75" x14ac:dyDescent="0.25">
      <c r="A55" s="9" t="s">
        <v>13</v>
      </c>
      <c r="B55" s="50">
        <v>8760</v>
      </c>
      <c r="C55" s="11"/>
      <c r="D55" s="49"/>
      <c r="G55" s="9" t="s">
        <v>13</v>
      </c>
      <c r="H55" s="50">
        <v>8760</v>
      </c>
      <c r="I55" s="11"/>
      <c r="J55" s="49"/>
    </row>
    <row r="56" spans="1:10" ht="15.75" x14ac:dyDescent="0.25">
      <c r="A56" s="9" t="s">
        <v>12</v>
      </c>
      <c r="B56" s="24" t="e">
        <f>B55/C52*B53</f>
        <v>#DIV/0!</v>
      </c>
      <c r="C56" s="11"/>
      <c r="D56" s="519"/>
      <c r="G56" s="9" t="s">
        <v>12</v>
      </c>
      <c r="H56" s="24" t="e">
        <f>H55/I52*H53</f>
        <v>#DIV/0!</v>
      </c>
      <c r="I56" s="11"/>
      <c r="J56" s="519"/>
    </row>
    <row r="57" spans="1:10" ht="15.75" x14ac:dyDescent="0.25">
      <c r="A57" s="9" t="s">
        <v>11</v>
      </c>
      <c r="B57" s="48"/>
      <c r="C57" s="14"/>
      <c r="D57" s="520"/>
      <c r="G57" s="9" t="s">
        <v>11</v>
      </c>
      <c r="H57" s="48"/>
      <c r="I57" s="14"/>
      <c r="J57" s="520"/>
    </row>
    <row r="58" spans="1:10" thickBot="1" x14ac:dyDescent="0.3">
      <c r="A58" s="47"/>
      <c r="B58" s="46"/>
      <c r="C58" s="4"/>
      <c r="D58" s="45"/>
      <c r="G58" s="47"/>
      <c r="H58" s="46"/>
      <c r="I58" s="4"/>
      <c r="J58" s="45"/>
    </row>
    <row r="59" spans="1:10" thickBot="1" x14ac:dyDescent="0.3">
      <c r="A59" s="18"/>
      <c r="B59" s="44"/>
      <c r="C59" s="43"/>
      <c r="D59" s="42"/>
      <c r="G59" s="18"/>
      <c r="H59" s="44"/>
      <c r="I59" s="43"/>
      <c r="J59" s="42"/>
    </row>
    <row r="60" spans="1:10" thickBot="1" x14ac:dyDescent="0.3">
      <c r="A60" s="9" t="s">
        <v>10</v>
      </c>
      <c r="B60" s="40"/>
      <c r="C60" s="39"/>
      <c r="D60" s="41" t="e">
        <f>(B56-D56)*B54</f>
        <v>#DIV/0!</v>
      </c>
      <c r="G60" s="9" t="s">
        <v>10</v>
      </c>
      <c r="H60" s="40"/>
      <c r="I60" s="39"/>
      <c r="J60" s="41" t="e">
        <f>(H56-J56)*H54</f>
        <v>#DIV/0!</v>
      </c>
    </row>
    <row r="61" spans="1:10" thickBot="1" x14ac:dyDescent="0.3">
      <c r="A61" s="9" t="s">
        <v>9</v>
      </c>
      <c r="B61" s="40"/>
      <c r="C61" s="39"/>
      <c r="D61" s="38" t="e">
        <f>D60*10</f>
        <v>#DIV/0!</v>
      </c>
      <c r="G61" s="9" t="s">
        <v>9</v>
      </c>
      <c r="H61" s="40"/>
      <c r="I61" s="39"/>
      <c r="J61" s="38" t="e">
        <f>J60*10</f>
        <v>#DIV/0!</v>
      </c>
    </row>
    <row r="62" spans="1:10" thickBot="1" x14ac:dyDescent="0.3">
      <c r="A62" s="9" t="s">
        <v>8</v>
      </c>
      <c r="B62" s="40"/>
      <c r="C62" s="39"/>
      <c r="D62" s="387" t="e">
        <f>D61/D57</f>
        <v>#DIV/0!</v>
      </c>
      <c r="G62" s="9" t="s">
        <v>8</v>
      </c>
      <c r="H62" s="40"/>
      <c r="I62" s="39"/>
      <c r="J62" s="387" t="e">
        <f>J61/J57</f>
        <v>#DIV/0!</v>
      </c>
    </row>
    <row r="63" spans="1:10" ht="16.5" customHeight="1" x14ac:dyDescent="0.2">
      <c r="A63" s="37"/>
      <c r="B63" s="8" t="s">
        <v>7</v>
      </c>
      <c r="C63" s="7"/>
      <c r="D63" s="36"/>
      <c r="G63" s="37"/>
      <c r="H63" s="8" t="s">
        <v>7</v>
      </c>
      <c r="I63" s="7"/>
      <c r="J63" s="36"/>
    </row>
    <row r="64" spans="1:10" ht="16.5" customHeight="1" thickBot="1" x14ac:dyDescent="0.25">
      <c r="A64" s="5"/>
      <c r="B64" s="4"/>
      <c r="C64" s="4"/>
      <c r="D64" s="35"/>
      <c r="G64" s="5"/>
      <c r="H64" s="4"/>
      <c r="I64" s="4"/>
      <c r="J64" s="35"/>
    </row>
    <row r="65" spans="1:10" ht="16.5" customHeight="1" thickBot="1" x14ac:dyDescent="0.25">
      <c r="A65" s="34"/>
      <c r="D65" s="33"/>
      <c r="G65" s="34"/>
      <c r="J65" s="33"/>
    </row>
    <row r="66" spans="1:10" ht="16.5" customHeight="1" thickBot="1" x14ac:dyDescent="0.3">
      <c r="A66" s="32" t="s">
        <v>160</v>
      </c>
      <c r="B66" s="30" t="s">
        <v>18</v>
      </c>
      <c r="C66" s="31"/>
      <c r="D66" s="30" t="s">
        <v>17</v>
      </c>
      <c r="G66" s="32" t="s">
        <v>160</v>
      </c>
      <c r="H66" s="30" t="s">
        <v>18</v>
      </c>
      <c r="I66" s="31"/>
      <c r="J66" s="30" t="s">
        <v>17</v>
      </c>
    </row>
    <row r="67" spans="1:10" ht="16.5" customHeight="1" x14ac:dyDescent="0.25">
      <c r="A67" s="9" t="s">
        <v>159</v>
      </c>
      <c r="B67" s="521"/>
      <c r="C67" s="25"/>
      <c r="D67" s="29"/>
      <c r="G67" s="9" t="s">
        <v>159</v>
      </c>
      <c r="H67" s="521"/>
      <c r="I67" s="25"/>
      <c r="J67" s="29"/>
    </row>
    <row r="68" spans="1:10" ht="16.5" customHeight="1" x14ac:dyDescent="0.25">
      <c r="A68" s="9" t="s">
        <v>158</v>
      </c>
      <c r="B68" s="522"/>
      <c r="C68" s="28"/>
      <c r="D68" s="524"/>
      <c r="G68" s="9" t="s">
        <v>158</v>
      </c>
      <c r="H68" s="522"/>
      <c r="I68" s="28"/>
      <c r="J68" s="524"/>
    </row>
    <row r="69" spans="1:10" ht="16.5" customHeight="1" x14ac:dyDescent="0.25">
      <c r="A69" s="9" t="s">
        <v>157</v>
      </c>
      <c r="B69" s="528"/>
      <c r="C69" s="25"/>
      <c r="D69" s="27"/>
      <c r="G69" s="9" t="s">
        <v>157</v>
      </c>
      <c r="H69" s="528"/>
      <c r="I69" s="25"/>
      <c r="J69" s="27"/>
    </row>
    <row r="70" spans="1:10" ht="16.5" customHeight="1" x14ac:dyDescent="0.25">
      <c r="A70" s="9" t="s">
        <v>83</v>
      </c>
      <c r="B70" s="26" t="str">
        <f>IF(B69="Annual Professional Maintenance", "0.01", "0.03")</f>
        <v>0.03</v>
      </c>
      <c r="C70" s="25"/>
      <c r="D70" s="21"/>
      <c r="G70" s="9" t="s">
        <v>83</v>
      </c>
      <c r="H70" s="26" t="str">
        <f>IF(H69="Annual Professional Maintenance", "0.01", "0.03")</f>
        <v>0.03</v>
      </c>
      <c r="I70" s="25"/>
      <c r="J70" s="21"/>
    </row>
    <row r="71" spans="1:10" ht="16.5" customHeight="1" x14ac:dyDescent="0.25">
      <c r="A71" s="9" t="s">
        <v>156</v>
      </c>
      <c r="B71" s="24">
        <f>B68*(1-B70)^(B47-B67)</f>
        <v>0</v>
      </c>
      <c r="C71" s="14"/>
      <c r="D71" s="21"/>
      <c r="G71" s="9" t="s">
        <v>156</v>
      </c>
      <c r="H71" s="24">
        <f>H68*(1-H70)^(H47-H67)</f>
        <v>0</v>
      </c>
      <c r="I71" s="14"/>
      <c r="J71" s="21"/>
    </row>
    <row r="72" spans="1:10" ht="16.5" customHeight="1" x14ac:dyDescent="0.25">
      <c r="A72" s="9"/>
      <c r="B72" s="23"/>
      <c r="C72" s="14"/>
      <c r="D72" s="21"/>
      <c r="G72" s="9"/>
      <c r="H72" s="23"/>
      <c r="I72" s="14"/>
      <c r="J72" s="21"/>
    </row>
    <row r="73" spans="1:10" ht="16.5" customHeight="1" x14ac:dyDescent="0.25">
      <c r="A73" s="9" t="s">
        <v>155</v>
      </c>
      <c r="B73" s="525"/>
      <c r="C73" s="11"/>
      <c r="D73" s="21"/>
      <c r="G73" s="9" t="s">
        <v>155</v>
      </c>
      <c r="H73" s="525"/>
      <c r="I73" s="11"/>
      <c r="J73" s="21"/>
    </row>
    <row r="74" spans="1:10" ht="16.5" customHeight="1" x14ac:dyDescent="0.25">
      <c r="A74" s="9" t="s">
        <v>154</v>
      </c>
      <c r="B74" s="526"/>
      <c r="C74" s="11"/>
      <c r="D74" s="21"/>
      <c r="G74" s="9" t="s">
        <v>154</v>
      </c>
      <c r="H74" s="526"/>
      <c r="I74" s="11"/>
      <c r="J74" s="21"/>
    </row>
    <row r="75" spans="1:10" ht="16.5" customHeight="1" x14ac:dyDescent="0.25">
      <c r="A75" s="9"/>
      <c r="B75" s="22">
        <f>B74*B76</f>
        <v>0</v>
      </c>
      <c r="C75" s="11"/>
      <c r="D75" s="21"/>
      <c r="G75" s="9"/>
      <c r="H75" s="22">
        <f>H74*H76</f>
        <v>0</v>
      </c>
      <c r="I75" s="11"/>
      <c r="J75" s="21"/>
    </row>
    <row r="76" spans="1:10" ht="16.5" customHeight="1" x14ac:dyDescent="0.25">
      <c r="A76" s="9" t="s">
        <v>153</v>
      </c>
      <c r="B76" s="527"/>
      <c r="C76" s="14"/>
      <c r="D76" s="21"/>
      <c r="G76" s="9" t="s">
        <v>153</v>
      </c>
      <c r="H76" s="527"/>
      <c r="I76" s="14"/>
      <c r="J76" s="21"/>
    </row>
    <row r="77" spans="1:10" ht="16.5" customHeight="1" thickBot="1" x14ac:dyDescent="0.25">
      <c r="A77" s="20"/>
      <c r="B77" s="14"/>
      <c r="C77" s="14"/>
      <c r="D77" s="19"/>
      <c r="G77" s="20"/>
      <c r="H77" s="14"/>
      <c r="I77" s="14"/>
      <c r="J77" s="19"/>
    </row>
    <row r="78" spans="1:10" ht="16.5" customHeight="1" thickBot="1" x14ac:dyDescent="0.3">
      <c r="A78" s="18"/>
      <c r="B78" s="17"/>
      <c r="C78" s="16"/>
      <c r="D78" s="15"/>
      <c r="G78" s="18"/>
      <c r="H78" s="17"/>
      <c r="I78" s="16"/>
      <c r="J78" s="15"/>
    </row>
    <row r="79" spans="1:10" ht="16.5" customHeight="1" thickBot="1" x14ac:dyDescent="0.3">
      <c r="A79" s="9" t="s">
        <v>152</v>
      </c>
      <c r="B79" s="11"/>
      <c r="C79" s="14"/>
      <c r="D79" s="13" t="e">
        <f>(D68-C81)*0.1</f>
        <v>#DIV/0!</v>
      </c>
      <c r="G79" s="9" t="s">
        <v>152</v>
      </c>
      <c r="H79" s="11"/>
      <c r="I79" s="14"/>
      <c r="J79" s="13" t="e">
        <f>(J68-I81)*0.1</f>
        <v>#DIV/0!</v>
      </c>
    </row>
    <row r="80" spans="1:10" ht="16.5" customHeight="1" thickBot="1" x14ac:dyDescent="0.3">
      <c r="A80" s="9"/>
      <c r="B80" s="8" t="s">
        <v>151</v>
      </c>
      <c r="C80" s="7"/>
      <c r="D80" s="12"/>
      <c r="G80" s="9"/>
      <c r="H80" s="8" t="s">
        <v>151</v>
      </c>
      <c r="I80" s="7"/>
      <c r="J80" s="12"/>
    </row>
    <row r="81" spans="1:10" ht="16.5" customHeight="1" thickBot="1" x14ac:dyDescent="0.3">
      <c r="A81" s="9" t="s">
        <v>150</v>
      </c>
      <c r="B81" s="11"/>
      <c r="C81" s="11" t="e">
        <f>B73/B75</f>
        <v>#DIV/0!</v>
      </c>
      <c r="D81" s="10">
        <f>(D68-B71)*0.1</f>
        <v>0</v>
      </c>
      <c r="G81" s="9" t="s">
        <v>150</v>
      </c>
      <c r="H81" s="11"/>
      <c r="I81" s="11" t="e">
        <f>H73/H75</f>
        <v>#DIV/0!</v>
      </c>
      <c r="J81" s="10">
        <f>(J68-H71)*0.1</f>
        <v>0</v>
      </c>
    </row>
    <row r="82" spans="1:10" ht="16.5" customHeight="1" x14ac:dyDescent="0.25">
      <c r="A82" s="9"/>
      <c r="B82" s="8" t="s">
        <v>149</v>
      </c>
      <c r="C82" s="7"/>
      <c r="D82" s="6"/>
      <c r="G82" s="9"/>
      <c r="H82" s="8" t="s">
        <v>149</v>
      </c>
      <c r="I82" s="7"/>
      <c r="J82" s="6"/>
    </row>
    <row r="83" spans="1:10" ht="16.5" customHeight="1" thickBot="1" x14ac:dyDescent="0.25">
      <c r="A83" s="5"/>
      <c r="B83" s="4"/>
      <c r="C83" s="4"/>
      <c r="D83" s="3"/>
      <c r="G83" s="5"/>
      <c r="H83" s="4"/>
      <c r="I83" s="4"/>
      <c r="J83" s="3"/>
    </row>
  </sheetData>
  <protectedRanges>
    <protectedRange password="CF31" sqref="A15:D18 G15:J18 G57:J60 A57:D60" name="Range1"/>
    <protectedRange password="CF31" sqref="C40:D40 A40 A36:D37 A39:D39 C38:D38 A38 I40:J40 G40 G36:J37 G39:J39 I38:J38 G38 I82:J82 G82 G78:J79 G81:J81 I80:J80 G80 C82:D82 A82 A78:D79 A81:D81 C80:D80 A80" name="Range1_1"/>
  </protectedRanges>
  <mergeCells count="20">
    <mergeCell ref="C49:D49"/>
    <mergeCell ref="I49:J49"/>
    <mergeCell ref="B45:D45"/>
    <mergeCell ref="H45:J45"/>
    <mergeCell ref="B46:D46"/>
    <mergeCell ref="H46:J46"/>
    <mergeCell ref="B47:D47"/>
    <mergeCell ref="H47:J47"/>
    <mergeCell ref="B5:D5"/>
    <mergeCell ref="H5:J5"/>
    <mergeCell ref="C7:D7"/>
    <mergeCell ref="I7:J7"/>
    <mergeCell ref="A44:D44"/>
    <mergeCell ref="G44:J44"/>
    <mergeCell ref="A2:D2"/>
    <mergeCell ref="G2:J2"/>
    <mergeCell ref="B3:D3"/>
    <mergeCell ref="H3:J3"/>
    <mergeCell ref="B4:D4"/>
    <mergeCell ref="H4:J4"/>
  </mergeCells>
  <dataValidations count="23">
    <dataValidation type="list" allowBlank="1" showInputMessage="1" sqref="B27">
      <formula1>"Annual Professional Maintenance, Seldom or Never Maintained"</formula1>
    </dataValidation>
    <dataValidation allowBlank="1" showInputMessage="1" showErrorMessage="1" promptTitle="Job Number" prompt="Enter the job number/client ID/audit number for this client. "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H4 H46 B46"/>
    <dataValidation allowBlank="1" showInputMessage="1" showErrorMessage="1" prompt="Enter Client's Name"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H3 H45 B45"/>
    <dataValidation allowBlank="1" showInputMessage="1" showErrorMessage="1" prompt="% decrease using amps" sqref="D37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D65573 IZ65573 SV65573 ACR65573 AMN65573 AWJ65573 BGF65573 BQB65573 BZX65573 CJT65573 CTP65573 DDL65573 DNH65573 DXD65573 EGZ65573 EQV65573 FAR65573 FKN65573 FUJ65573 GEF65573 GOB65573 GXX65573 HHT65573 HRP65573 IBL65573 ILH65573 IVD65573 JEZ65573 JOV65573 JYR65573 KIN65573 KSJ65573 LCF65573 LMB65573 LVX65573 MFT65573 MPP65573 MZL65573 NJH65573 NTD65573 OCZ65573 OMV65573 OWR65573 PGN65573 PQJ65573 QAF65573 QKB65573 QTX65573 RDT65573 RNP65573 RXL65573 SHH65573 SRD65573 TAZ65573 TKV65573 TUR65573 UEN65573 UOJ65573 UYF65573 VIB65573 VRX65573 WBT65573 WLP65573 WVL65573 D131109 IZ131109 SV131109 ACR131109 AMN131109 AWJ131109 BGF131109 BQB131109 BZX131109 CJT131109 CTP131109 DDL131109 DNH131109 DXD131109 EGZ131109 EQV131109 FAR131109 FKN131109 FUJ131109 GEF131109 GOB131109 GXX131109 HHT131109 HRP131109 IBL131109 ILH131109 IVD131109 JEZ131109 JOV131109 JYR131109 KIN131109 KSJ131109 LCF131109 LMB131109 LVX131109 MFT131109 MPP131109 MZL131109 NJH131109 NTD131109 OCZ131109 OMV131109 OWR131109 PGN131109 PQJ131109 QAF131109 QKB131109 QTX131109 RDT131109 RNP131109 RXL131109 SHH131109 SRD131109 TAZ131109 TKV131109 TUR131109 UEN131109 UOJ131109 UYF131109 VIB131109 VRX131109 WBT131109 WLP131109 WVL131109 D196645 IZ196645 SV196645 ACR196645 AMN196645 AWJ196645 BGF196645 BQB196645 BZX196645 CJT196645 CTP196645 DDL196645 DNH196645 DXD196645 EGZ196645 EQV196645 FAR196645 FKN196645 FUJ196645 GEF196645 GOB196645 GXX196645 HHT196645 HRP196645 IBL196645 ILH196645 IVD196645 JEZ196645 JOV196645 JYR196645 KIN196645 KSJ196645 LCF196645 LMB196645 LVX196645 MFT196645 MPP196645 MZL196645 NJH196645 NTD196645 OCZ196645 OMV196645 OWR196645 PGN196645 PQJ196645 QAF196645 QKB196645 QTX196645 RDT196645 RNP196645 RXL196645 SHH196645 SRD196645 TAZ196645 TKV196645 TUR196645 UEN196645 UOJ196645 UYF196645 VIB196645 VRX196645 WBT196645 WLP196645 WVL196645 D262181 IZ262181 SV262181 ACR262181 AMN262181 AWJ262181 BGF262181 BQB262181 BZX262181 CJT262181 CTP262181 DDL262181 DNH262181 DXD262181 EGZ262181 EQV262181 FAR262181 FKN262181 FUJ262181 GEF262181 GOB262181 GXX262181 HHT262181 HRP262181 IBL262181 ILH262181 IVD262181 JEZ262181 JOV262181 JYR262181 KIN262181 KSJ262181 LCF262181 LMB262181 LVX262181 MFT262181 MPP262181 MZL262181 NJH262181 NTD262181 OCZ262181 OMV262181 OWR262181 PGN262181 PQJ262181 QAF262181 QKB262181 QTX262181 RDT262181 RNP262181 RXL262181 SHH262181 SRD262181 TAZ262181 TKV262181 TUR262181 UEN262181 UOJ262181 UYF262181 VIB262181 VRX262181 WBT262181 WLP262181 WVL262181 D327717 IZ327717 SV327717 ACR327717 AMN327717 AWJ327717 BGF327717 BQB327717 BZX327717 CJT327717 CTP327717 DDL327717 DNH327717 DXD327717 EGZ327717 EQV327717 FAR327717 FKN327717 FUJ327717 GEF327717 GOB327717 GXX327717 HHT327717 HRP327717 IBL327717 ILH327717 IVD327717 JEZ327717 JOV327717 JYR327717 KIN327717 KSJ327717 LCF327717 LMB327717 LVX327717 MFT327717 MPP327717 MZL327717 NJH327717 NTD327717 OCZ327717 OMV327717 OWR327717 PGN327717 PQJ327717 QAF327717 QKB327717 QTX327717 RDT327717 RNP327717 RXL327717 SHH327717 SRD327717 TAZ327717 TKV327717 TUR327717 UEN327717 UOJ327717 UYF327717 VIB327717 VRX327717 WBT327717 WLP327717 WVL327717 D393253 IZ393253 SV393253 ACR393253 AMN393253 AWJ393253 BGF393253 BQB393253 BZX393253 CJT393253 CTP393253 DDL393253 DNH393253 DXD393253 EGZ393253 EQV393253 FAR393253 FKN393253 FUJ393253 GEF393253 GOB393253 GXX393253 HHT393253 HRP393253 IBL393253 ILH393253 IVD393253 JEZ393253 JOV393253 JYR393253 KIN393253 KSJ393253 LCF393253 LMB393253 LVX393253 MFT393253 MPP393253 MZL393253 NJH393253 NTD393253 OCZ393253 OMV393253 OWR393253 PGN393253 PQJ393253 QAF393253 QKB393253 QTX393253 RDT393253 RNP393253 RXL393253 SHH393253 SRD393253 TAZ393253 TKV393253 TUR393253 UEN393253 UOJ393253 UYF393253 VIB393253 VRX393253 WBT393253 WLP393253 WVL393253 D458789 IZ458789 SV458789 ACR458789 AMN458789 AWJ458789 BGF458789 BQB458789 BZX458789 CJT458789 CTP458789 DDL458789 DNH458789 DXD458789 EGZ458789 EQV458789 FAR458789 FKN458789 FUJ458789 GEF458789 GOB458789 GXX458789 HHT458789 HRP458789 IBL458789 ILH458789 IVD458789 JEZ458789 JOV458789 JYR458789 KIN458789 KSJ458789 LCF458789 LMB458789 LVX458789 MFT458789 MPP458789 MZL458789 NJH458789 NTD458789 OCZ458789 OMV458789 OWR458789 PGN458789 PQJ458789 QAF458789 QKB458789 QTX458789 RDT458789 RNP458789 RXL458789 SHH458789 SRD458789 TAZ458789 TKV458789 TUR458789 UEN458789 UOJ458789 UYF458789 VIB458789 VRX458789 WBT458789 WLP458789 WVL458789 D524325 IZ524325 SV524325 ACR524325 AMN524325 AWJ524325 BGF524325 BQB524325 BZX524325 CJT524325 CTP524325 DDL524325 DNH524325 DXD524325 EGZ524325 EQV524325 FAR524325 FKN524325 FUJ524325 GEF524325 GOB524325 GXX524325 HHT524325 HRP524325 IBL524325 ILH524325 IVD524325 JEZ524325 JOV524325 JYR524325 KIN524325 KSJ524325 LCF524325 LMB524325 LVX524325 MFT524325 MPP524325 MZL524325 NJH524325 NTD524325 OCZ524325 OMV524325 OWR524325 PGN524325 PQJ524325 QAF524325 QKB524325 QTX524325 RDT524325 RNP524325 RXL524325 SHH524325 SRD524325 TAZ524325 TKV524325 TUR524325 UEN524325 UOJ524325 UYF524325 VIB524325 VRX524325 WBT524325 WLP524325 WVL524325 D589861 IZ589861 SV589861 ACR589861 AMN589861 AWJ589861 BGF589861 BQB589861 BZX589861 CJT589861 CTP589861 DDL589861 DNH589861 DXD589861 EGZ589861 EQV589861 FAR589861 FKN589861 FUJ589861 GEF589861 GOB589861 GXX589861 HHT589861 HRP589861 IBL589861 ILH589861 IVD589861 JEZ589861 JOV589861 JYR589861 KIN589861 KSJ589861 LCF589861 LMB589861 LVX589861 MFT589861 MPP589861 MZL589861 NJH589861 NTD589861 OCZ589861 OMV589861 OWR589861 PGN589861 PQJ589861 QAF589861 QKB589861 QTX589861 RDT589861 RNP589861 RXL589861 SHH589861 SRD589861 TAZ589861 TKV589861 TUR589861 UEN589861 UOJ589861 UYF589861 VIB589861 VRX589861 WBT589861 WLP589861 WVL589861 D655397 IZ655397 SV655397 ACR655397 AMN655397 AWJ655397 BGF655397 BQB655397 BZX655397 CJT655397 CTP655397 DDL655397 DNH655397 DXD655397 EGZ655397 EQV655397 FAR655397 FKN655397 FUJ655397 GEF655397 GOB655397 GXX655397 HHT655397 HRP655397 IBL655397 ILH655397 IVD655397 JEZ655397 JOV655397 JYR655397 KIN655397 KSJ655397 LCF655397 LMB655397 LVX655397 MFT655397 MPP655397 MZL655397 NJH655397 NTD655397 OCZ655397 OMV655397 OWR655397 PGN655397 PQJ655397 QAF655397 QKB655397 QTX655397 RDT655397 RNP655397 RXL655397 SHH655397 SRD655397 TAZ655397 TKV655397 TUR655397 UEN655397 UOJ655397 UYF655397 VIB655397 VRX655397 WBT655397 WLP655397 WVL655397 D720933 IZ720933 SV720933 ACR720933 AMN720933 AWJ720933 BGF720933 BQB720933 BZX720933 CJT720933 CTP720933 DDL720933 DNH720933 DXD720933 EGZ720933 EQV720933 FAR720933 FKN720933 FUJ720933 GEF720933 GOB720933 GXX720933 HHT720933 HRP720933 IBL720933 ILH720933 IVD720933 JEZ720933 JOV720933 JYR720933 KIN720933 KSJ720933 LCF720933 LMB720933 LVX720933 MFT720933 MPP720933 MZL720933 NJH720933 NTD720933 OCZ720933 OMV720933 OWR720933 PGN720933 PQJ720933 QAF720933 QKB720933 QTX720933 RDT720933 RNP720933 RXL720933 SHH720933 SRD720933 TAZ720933 TKV720933 TUR720933 UEN720933 UOJ720933 UYF720933 VIB720933 VRX720933 WBT720933 WLP720933 WVL720933 D786469 IZ786469 SV786469 ACR786469 AMN786469 AWJ786469 BGF786469 BQB786469 BZX786469 CJT786469 CTP786469 DDL786469 DNH786469 DXD786469 EGZ786469 EQV786469 FAR786469 FKN786469 FUJ786469 GEF786469 GOB786469 GXX786469 HHT786469 HRP786469 IBL786469 ILH786469 IVD786469 JEZ786469 JOV786469 JYR786469 KIN786469 KSJ786469 LCF786469 LMB786469 LVX786469 MFT786469 MPP786469 MZL786469 NJH786469 NTD786469 OCZ786469 OMV786469 OWR786469 PGN786469 PQJ786469 QAF786469 QKB786469 QTX786469 RDT786469 RNP786469 RXL786469 SHH786469 SRD786469 TAZ786469 TKV786469 TUR786469 UEN786469 UOJ786469 UYF786469 VIB786469 VRX786469 WBT786469 WLP786469 WVL786469 D852005 IZ852005 SV852005 ACR852005 AMN852005 AWJ852005 BGF852005 BQB852005 BZX852005 CJT852005 CTP852005 DDL852005 DNH852005 DXD852005 EGZ852005 EQV852005 FAR852005 FKN852005 FUJ852005 GEF852005 GOB852005 GXX852005 HHT852005 HRP852005 IBL852005 ILH852005 IVD852005 JEZ852005 JOV852005 JYR852005 KIN852005 KSJ852005 LCF852005 LMB852005 LVX852005 MFT852005 MPP852005 MZL852005 NJH852005 NTD852005 OCZ852005 OMV852005 OWR852005 PGN852005 PQJ852005 QAF852005 QKB852005 QTX852005 RDT852005 RNP852005 RXL852005 SHH852005 SRD852005 TAZ852005 TKV852005 TUR852005 UEN852005 UOJ852005 UYF852005 VIB852005 VRX852005 WBT852005 WLP852005 WVL852005 D917541 IZ917541 SV917541 ACR917541 AMN917541 AWJ917541 BGF917541 BQB917541 BZX917541 CJT917541 CTP917541 DDL917541 DNH917541 DXD917541 EGZ917541 EQV917541 FAR917541 FKN917541 FUJ917541 GEF917541 GOB917541 GXX917541 HHT917541 HRP917541 IBL917541 ILH917541 IVD917541 JEZ917541 JOV917541 JYR917541 KIN917541 KSJ917541 LCF917541 LMB917541 LVX917541 MFT917541 MPP917541 MZL917541 NJH917541 NTD917541 OCZ917541 OMV917541 OWR917541 PGN917541 PQJ917541 QAF917541 QKB917541 QTX917541 RDT917541 RNP917541 RXL917541 SHH917541 SRD917541 TAZ917541 TKV917541 TUR917541 UEN917541 UOJ917541 UYF917541 VIB917541 VRX917541 WBT917541 WLP917541 WVL917541 D983077 IZ983077 SV983077 ACR983077 AMN983077 AWJ983077 BGF983077 BQB983077 BZX983077 CJT983077 CTP983077 DDL983077 DNH983077 DXD983077 EGZ983077 EQV983077 FAR983077 FKN983077 FUJ983077 GEF983077 GOB983077 GXX983077 HHT983077 HRP983077 IBL983077 ILH983077 IVD983077 JEZ983077 JOV983077 JYR983077 KIN983077 KSJ983077 LCF983077 LMB983077 LVX983077 MFT983077 MPP983077 MZL983077 NJH983077 NTD983077 OCZ983077 OMV983077 OWR983077 PGN983077 PQJ983077 QAF983077 QKB983077 QTX983077 RDT983077 RNP983077 RXL983077 SHH983077 SRD983077 TAZ983077 TKV983077 TUR983077 UEN983077 UOJ983077 UYF983077 VIB983077 VRX983077 WBT983077 WLP983077 WVL983077 J37 J79 D79"/>
    <dataValidation allowBlank="1" showInputMessage="1" showErrorMessage="1" promptTitle="Replacement EER" prompt="Enter the EER found on the (Yellow) Energy Guide of the new replacement unit." sqref="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IT65532 SP65532 ACL65532 AMH65532 AWD65532 BFZ65532 BPV65532 BZR65532 CJN65532 CTJ65532 DDF65532 DNB65532 DWX65532 EGT65532 EQP65532 FAL65532 FKH65532 FUD65532 GDZ65532 GNV65532 GXR65532 HHN65532 HRJ65532 IBF65532 ILB65532 IUX65532 JET65532 JOP65532 JYL65532 KIH65532 KSD65532 LBZ65532 LLV65532 LVR65532 MFN65532 MPJ65532 MZF65532 NJB65532 NSX65532 OCT65532 OMP65532 OWL65532 PGH65532 PQD65532 PZZ65532 QJV65532 QTR65532 RDN65532 RNJ65532 RXF65532 SHB65532 SQX65532 TAT65532 TKP65532 TUL65532 UEH65532 UOD65532 UXZ65532 VHV65532 VRR65532 WBN65532 WLJ65532 WVF65532 XFB65532 IT131068 SP131068 ACL131068 AMH131068 AWD131068 BFZ131068 BPV131068 BZR131068 CJN131068 CTJ131068 DDF131068 DNB131068 DWX131068 EGT131068 EQP131068 FAL131068 FKH131068 FUD131068 GDZ131068 GNV131068 GXR131068 HHN131068 HRJ131068 IBF131068 ILB131068 IUX131068 JET131068 JOP131068 JYL131068 KIH131068 KSD131068 LBZ131068 LLV131068 LVR131068 MFN131068 MPJ131068 MZF131068 NJB131068 NSX131068 OCT131068 OMP131068 OWL131068 PGH131068 PQD131068 PZZ131068 QJV131068 QTR131068 RDN131068 RNJ131068 RXF131068 SHB131068 SQX131068 TAT131068 TKP131068 TUL131068 UEH131068 UOD131068 UXZ131068 VHV131068 VRR131068 WBN131068 WLJ131068 WVF131068 XFB131068 IT196604 SP196604 ACL196604 AMH196604 AWD196604 BFZ196604 BPV196604 BZR196604 CJN196604 CTJ196604 DDF196604 DNB196604 DWX196604 EGT196604 EQP196604 FAL196604 FKH196604 FUD196604 GDZ196604 GNV196604 GXR196604 HHN196604 HRJ196604 IBF196604 ILB196604 IUX196604 JET196604 JOP196604 JYL196604 KIH196604 KSD196604 LBZ196604 LLV196604 LVR196604 MFN196604 MPJ196604 MZF196604 NJB196604 NSX196604 OCT196604 OMP196604 OWL196604 PGH196604 PQD196604 PZZ196604 QJV196604 QTR196604 RDN196604 RNJ196604 RXF196604 SHB196604 SQX196604 TAT196604 TKP196604 TUL196604 UEH196604 UOD196604 UXZ196604 VHV196604 VRR196604 WBN196604 WLJ196604 WVF196604 XFB196604 IT262140 SP262140 ACL262140 AMH262140 AWD262140 BFZ262140 BPV262140 BZR262140 CJN262140 CTJ262140 DDF262140 DNB262140 DWX262140 EGT262140 EQP262140 FAL262140 FKH262140 FUD262140 GDZ262140 GNV262140 GXR262140 HHN262140 HRJ262140 IBF262140 ILB262140 IUX262140 JET262140 JOP262140 JYL262140 KIH262140 KSD262140 LBZ262140 LLV262140 LVR262140 MFN262140 MPJ262140 MZF262140 NJB262140 NSX262140 OCT262140 OMP262140 OWL262140 PGH262140 PQD262140 PZZ262140 QJV262140 QTR262140 RDN262140 RNJ262140 RXF262140 SHB262140 SQX262140 TAT262140 TKP262140 TUL262140 UEH262140 UOD262140 UXZ262140 VHV262140 VRR262140 WBN262140 WLJ262140 WVF262140 XFB262140 IT327676 SP327676 ACL327676 AMH327676 AWD327676 BFZ327676 BPV327676 BZR327676 CJN327676 CTJ327676 DDF327676 DNB327676 DWX327676 EGT327676 EQP327676 FAL327676 FKH327676 FUD327676 GDZ327676 GNV327676 GXR327676 HHN327676 HRJ327676 IBF327676 ILB327676 IUX327676 JET327676 JOP327676 JYL327676 KIH327676 KSD327676 LBZ327676 LLV327676 LVR327676 MFN327676 MPJ327676 MZF327676 NJB327676 NSX327676 OCT327676 OMP327676 OWL327676 PGH327676 PQD327676 PZZ327676 QJV327676 QTR327676 RDN327676 RNJ327676 RXF327676 SHB327676 SQX327676 TAT327676 TKP327676 TUL327676 UEH327676 UOD327676 UXZ327676 VHV327676 VRR327676 WBN327676 WLJ327676 WVF327676 XFB327676 IT393212 SP393212 ACL393212 AMH393212 AWD393212 BFZ393212 BPV393212 BZR393212 CJN393212 CTJ393212 DDF393212 DNB393212 DWX393212 EGT393212 EQP393212 FAL393212 FKH393212 FUD393212 GDZ393212 GNV393212 GXR393212 HHN393212 HRJ393212 IBF393212 ILB393212 IUX393212 JET393212 JOP393212 JYL393212 KIH393212 KSD393212 LBZ393212 LLV393212 LVR393212 MFN393212 MPJ393212 MZF393212 NJB393212 NSX393212 OCT393212 OMP393212 OWL393212 PGH393212 PQD393212 PZZ393212 QJV393212 QTR393212 RDN393212 RNJ393212 RXF393212 SHB393212 SQX393212 TAT393212 TKP393212 TUL393212 UEH393212 UOD393212 UXZ393212 VHV393212 VRR393212 WBN393212 WLJ393212 WVF393212 XFB393212 IT458748 SP458748 ACL458748 AMH458748 AWD458748 BFZ458748 BPV458748 BZR458748 CJN458748 CTJ458748 DDF458748 DNB458748 DWX458748 EGT458748 EQP458748 FAL458748 FKH458748 FUD458748 GDZ458748 GNV458748 GXR458748 HHN458748 HRJ458748 IBF458748 ILB458748 IUX458748 JET458748 JOP458748 JYL458748 KIH458748 KSD458748 LBZ458748 LLV458748 LVR458748 MFN458748 MPJ458748 MZF458748 NJB458748 NSX458748 OCT458748 OMP458748 OWL458748 PGH458748 PQD458748 PZZ458748 QJV458748 QTR458748 RDN458748 RNJ458748 RXF458748 SHB458748 SQX458748 TAT458748 TKP458748 TUL458748 UEH458748 UOD458748 UXZ458748 VHV458748 VRR458748 WBN458748 WLJ458748 WVF458748 XFB458748 IT524284 SP524284 ACL524284 AMH524284 AWD524284 BFZ524284 BPV524284 BZR524284 CJN524284 CTJ524284 DDF524284 DNB524284 DWX524284 EGT524284 EQP524284 FAL524284 FKH524284 FUD524284 GDZ524284 GNV524284 GXR524284 HHN524284 HRJ524284 IBF524284 ILB524284 IUX524284 JET524284 JOP524284 JYL524284 KIH524284 KSD524284 LBZ524284 LLV524284 LVR524284 MFN524284 MPJ524284 MZF524284 NJB524284 NSX524284 OCT524284 OMP524284 OWL524284 PGH524284 PQD524284 PZZ524284 QJV524284 QTR524284 RDN524284 RNJ524284 RXF524284 SHB524284 SQX524284 TAT524284 TKP524284 TUL524284 UEH524284 UOD524284 UXZ524284 VHV524284 VRR524284 WBN524284 WLJ524284 WVF524284 XFB524284 IT589820 SP589820 ACL589820 AMH589820 AWD589820 BFZ589820 BPV589820 BZR589820 CJN589820 CTJ589820 DDF589820 DNB589820 DWX589820 EGT589820 EQP589820 FAL589820 FKH589820 FUD589820 GDZ589820 GNV589820 GXR589820 HHN589820 HRJ589820 IBF589820 ILB589820 IUX589820 JET589820 JOP589820 JYL589820 KIH589820 KSD589820 LBZ589820 LLV589820 LVR589820 MFN589820 MPJ589820 MZF589820 NJB589820 NSX589820 OCT589820 OMP589820 OWL589820 PGH589820 PQD589820 PZZ589820 QJV589820 QTR589820 RDN589820 RNJ589820 RXF589820 SHB589820 SQX589820 TAT589820 TKP589820 TUL589820 UEH589820 UOD589820 UXZ589820 VHV589820 VRR589820 WBN589820 WLJ589820 WVF589820 XFB589820 IT655356 SP655356 ACL655356 AMH655356 AWD655356 BFZ655356 BPV655356 BZR655356 CJN655356 CTJ655356 DDF655356 DNB655356 DWX655356 EGT655356 EQP655356 FAL655356 FKH655356 FUD655356 GDZ655356 GNV655356 GXR655356 HHN655356 HRJ655356 IBF655356 ILB655356 IUX655356 JET655356 JOP655356 JYL655356 KIH655356 KSD655356 LBZ655356 LLV655356 LVR655356 MFN655356 MPJ655356 MZF655356 NJB655356 NSX655356 OCT655356 OMP655356 OWL655356 PGH655356 PQD655356 PZZ655356 QJV655356 QTR655356 RDN655356 RNJ655356 RXF655356 SHB655356 SQX655356 TAT655356 TKP655356 TUL655356 UEH655356 UOD655356 UXZ655356 VHV655356 VRR655356 WBN655356 WLJ655356 WVF655356 XFB655356 IT720892 SP720892 ACL720892 AMH720892 AWD720892 BFZ720892 BPV720892 BZR720892 CJN720892 CTJ720892 DDF720892 DNB720892 DWX720892 EGT720892 EQP720892 FAL720892 FKH720892 FUD720892 GDZ720892 GNV720892 GXR720892 HHN720892 HRJ720892 IBF720892 ILB720892 IUX720892 JET720892 JOP720892 JYL720892 KIH720892 KSD720892 LBZ720892 LLV720892 LVR720892 MFN720892 MPJ720892 MZF720892 NJB720892 NSX720892 OCT720892 OMP720892 OWL720892 PGH720892 PQD720892 PZZ720892 QJV720892 QTR720892 RDN720892 RNJ720892 RXF720892 SHB720892 SQX720892 TAT720892 TKP720892 TUL720892 UEH720892 UOD720892 UXZ720892 VHV720892 VRR720892 WBN720892 WLJ720892 WVF720892 XFB720892 IT786428 SP786428 ACL786428 AMH786428 AWD786428 BFZ786428 BPV786428 BZR786428 CJN786428 CTJ786428 DDF786428 DNB786428 DWX786428 EGT786428 EQP786428 FAL786428 FKH786428 FUD786428 GDZ786428 GNV786428 GXR786428 HHN786428 HRJ786428 IBF786428 ILB786428 IUX786428 JET786428 JOP786428 JYL786428 KIH786428 KSD786428 LBZ786428 LLV786428 LVR786428 MFN786428 MPJ786428 MZF786428 NJB786428 NSX786428 OCT786428 OMP786428 OWL786428 PGH786428 PQD786428 PZZ786428 QJV786428 QTR786428 RDN786428 RNJ786428 RXF786428 SHB786428 SQX786428 TAT786428 TKP786428 TUL786428 UEH786428 UOD786428 UXZ786428 VHV786428 VRR786428 WBN786428 WLJ786428 WVF786428 XFB786428 IT851964 SP851964 ACL851964 AMH851964 AWD851964 BFZ851964 BPV851964 BZR851964 CJN851964 CTJ851964 DDF851964 DNB851964 DWX851964 EGT851964 EQP851964 FAL851964 FKH851964 FUD851964 GDZ851964 GNV851964 GXR851964 HHN851964 HRJ851964 IBF851964 ILB851964 IUX851964 JET851964 JOP851964 JYL851964 KIH851964 KSD851964 LBZ851964 LLV851964 LVR851964 MFN851964 MPJ851964 MZF851964 NJB851964 NSX851964 OCT851964 OMP851964 OWL851964 PGH851964 PQD851964 PZZ851964 QJV851964 QTR851964 RDN851964 RNJ851964 RXF851964 SHB851964 SQX851964 TAT851964 TKP851964 TUL851964 UEH851964 UOD851964 UXZ851964 VHV851964 VRR851964 WBN851964 WLJ851964 WVF851964 XFB851964 IT917500 SP917500 ACL917500 AMH917500 AWD917500 BFZ917500 BPV917500 BZR917500 CJN917500 CTJ917500 DDF917500 DNB917500 DWX917500 EGT917500 EQP917500 FAL917500 FKH917500 FUD917500 GDZ917500 GNV917500 GXR917500 HHN917500 HRJ917500 IBF917500 ILB917500 IUX917500 JET917500 JOP917500 JYL917500 KIH917500 KSD917500 LBZ917500 LLV917500 LVR917500 MFN917500 MPJ917500 MZF917500 NJB917500 NSX917500 OCT917500 OMP917500 OWL917500 PGH917500 PQD917500 PZZ917500 QJV917500 QTR917500 RDN917500 RNJ917500 RXF917500 SHB917500 SQX917500 TAT917500 TKP917500 TUL917500 UEH917500 UOD917500 UXZ917500 VHV917500 VRR917500 WBN917500 WLJ917500 WVF917500 XFB917500 IT983036 SP983036 ACL983036 AMH983036 AWD983036 BFZ983036 BPV983036 BZR983036 CJN983036 CTJ983036 DDF983036 DNB983036 DWX983036 EGT983036 EQP983036 FAL983036 FKH983036 FUD983036 GDZ983036 GNV983036 GXR983036 HHN983036 HRJ983036 IBF983036 ILB983036 IUX983036 JET983036 JOP983036 JYL983036 KIH983036 KSD983036 LBZ983036 LLV983036 LVR983036 MFN983036 MPJ983036 MZF983036 NJB983036 NSX983036 OCT983036 OMP983036 OWL983036 PGH983036 PQD983036 PZZ983036 QJV983036 QTR983036 RDN983036 RNJ983036 RXF983036 SHB983036 SQX983036 TAT983036 TKP983036 TUL983036 UEH983036 UOD983036 UXZ983036 VHV983036 VRR983036 WBN983036 WLJ983036 WVF983036 XFB983036 IT1048572 SP1048572 ACL1048572 AMH1048572 AWD1048572 BFZ1048572 BPV1048572 BZR1048572 CJN1048572 CTJ1048572 DDF1048572 DNB1048572 DWX1048572 EGT1048572 EQP1048572 FAL1048572 FKH1048572 FUD1048572 GDZ1048572 GNV1048572 GXR1048572 HHN1048572 HRJ1048572 IBF1048572 ILB1048572 IUX1048572 JET1048572 JOP1048572 JYL1048572 KIH1048572 KSD1048572 LBZ1048572 LLV1048572 LVR1048572 MFN1048572 MPJ1048572 MZF1048572 NJB1048572 NSX1048572 OCT1048572 OMP1048572 OWL1048572 PGH1048572 PQD1048572 PZZ1048572 QJV1048572 QTR1048572 RDN1048572 RNJ1048572 RXF1048572 SHB1048572 SQX1048572 TAT1048572 TKP1048572 TUL1048572 UEH1048572 UOD1048572 UXZ1048572 VHV1048572 VRR1048572 WBN1048572 WLJ1048572 WVF1048572 XFB1048572 J26 J68 D68"/>
    <dataValidation allowBlank="1" showInputMessage="1" showErrorMessage="1" prompt="% EER increase using plate" sqref="D3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J39 J81 D81"/>
    <dataValidation allowBlank="1" showInputMessage="1" showErrorMessage="1" promptTitle="Existing Amps" prompt="Enter the amps found on the plate.  If the amps cannot be found enter the amps reading using a comsuption meter or amp meter." sqref="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B1048576 IX1048576 ST1048576 ACP1048576 AML1048576 AWH1048576 BGD1048576 BPZ1048576 BZV1048576 CJR1048576 CTN1048576 DDJ1048576 DNF1048576 DXB1048576 EGX1048576 EQT1048576 FAP1048576 FKL1048576 FUH1048576 GED1048576 GNZ1048576 GXV1048576 HHR1048576 HRN1048576 IBJ1048576 ILF1048576 IVB1048576 JEX1048576 JOT1048576 JYP1048576 KIL1048576 KSH1048576 LCD1048576 LLZ1048576 LVV1048576 MFR1048576 MPN1048576 MZJ1048576 NJF1048576 NTB1048576 OCX1048576 OMT1048576 OWP1048576 PGL1048576 PQH1048576 QAD1048576 QJZ1048576 QTV1048576 RDR1048576 RNN1048576 RXJ1048576 SHF1048576 SRB1048576 TAX1048576 TKT1048576 TUP1048576 UEL1048576 UOH1048576 UYD1048576 VHZ1048576 VRV1048576 WBR1048576 WLN1048576 WVJ1048576 IQ65536 SM65536 ACI65536 AME65536 AWA65536 BFW65536 BPS65536 BZO65536 CJK65536 CTG65536 DDC65536 DMY65536 DWU65536 EGQ65536 EQM65536 FAI65536 FKE65536 FUA65536 GDW65536 GNS65536 GXO65536 HHK65536 HRG65536 IBC65536 IKY65536 IUU65536 JEQ65536 JOM65536 JYI65536 KIE65536 KSA65536 LBW65536 LLS65536 LVO65536 MFK65536 MPG65536 MZC65536 NIY65536 NSU65536 OCQ65536 OMM65536 OWI65536 PGE65536 PQA65536 PZW65536 QJS65536 QTO65536 RDK65536 RNG65536 RXC65536 SGY65536 SQU65536 TAQ65536 TKM65536 TUI65536 UEE65536 UOA65536 UXW65536 VHS65536 VRO65536 WBK65536 WLG65536 WVC65536 XEY65536 IQ131072 SM131072 ACI131072 AME131072 AWA131072 BFW131072 BPS131072 BZO131072 CJK131072 CTG131072 DDC131072 DMY131072 DWU131072 EGQ131072 EQM131072 FAI131072 FKE131072 FUA131072 GDW131072 GNS131072 GXO131072 HHK131072 HRG131072 IBC131072 IKY131072 IUU131072 JEQ131072 JOM131072 JYI131072 KIE131072 KSA131072 LBW131072 LLS131072 LVO131072 MFK131072 MPG131072 MZC131072 NIY131072 NSU131072 OCQ131072 OMM131072 OWI131072 PGE131072 PQA131072 PZW131072 QJS131072 QTO131072 RDK131072 RNG131072 RXC131072 SGY131072 SQU131072 TAQ131072 TKM131072 TUI131072 UEE131072 UOA131072 UXW131072 VHS131072 VRO131072 WBK131072 WLG131072 WVC131072 XEY131072 IQ196608 SM196608 ACI196608 AME196608 AWA196608 BFW196608 BPS196608 BZO196608 CJK196608 CTG196608 DDC196608 DMY196608 DWU196608 EGQ196608 EQM196608 FAI196608 FKE196608 FUA196608 GDW196608 GNS196608 GXO196608 HHK196608 HRG196608 IBC196608 IKY196608 IUU196608 JEQ196608 JOM196608 JYI196608 KIE196608 KSA196608 LBW196608 LLS196608 LVO196608 MFK196608 MPG196608 MZC196608 NIY196608 NSU196608 OCQ196608 OMM196608 OWI196608 PGE196608 PQA196608 PZW196608 QJS196608 QTO196608 RDK196608 RNG196608 RXC196608 SGY196608 SQU196608 TAQ196608 TKM196608 TUI196608 UEE196608 UOA196608 UXW196608 VHS196608 VRO196608 WBK196608 WLG196608 WVC196608 XEY196608 IQ262144 SM262144 ACI262144 AME262144 AWA262144 BFW262144 BPS262144 BZO262144 CJK262144 CTG262144 DDC262144 DMY262144 DWU262144 EGQ262144 EQM262144 FAI262144 FKE262144 FUA262144 GDW262144 GNS262144 GXO262144 HHK262144 HRG262144 IBC262144 IKY262144 IUU262144 JEQ262144 JOM262144 JYI262144 KIE262144 KSA262144 LBW262144 LLS262144 LVO262144 MFK262144 MPG262144 MZC262144 NIY262144 NSU262144 OCQ262144 OMM262144 OWI262144 PGE262144 PQA262144 PZW262144 QJS262144 QTO262144 RDK262144 RNG262144 RXC262144 SGY262144 SQU262144 TAQ262144 TKM262144 TUI262144 UEE262144 UOA262144 UXW262144 VHS262144 VRO262144 WBK262144 WLG262144 WVC262144 XEY262144 IQ327680 SM327680 ACI327680 AME327680 AWA327680 BFW327680 BPS327680 BZO327680 CJK327680 CTG327680 DDC327680 DMY327680 DWU327680 EGQ327680 EQM327680 FAI327680 FKE327680 FUA327680 GDW327680 GNS327680 GXO327680 HHK327680 HRG327680 IBC327680 IKY327680 IUU327680 JEQ327680 JOM327680 JYI327680 KIE327680 KSA327680 LBW327680 LLS327680 LVO327680 MFK327680 MPG327680 MZC327680 NIY327680 NSU327680 OCQ327680 OMM327680 OWI327680 PGE327680 PQA327680 PZW327680 QJS327680 QTO327680 RDK327680 RNG327680 RXC327680 SGY327680 SQU327680 TAQ327680 TKM327680 TUI327680 UEE327680 UOA327680 UXW327680 VHS327680 VRO327680 WBK327680 WLG327680 WVC327680 XEY327680 IQ393216 SM393216 ACI393216 AME393216 AWA393216 BFW393216 BPS393216 BZO393216 CJK393216 CTG393216 DDC393216 DMY393216 DWU393216 EGQ393216 EQM393216 FAI393216 FKE393216 FUA393216 GDW393216 GNS393216 GXO393216 HHK393216 HRG393216 IBC393216 IKY393216 IUU393216 JEQ393216 JOM393216 JYI393216 KIE393216 KSA393216 LBW393216 LLS393216 LVO393216 MFK393216 MPG393216 MZC393216 NIY393216 NSU393216 OCQ393216 OMM393216 OWI393216 PGE393216 PQA393216 PZW393216 QJS393216 QTO393216 RDK393216 RNG393216 RXC393216 SGY393216 SQU393216 TAQ393216 TKM393216 TUI393216 UEE393216 UOA393216 UXW393216 VHS393216 VRO393216 WBK393216 WLG393216 WVC393216 XEY393216 IQ458752 SM458752 ACI458752 AME458752 AWA458752 BFW458752 BPS458752 BZO458752 CJK458752 CTG458752 DDC458752 DMY458752 DWU458752 EGQ458752 EQM458752 FAI458752 FKE458752 FUA458752 GDW458752 GNS458752 GXO458752 HHK458752 HRG458752 IBC458752 IKY458752 IUU458752 JEQ458752 JOM458752 JYI458752 KIE458752 KSA458752 LBW458752 LLS458752 LVO458752 MFK458752 MPG458752 MZC458752 NIY458752 NSU458752 OCQ458752 OMM458752 OWI458752 PGE458752 PQA458752 PZW458752 QJS458752 QTO458752 RDK458752 RNG458752 RXC458752 SGY458752 SQU458752 TAQ458752 TKM458752 TUI458752 UEE458752 UOA458752 UXW458752 VHS458752 VRO458752 WBK458752 WLG458752 WVC458752 XEY458752 IQ524288 SM524288 ACI524288 AME524288 AWA524288 BFW524288 BPS524288 BZO524288 CJK524288 CTG524288 DDC524288 DMY524288 DWU524288 EGQ524288 EQM524288 FAI524288 FKE524288 FUA524288 GDW524288 GNS524288 GXO524288 HHK524288 HRG524288 IBC524288 IKY524288 IUU524288 JEQ524288 JOM524288 JYI524288 KIE524288 KSA524288 LBW524288 LLS524288 LVO524288 MFK524288 MPG524288 MZC524288 NIY524288 NSU524288 OCQ524288 OMM524288 OWI524288 PGE524288 PQA524288 PZW524288 QJS524288 QTO524288 RDK524288 RNG524288 RXC524288 SGY524288 SQU524288 TAQ524288 TKM524288 TUI524288 UEE524288 UOA524288 UXW524288 VHS524288 VRO524288 WBK524288 WLG524288 WVC524288 XEY524288 IQ589824 SM589824 ACI589824 AME589824 AWA589824 BFW589824 BPS589824 BZO589824 CJK589824 CTG589824 DDC589824 DMY589824 DWU589824 EGQ589824 EQM589824 FAI589824 FKE589824 FUA589824 GDW589824 GNS589824 GXO589824 HHK589824 HRG589824 IBC589824 IKY589824 IUU589824 JEQ589824 JOM589824 JYI589824 KIE589824 KSA589824 LBW589824 LLS589824 LVO589824 MFK589824 MPG589824 MZC589824 NIY589824 NSU589824 OCQ589824 OMM589824 OWI589824 PGE589824 PQA589824 PZW589824 QJS589824 QTO589824 RDK589824 RNG589824 RXC589824 SGY589824 SQU589824 TAQ589824 TKM589824 TUI589824 UEE589824 UOA589824 UXW589824 VHS589824 VRO589824 WBK589824 WLG589824 WVC589824 XEY589824 IQ655360 SM655360 ACI655360 AME655360 AWA655360 BFW655360 BPS655360 BZO655360 CJK655360 CTG655360 DDC655360 DMY655360 DWU655360 EGQ655360 EQM655360 FAI655360 FKE655360 FUA655360 GDW655360 GNS655360 GXO655360 HHK655360 HRG655360 IBC655360 IKY655360 IUU655360 JEQ655360 JOM655360 JYI655360 KIE655360 KSA655360 LBW655360 LLS655360 LVO655360 MFK655360 MPG655360 MZC655360 NIY655360 NSU655360 OCQ655360 OMM655360 OWI655360 PGE655360 PQA655360 PZW655360 QJS655360 QTO655360 RDK655360 RNG655360 RXC655360 SGY655360 SQU655360 TAQ655360 TKM655360 TUI655360 UEE655360 UOA655360 UXW655360 VHS655360 VRO655360 WBK655360 WLG655360 WVC655360 XEY655360 IQ720896 SM720896 ACI720896 AME720896 AWA720896 BFW720896 BPS720896 BZO720896 CJK720896 CTG720896 DDC720896 DMY720896 DWU720896 EGQ720896 EQM720896 FAI720896 FKE720896 FUA720896 GDW720896 GNS720896 GXO720896 HHK720896 HRG720896 IBC720896 IKY720896 IUU720896 JEQ720896 JOM720896 JYI720896 KIE720896 KSA720896 LBW720896 LLS720896 LVO720896 MFK720896 MPG720896 MZC720896 NIY720896 NSU720896 OCQ720896 OMM720896 OWI720896 PGE720896 PQA720896 PZW720896 QJS720896 QTO720896 RDK720896 RNG720896 RXC720896 SGY720896 SQU720896 TAQ720896 TKM720896 TUI720896 UEE720896 UOA720896 UXW720896 VHS720896 VRO720896 WBK720896 WLG720896 WVC720896 XEY720896 IQ786432 SM786432 ACI786432 AME786432 AWA786432 BFW786432 BPS786432 BZO786432 CJK786432 CTG786432 DDC786432 DMY786432 DWU786432 EGQ786432 EQM786432 FAI786432 FKE786432 FUA786432 GDW786432 GNS786432 GXO786432 HHK786432 HRG786432 IBC786432 IKY786432 IUU786432 JEQ786432 JOM786432 JYI786432 KIE786432 KSA786432 LBW786432 LLS786432 LVO786432 MFK786432 MPG786432 MZC786432 NIY786432 NSU786432 OCQ786432 OMM786432 OWI786432 PGE786432 PQA786432 PZW786432 QJS786432 QTO786432 RDK786432 RNG786432 RXC786432 SGY786432 SQU786432 TAQ786432 TKM786432 TUI786432 UEE786432 UOA786432 UXW786432 VHS786432 VRO786432 WBK786432 WLG786432 WVC786432 XEY786432 IQ851968 SM851968 ACI851968 AME851968 AWA851968 BFW851968 BPS851968 BZO851968 CJK851968 CTG851968 DDC851968 DMY851968 DWU851968 EGQ851968 EQM851968 FAI851968 FKE851968 FUA851968 GDW851968 GNS851968 GXO851968 HHK851968 HRG851968 IBC851968 IKY851968 IUU851968 JEQ851968 JOM851968 JYI851968 KIE851968 KSA851968 LBW851968 LLS851968 LVO851968 MFK851968 MPG851968 MZC851968 NIY851968 NSU851968 OCQ851968 OMM851968 OWI851968 PGE851968 PQA851968 PZW851968 QJS851968 QTO851968 RDK851968 RNG851968 RXC851968 SGY851968 SQU851968 TAQ851968 TKM851968 TUI851968 UEE851968 UOA851968 UXW851968 VHS851968 VRO851968 WBK851968 WLG851968 WVC851968 XEY851968 IQ917504 SM917504 ACI917504 AME917504 AWA917504 BFW917504 BPS917504 BZO917504 CJK917504 CTG917504 DDC917504 DMY917504 DWU917504 EGQ917504 EQM917504 FAI917504 FKE917504 FUA917504 GDW917504 GNS917504 GXO917504 HHK917504 HRG917504 IBC917504 IKY917504 IUU917504 JEQ917504 JOM917504 JYI917504 KIE917504 KSA917504 LBW917504 LLS917504 LVO917504 MFK917504 MPG917504 MZC917504 NIY917504 NSU917504 OCQ917504 OMM917504 OWI917504 PGE917504 PQA917504 PZW917504 QJS917504 QTO917504 RDK917504 RNG917504 RXC917504 SGY917504 SQU917504 TAQ917504 TKM917504 TUI917504 UEE917504 UOA917504 UXW917504 VHS917504 VRO917504 WBK917504 WLG917504 WVC917504 XEY917504 IQ983040 SM983040 ACI983040 AME983040 AWA983040 BFW983040 BPS983040 BZO983040 CJK983040 CTG983040 DDC983040 DMY983040 DWU983040 EGQ983040 EQM983040 FAI983040 FKE983040 FUA983040 GDW983040 GNS983040 GXO983040 HHK983040 HRG983040 IBC983040 IKY983040 IUU983040 JEQ983040 JOM983040 JYI983040 KIE983040 KSA983040 LBW983040 LLS983040 LVO983040 MFK983040 MPG983040 MZC983040 NIY983040 NSU983040 OCQ983040 OMM983040 OWI983040 PGE983040 PQA983040 PZW983040 QJS983040 QTO983040 RDK983040 RNG983040 RXC983040 SGY983040 SQU983040 TAQ983040 TKM983040 TUI983040 UEE983040 UOA983040 UXW983040 VHS983040 VRO983040 WBK983040 WLG983040 WVC983040 XEY983040 IQ1048576 SM1048576 ACI1048576 AME1048576 AWA1048576 BFW1048576 BPS1048576 BZO1048576 CJK1048576 CTG1048576 DDC1048576 DMY1048576 DWU1048576 EGQ1048576 EQM1048576 FAI1048576 FKE1048576 FUA1048576 GDW1048576 GNS1048576 GXO1048576 HHK1048576 HRG1048576 IBC1048576 IKY1048576 IUU1048576 JEQ1048576 JOM1048576 JYI1048576 KIE1048576 KSA1048576 LBW1048576 LLS1048576 LVO1048576 MFK1048576 MPG1048576 MZC1048576 NIY1048576 NSU1048576 OCQ1048576 OMM1048576 OWI1048576 PGE1048576 PQA1048576 PZW1048576 QJS1048576 QTO1048576 RDK1048576 RNG1048576 RXC1048576 SGY1048576 SQU1048576 TAQ1048576 TKM1048576 TUI1048576 UEE1048576 UOA1048576 UXW1048576 VHS1048576 VRO1048576 WBK1048576 WLG1048576 WVC1048576 XEY1048576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H32 H74 B74"/>
    <dataValidation allowBlank="1" showInputMessage="1" showErrorMessage="1" promptTitle="Existing BTUs" prompt="Enter the BTUs if it can be found on the unit.  If it cannot be found the assessor must estimate and take a photo of the unit.  Window units range from 5,000 to 24,000." sqref="B65534 IX65534 ST65534 ACP65534 AML65534 AWH65534 BGD65534 BPZ65534 BZV65534 CJR65534 CTN65534 DDJ65534 DNF65534 DXB65534 EGX65534 EQT65534 FAP65534 FKL65534 FUH65534 GED65534 GNZ65534 GXV65534 HHR65534 HRN65534 IBJ65534 ILF65534 IVB65534 JEX65534 JOT65534 JYP65534 KIL65534 KSH65534 LCD65534 LLZ65534 LVV65534 MFR65534 MPN65534 MZJ65534 NJF65534 NTB65534 OCX65534 OMT65534 OWP65534 PGL65534 PQH65534 QAD65534 QJZ65534 QTV65534 RDR65534 RNN65534 RXJ65534 SHF65534 SRB65534 TAX65534 TKT65534 TUP65534 UEL65534 UOH65534 UYD65534 VHZ65534 VRV65534 WBR65534 WLN65534 WVJ65534 B131070 IX131070 ST131070 ACP131070 AML131070 AWH131070 BGD131070 BPZ131070 BZV131070 CJR131070 CTN131070 DDJ131070 DNF131070 DXB131070 EGX131070 EQT131070 FAP131070 FKL131070 FUH131070 GED131070 GNZ131070 GXV131070 HHR131070 HRN131070 IBJ131070 ILF131070 IVB131070 JEX131070 JOT131070 JYP131070 KIL131070 KSH131070 LCD131070 LLZ131070 LVV131070 MFR131070 MPN131070 MZJ131070 NJF131070 NTB131070 OCX131070 OMT131070 OWP131070 PGL131070 PQH131070 QAD131070 QJZ131070 QTV131070 RDR131070 RNN131070 RXJ131070 SHF131070 SRB131070 TAX131070 TKT131070 TUP131070 UEL131070 UOH131070 UYD131070 VHZ131070 VRV131070 WBR131070 WLN131070 WVJ131070 B196606 IX196606 ST196606 ACP196606 AML196606 AWH196606 BGD196606 BPZ196606 BZV196606 CJR196606 CTN196606 DDJ196606 DNF196606 DXB196606 EGX196606 EQT196606 FAP196606 FKL196606 FUH196606 GED196606 GNZ196606 GXV196606 HHR196606 HRN196606 IBJ196606 ILF196606 IVB196606 JEX196606 JOT196606 JYP196606 KIL196606 KSH196606 LCD196606 LLZ196606 LVV196606 MFR196606 MPN196606 MZJ196606 NJF196606 NTB196606 OCX196606 OMT196606 OWP196606 PGL196606 PQH196606 QAD196606 QJZ196606 QTV196606 RDR196606 RNN196606 RXJ196606 SHF196606 SRB196606 TAX196606 TKT196606 TUP196606 UEL196606 UOH196606 UYD196606 VHZ196606 VRV196606 WBR196606 WLN196606 WVJ196606 B262142 IX262142 ST262142 ACP262142 AML262142 AWH262142 BGD262142 BPZ262142 BZV262142 CJR262142 CTN262142 DDJ262142 DNF262142 DXB262142 EGX262142 EQT262142 FAP262142 FKL262142 FUH262142 GED262142 GNZ262142 GXV262142 HHR262142 HRN262142 IBJ262142 ILF262142 IVB262142 JEX262142 JOT262142 JYP262142 KIL262142 KSH262142 LCD262142 LLZ262142 LVV262142 MFR262142 MPN262142 MZJ262142 NJF262142 NTB262142 OCX262142 OMT262142 OWP262142 PGL262142 PQH262142 QAD262142 QJZ262142 QTV262142 RDR262142 RNN262142 RXJ262142 SHF262142 SRB262142 TAX262142 TKT262142 TUP262142 UEL262142 UOH262142 UYD262142 VHZ262142 VRV262142 WBR262142 WLN262142 WVJ262142 B327678 IX327678 ST327678 ACP327678 AML327678 AWH327678 BGD327678 BPZ327678 BZV327678 CJR327678 CTN327678 DDJ327678 DNF327678 DXB327678 EGX327678 EQT327678 FAP327678 FKL327678 FUH327678 GED327678 GNZ327678 GXV327678 HHR327678 HRN327678 IBJ327678 ILF327678 IVB327678 JEX327678 JOT327678 JYP327678 KIL327678 KSH327678 LCD327678 LLZ327678 LVV327678 MFR327678 MPN327678 MZJ327678 NJF327678 NTB327678 OCX327678 OMT327678 OWP327678 PGL327678 PQH327678 QAD327678 QJZ327678 QTV327678 RDR327678 RNN327678 RXJ327678 SHF327678 SRB327678 TAX327678 TKT327678 TUP327678 UEL327678 UOH327678 UYD327678 VHZ327678 VRV327678 WBR327678 WLN327678 WVJ327678 B393214 IX393214 ST393214 ACP393214 AML393214 AWH393214 BGD393214 BPZ393214 BZV393214 CJR393214 CTN393214 DDJ393214 DNF393214 DXB393214 EGX393214 EQT393214 FAP393214 FKL393214 FUH393214 GED393214 GNZ393214 GXV393214 HHR393214 HRN393214 IBJ393214 ILF393214 IVB393214 JEX393214 JOT393214 JYP393214 KIL393214 KSH393214 LCD393214 LLZ393214 LVV393214 MFR393214 MPN393214 MZJ393214 NJF393214 NTB393214 OCX393214 OMT393214 OWP393214 PGL393214 PQH393214 QAD393214 QJZ393214 QTV393214 RDR393214 RNN393214 RXJ393214 SHF393214 SRB393214 TAX393214 TKT393214 TUP393214 UEL393214 UOH393214 UYD393214 VHZ393214 VRV393214 WBR393214 WLN393214 WVJ393214 B458750 IX458750 ST458750 ACP458750 AML458750 AWH458750 BGD458750 BPZ458750 BZV458750 CJR458750 CTN458750 DDJ458750 DNF458750 DXB458750 EGX458750 EQT458750 FAP458750 FKL458750 FUH458750 GED458750 GNZ458750 GXV458750 HHR458750 HRN458750 IBJ458750 ILF458750 IVB458750 JEX458750 JOT458750 JYP458750 KIL458750 KSH458750 LCD458750 LLZ458750 LVV458750 MFR458750 MPN458750 MZJ458750 NJF458750 NTB458750 OCX458750 OMT458750 OWP458750 PGL458750 PQH458750 QAD458750 QJZ458750 QTV458750 RDR458750 RNN458750 RXJ458750 SHF458750 SRB458750 TAX458750 TKT458750 TUP458750 UEL458750 UOH458750 UYD458750 VHZ458750 VRV458750 WBR458750 WLN458750 WVJ458750 B524286 IX524286 ST524286 ACP524286 AML524286 AWH524286 BGD524286 BPZ524286 BZV524286 CJR524286 CTN524286 DDJ524286 DNF524286 DXB524286 EGX524286 EQT524286 FAP524286 FKL524286 FUH524286 GED524286 GNZ524286 GXV524286 HHR524286 HRN524286 IBJ524286 ILF524286 IVB524286 JEX524286 JOT524286 JYP524286 KIL524286 KSH524286 LCD524286 LLZ524286 LVV524286 MFR524286 MPN524286 MZJ524286 NJF524286 NTB524286 OCX524286 OMT524286 OWP524286 PGL524286 PQH524286 QAD524286 QJZ524286 QTV524286 RDR524286 RNN524286 RXJ524286 SHF524286 SRB524286 TAX524286 TKT524286 TUP524286 UEL524286 UOH524286 UYD524286 VHZ524286 VRV524286 WBR524286 WLN524286 WVJ524286 B589822 IX589822 ST589822 ACP589822 AML589822 AWH589822 BGD589822 BPZ589822 BZV589822 CJR589822 CTN589822 DDJ589822 DNF589822 DXB589822 EGX589822 EQT589822 FAP589822 FKL589822 FUH589822 GED589822 GNZ589822 GXV589822 HHR589822 HRN589822 IBJ589822 ILF589822 IVB589822 JEX589822 JOT589822 JYP589822 KIL589822 KSH589822 LCD589822 LLZ589822 LVV589822 MFR589822 MPN589822 MZJ589822 NJF589822 NTB589822 OCX589822 OMT589822 OWP589822 PGL589822 PQH589822 QAD589822 QJZ589822 QTV589822 RDR589822 RNN589822 RXJ589822 SHF589822 SRB589822 TAX589822 TKT589822 TUP589822 UEL589822 UOH589822 UYD589822 VHZ589822 VRV589822 WBR589822 WLN589822 WVJ589822 B655358 IX655358 ST655358 ACP655358 AML655358 AWH655358 BGD655358 BPZ655358 BZV655358 CJR655358 CTN655358 DDJ655358 DNF655358 DXB655358 EGX655358 EQT655358 FAP655358 FKL655358 FUH655358 GED655358 GNZ655358 GXV655358 HHR655358 HRN655358 IBJ655358 ILF655358 IVB655358 JEX655358 JOT655358 JYP655358 KIL655358 KSH655358 LCD655358 LLZ655358 LVV655358 MFR655358 MPN655358 MZJ655358 NJF655358 NTB655358 OCX655358 OMT655358 OWP655358 PGL655358 PQH655358 QAD655358 QJZ655358 QTV655358 RDR655358 RNN655358 RXJ655358 SHF655358 SRB655358 TAX655358 TKT655358 TUP655358 UEL655358 UOH655358 UYD655358 VHZ655358 VRV655358 WBR655358 WLN655358 WVJ655358 B720894 IX720894 ST720894 ACP720894 AML720894 AWH720894 BGD720894 BPZ720894 BZV720894 CJR720894 CTN720894 DDJ720894 DNF720894 DXB720894 EGX720894 EQT720894 FAP720894 FKL720894 FUH720894 GED720894 GNZ720894 GXV720894 HHR720894 HRN720894 IBJ720894 ILF720894 IVB720894 JEX720894 JOT720894 JYP720894 KIL720894 KSH720894 LCD720894 LLZ720894 LVV720894 MFR720894 MPN720894 MZJ720894 NJF720894 NTB720894 OCX720894 OMT720894 OWP720894 PGL720894 PQH720894 QAD720894 QJZ720894 QTV720894 RDR720894 RNN720894 RXJ720894 SHF720894 SRB720894 TAX720894 TKT720894 TUP720894 UEL720894 UOH720894 UYD720894 VHZ720894 VRV720894 WBR720894 WLN720894 WVJ720894 B786430 IX786430 ST786430 ACP786430 AML786430 AWH786430 BGD786430 BPZ786430 BZV786430 CJR786430 CTN786430 DDJ786430 DNF786430 DXB786430 EGX786430 EQT786430 FAP786430 FKL786430 FUH786430 GED786430 GNZ786430 GXV786430 HHR786430 HRN786430 IBJ786430 ILF786430 IVB786430 JEX786430 JOT786430 JYP786430 KIL786430 KSH786430 LCD786430 LLZ786430 LVV786430 MFR786430 MPN786430 MZJ786430 NJF786430 NTB786430 OCX786430 OMT786430 OWP786430 PGL786430 PQH786430 QAD786430 QJZ786430 QTV786430 RDR786430 RNN786430 RXJ786430 SHF786430 SRB786430 TAX786430 TKT786430 TUP786430 UEL786430 UOH786430 UYD786430 VHZ786430 VRV786430 WBR786430 WLN786430 WVJ786430 B851966 IX851966 ST851966 ACP851966 AML851966 AWH851966 BGD851966 BPZ851966 BZV851966 CJR851966 CTN851966 DDJ851966 DNF851966 DXB851966 EGX851966 EQT851966 FAP851966 FKL851966 FUH851966 GED851966 GNZ851966 GXV851966 HHR851966 HRN851966 IBJ851966 ILF851966 IVB851966 JEX851966 JOT851966 JYP851966 KIL851966 KSH851966 LCD851966 LLZ851966 LVV851966 MFR851966 MPN851966 MZJ851966 NJF851966 NTB851966 OCX851966 OMT851966 OWP851966 PGL851966 PQH851966 QAD851966 QJZ851966 QTV851966 RDR851966 RNN851966 RXJ851966 SHF851966 SRB851966 TAX851966 TKT851966 TUP851966 UEL851966 UOH851966 UYD851966 VHZ851966 VRV851966 WBR851966 WLN851966 WVJ851966 B917502 IX917502 ST917502 ACP917502 AML917502 AWH917502 BGD917502 BPZ917502 BZV917502 CJR917502 CTN917502 DDJ917502 DNF917502 DXB917502 EGX917502 EQT917502 FAP917502 FKL917502 FUH917502 GED917502 GNZ917502 GXV917502 HHR917502 HRN917502 IBJ917502 ILF917502 IVB917502 JEX917502 JOT917502 JYP917502 KIL917502 KSH917502 LCD917502 LLZ917502 LVV917502 MFR917502 MPN917502 MZJ917502 NJF917502 NTB917502 OCX917502 OMT917502 OWP917502 PGL917502 PQH917502 QAD917502 QJZ917502 QTV917502 RDR917502 RNN917502 RXJ917502 SHF917502 SRB917502 TAX917502 TKT917502 TUP917502 UEL917502 UOH917502 UYD917502 VHZ917502 VRV917502 WBR917502 WLN917502 WVJ917502 B983038 IX983038 ST983038 ACP983038 AML983038 AWH983038 BGD983038 BPZ983038 BZV983038 CJR983038 CTN983038 DDJ983038 DNF983038 DXB983038 EGX983038 EQT983038 FAP983038 FKL983038 FUH983038 GED983038 GNZ983038 GXV983038 HHR983038 HRN983038 IBJ983038 ILF983038 IVB983038 JEX983038 JOT983038 JYP983038 KIL983038 KSH983038 LCD983038 LLZ983038 LVV983038 MFR983038 MPN983038 MZJ983038 NJF983038 NTB983038 OCX983038 OMT983038 OWP983038 PGL983038 PQH983038 QAD983038 QJZ983038 QTV983038 RDR983038 RNN983038 RXJ983038 SHF983038 SRB983038 TAX983038 TKT983038 TUP983038 UEL983038 UOH983038 UYD983038 VHZ983038 VRV983038 WBR983038 WLN983038 WVJ983038 B1048574 IX1048574 ST1048574 ACP1048574 AML1048574 AWH1048574 BGD1048574 BPZ1048574 BZV1048574 CJR1048574 CTN1048574 DDJ1048574 DNF1048574 DXB1048574 EGX1048574 EQT1048574 FAP1048574 FKL1048574 FUH1048574 GED1048574 GNZ1048574 GXV1048574 HHR1048574 HRN1048574 IBJ1048574 ILF1048574 IVB1048574 JEX1048574 JOT1048574 JYP1048574 KIL1048574 KSH1048574 LCD1048574 LLZ1048574 LVV1048574 MFR1048574 MPN1048574 MZJ1048574 NJF1048574 NTB1048574 OCX1048574 OMT1048574 OWP1048574 PGL1048574 PQH1048574 QAD1048574 QJZ1048574 QTV1048574 RDR1048574 RNN1048574 RXJ1048574 SHF1048574 SRB1048574 TAX1048574 TKT1048574 TUP1048574 UEL1048574 UOH1048574 UYD1048574 VHZ1048574 VRV1048574 WBR1048574 WLN1048574 WVJ1048574 IQ65534 SM65534 ACI65534 AME65534 AWA65534 BFW65534 BPS65534 BZO65534 CJK65534 CTG65534 DDC65534 DMY65534 DWU65534 EGQ65534 EQM65534 FAI65534 FKE65534 FUA65534 GDW65534 GNS65534 GXO65534 HHK65534 HRG65534 IBC65534 IKY65534 IUU65534 JEQ65534 JOM65534 JYI65534 KIE65534 KSA65534 LBW65534 LLS65534 LVO65534 MFK65534 MPG65534 MZC65534 NIY65534 NSU65534 OCQ65534 OMM65534 OWI65534 PGE65534 PQA65534 PZW65534 QJS65534 QTO65534 RDK65534 RNG65534 RXC65534 SGY65534 SQU65534 TAQ65534 TKM65534 TUI65534 UEE65534 UOA65534 UXW65534 VHS65534 VRO65534 WBK65534 WLG65534 WVC65534 XEY65534 IQ131070 SM131070 ACI131070 AME131070 AWA131070 BFW131070 BPS131070 BZO131070 CJK131070 CTG131070 DDC131070 DMY131070 DWU131070 EGQ131070 EQM131070 FAI131070 FKE131070 FUA131070 GDW131070 GNS131070 GXO131070 HHK131070 HRG131070 IBC131070 IKY131070 IUU131070 JEQ131070 JOM131070 JYI131070 KIE131070 KSA131070 LBW131070 LLS131070 LVO131070 MFK131070 MPG131070 MZC131070 NIY131070 NSU131070 OCQ131070 OMM131070 OWI131070 PGE131070 PQA131070 PZW131070 QJS131070 QTO131070 RDK131070 RNG131070 RXC131070 SGY131070 SQU131070 TAQ131070 TKM131070 TUI131070 UEE131070 UOA131070 UXW131070 VHS131070 VRO131070 WBK131070 WLG131070 WVC131070 XEY131070 IQ196606 SM196606 ACI196606 AME196606 AWA196606 BFW196606 BPS196606 BZO196606 CJK196606 CTG196606 DDC196606 DMY196606 DWU196606 EGQ196606 EQM196606 FAI196606 FKE196606 FUA196606 GDW196606 GNS196606 GXO196606 HHK196606 HRG196606 IBC196606 IKY196606 IUU196606 JEQ196606 JOM196606 JYI196606 KIE196606 KSA196606 LBW196606 LLS196606 LVO196606 MFK196606 MPG196606 MZC196606 NIY196606 NSU196606 OCQ196606 OMM196606 OWI196606 PGE196606 PQA196606 PZW196606 QJS196606 QTO196606 RDK196606 RNG196606 RXC196606 SGY196606 SQU196606 TAQ196606 TKM196606 TUI196606 UEE196606 UOA196606 UXW196606 VHS196606 VRO196606 WBK196606 WLG196606 WVC196606 XEY196606 IQ262142 SM262142 ACI262142 AME262142 AWA262142 BFW262142 BPS262142 BZO262142 CJK262142 CTG262142 DDC262142 DMY262142 DWU262142 EGQ262142 EQM262142 FAI262142 FKE262142 FUA262142 GDW262142 GNS262142 GXO262142 HHK262142 HRG262142 IBC262142 IKY262142 IUU262142 JEQ262142 JOM262142 JYI262142 KIE262142 KSA262142 LBW262142 LLS262142 LVO262142 MFK262142 MPG262142 MZC262142 NIY262142 NSU262142 OCQ262142 OMM262142 OWI262142 PGE262142 PQA262142 PZW262142 QJS262142 QTO262142 RDK262142 RNG262142 RXC262142 SGY262142 SQU262142 TAQ262142 TKM262142 TUI262142 UEE262142 UOA262142 UXW262142 VHS262142 VRO262142 WBK262142 WLG262142 WVC262142 XEY262142 IQ327678 SM327678 ACI327678 AME327678 AWA327678 BFW327678 BPS327678 BZO327678 CJK327678 CTG327678 DDC327678 DMY327678 DWU327678 EGQ327678 EQM327678 FAI327678 FKE327678 FUA327678 GDW327678 GNS327678 GXO327678 HHK327678 HRG327678 IBC327678 IKY327678 IUU327678 JEQ327678 JOM327678 JYI327678 KIE327678 KSA327678 LBW327678 LLS327678 LVO327678 MFK327678 MPG327678 MZC327678 NIY327678 NSU327678 OCQ327678 OMM327678 OWI327678 PGE327678 PQA327678 PZW327678 QJS327678 QTO327678 RDK327678 RNG327678 RXC327678 SGY327678 SQU327678 TAQ327678 TKM327678 TUI327678 UEE327678 UOA327678 UXW327678 VHS327678 VRO327678 WBK327678 WLG327678 WVC327678 XEY327678 IQ393214 SM393214 ACI393214 AME393214 AWA393214 BFW393214 BPS393214 BZO393214 CJK393214 CTG393214 DDC393214 DMY393214 DWU393214 EGQ393214 EQM393214 FAI393214 FKE393214 FUA393214 GDW393214 GNS393214 GXO393214 HHK393214 HRG393214 IBC393214 IKY393214 IUU393214 JEQ393214 JOM393214 JYI393214 KIE393214 KSA393214 LBW393214 LLS393214 LVO393214 MFK393214 MPG393214 MZC393214 NIY393214 NSU393214 OCQ393214 OMM393214 OWI393214 PGE393214 PQA393214 PZW393214 QJS393214 QTO393214 RDK393214 RNG393214 RXC393214 SGY393214 SQU393214 TAQ393214 TKM393214 TUI393214 UEE393214 UOA393214 UXW393214 VHS393214 VRO393214 WBK393214 WLG393214 WVC393214 XEY393214 IQ458750 SM458750 ACI458750 AME458750 AWA458750 BFW458750 BPS458750 BZO458750 CJK458750 CTG458750 DDC458750 DMY458750 DWU458750 EGQ458750 EQM458750 FAI458750 FKE458750 FUA458750 GDW458750 GNS458750 GXO458750 HHK458750 HRG458750 IBC458750 IKY458750 IUU458750 JEQ458750 JOM458750 JYI458750 KIE458750 KSA458750 LBW458750 LLS458750 LVO458750 MFK458750 MPG458750 MZC458750 NIY458750 NSU458750 OCQ458750 OMM458750 OWI458750 PGE458750 PQA458750 PZW458750 QJS458750 QTO458750 RDK458750 RNG458750 RXC458750 SGY458750 SQU458750 TAQ458750 TKM458750 TUI458750 UEE458750 UOA458750 UXW458750 VHS458750 VRO458750 WBK458750 WLG458750 WVC458750 XEY458750 IQ524286 SM524286 ACI524286 AME524286 AWA524286 BFW524286 BPS524286 BZO524286 CJK524286 CTG524286 DDC524286 DMY524286 DWU524286 EGQ524286 EQM524286 FAI524286 FKE524286 FUA524286 GDW524286 GNS524286 GXO524286 HHK524286 HRG524286 IBC524286 IKY524286 IUU524286 JEQ524286 JOM524286 JYI524286 KIE524286 KSA524286 LBW524286 LLS524286 LVO524286 MFK524286 MPG524286 MZC524286 NIY524286 NSU524286 OCQ524286 OMM524286 OWI524286 PGE524286 PQA524286 PZW524286 QJS524286 QTO524286 RDK524286 RNG524286 RXC524286 SGY524286 SQU524286 TAQ524286 TKM524286 TUI524286 UEE524286 UOA524286 UXW524286 VHS524286 VRO524286 WBK524286 WLG524286 WVC524286 XEY524286 IQ589822 SM589822 ACI589822 AME589822 AWA589822 BFW589822 BPS589822 BZO589822 CJK589822 CTG589822 DDC589822 DMY589822 DWU589822 EGQ589822 EQM589822 FAI589822 FKE589822 FUA589822 GDW589822 GNS589822 GXO589822 HHK589822 HRG589822 IBC589822 IKY589822 IUU589822 JEQ589822 JOM589822 JYI589822 KIE589822 KSA589822 LBW589822 LLS589822 LVO589822 MFK589822 MPG589822 MZC589822 NIY589822 NSU589822 OCQ589822 OMM589822 OWI589822 PGE589822 PQA589822 PZW589822 QJS589822 QTO589822 RDK589822 RNG589822 RXC589822 SGY589822 SQU589822 TAQ589822 TKM589822 TUI589822 UEE589822 UOA589822 UXW589822 VHS589822 VRO589822 WBK589822 WLG589822 WVC589822 XEY589822 IQ655358 SM655358 ACI655358 AME655358 AWA655358 BFW655358 BPS655358 BZO655358 CJK655358 CTG655358 DDC655358 DMY655358 DWU655358 EGQ655358 EQM655358 FAI655358 FKE655358 FUA655358 GDW655358 GNS655358 GXO655358 HHK655358 HRG655358 IBC655358 IKY655358 IUU655358 JEQ655358 JOM655358 JYI655358 KIE655358 KSA655358 LBW655358 LLS655358 LVO655358 MFK655358 MPG655358 MZC655358 NIY655358 NSU655358 OCQ655358 OMM655358 OWI655358 PGE655358 PQA655358 PZW655358 QJS655358 QTO655358 RDK655358 RNG655358 RXC655358 SGY655358 SQU655358 TAQ655358 TKM655358 TUI655358 UEE655358 UOA655358 UXW655358 VHS655358 VRO655358 WBK655358 WLG655358 WVC655358 XEY655358 IQ720894 SM720894 ACI720894 AME720894 AWA720894 BFW720894 BPS720894 BZO720894 CJK720894 CTG720894 DDC720894 DMY720894 DWU720894 EGQ720894 EQM720894 FAI720894 FKE720894 FUA720894 GDW720894 GNS720894 GXO720894 HHK720894 HRG720894 IBC720894 IKY720894 IUU720894 JEQ720894 JOM720894 JYI720894 KIE720894 KSA720894 LBW720894 LLS720894 LVO720894 MFK720894 MPG720894 MZC720894 NIY720894 NSU720894 OCQ720894 OMM720894 OWI720894 PGE720894 PQA720894 PZW720894 QJS720894 QTO720894 RDK720894 RNG720894 RXC720894 SGY720894 SQU720894 TAQ720894 TKM720894 TUI720894 UEE720894 UOA720894 UXW720894 VHS720894 VRO720894 WBK720894 WLG720894 WVC720894 XEY720894 IQ786430 SM786430 ACI786430 AME786430 AWA786430 BFW786430 BPS786430 BZO786430 CJK786430 CTG786430 DDC786430 DMY786430 DWU786430 EGQ786430 EQM786430 FAI786430 FKE786430 FUA786430 GDW786430 GNS786430 GXO786430 HHK786430 HRG786430 IBC786430 IKY786430 IUU786430 JEQ786430 JOM786430 JYI786430 KIE786430 KSA786430 LBW786430 LLS786430 LVO786430 MFK786430 MPG786430 MZC786430 NIY786430 NSU786430 OCQ786430 OMM786430 OWI786430 PGE786430 PQA786430 PZW786430 QJS786430 QTO786430 RDK786430 RNG786430 RXC786430 SGY786430 SQU786430 TAQ786430 TKM786430 TUI786430 UEE786430 UOA786430 UXW786430 VHS786430 VRO786430 WBK786430 WLG786430 WVC786430 XEY786430 IQ851966 SM851966 ACI851966 AME851966 AWA851966 BFW851966 BPS851966 BZO851966 CJK851966 CTG851966 DDC851966 DMY851966 DWU851966 EGQ851966 EQM851966 FAI851966 FKE851966 FUA851966 GDW851966 GNS851966 GXO851966 HHK851966 HRG851966 IBC851966 IKY851966 IUU851966 JEQ851966 JOM851966 JYI851966 KIE851966 KSA851966 LBW851966 LLS851966 LVO851966 MFK851966 MPG851966 MZC851966 NIY851966 NSU851966 OCQ851966 OMM851966 OWI851966 PGE851966 PQA851966 PZW851966 QJS851966 QTO851966 RDK851966 RNG851966 RXC851966 SGY851966 SQU851966 TAQ851966 TKM851966 TUI851966 UEE851966 UOA851966 UXW851966 VHS851966 VRO851966 WBK851966 WLG851966 WVC851966 XEY851966 IQ917502 SM917502 ACI917502 AME917502 AWA917502 BFW917502 BPS917502 BZO917502 CJK917502 CTG917502 DDC917502 DMY917502 DWU917502 EGQ917502 EQM917502 FAI917502 FKE917502 FUA917502 GDW917502 GNS917502 GXO917502 HHK917502 HRG917502 IBC917502 IKY917502 IUU917502 JEQ917502 JOM917502 JYI917502 KIE917502 KSA917502 LBW917502 LLS917502 LVO917502 MFK917502 MPG917502 MZC917502 NIY917502 NSU917502 OCQ917502 OMM917502 OWI917502 PGE917502 PQA917502 PZW917502 QJS917502 QTO917502 RDK917502 RNG917502 RXC917502 SGY917502 SQU917502 TAQ917502 TKM917502 TUI917502 UEE917502 UOA917502 UXW917502 VHS917502 VRO917502 WBK917502 WLG917502 WVC917502 XEY917502 IQ983038 SM983038 ACI983038 AME983038 AWA983038 BFW983038 BPS983038 BZO983038 CJK983038 CTG983038 DDC983038 DMY983038 DWU983038 EGQ983038 EQM983038 FAI983038 FKE983038 FUA983038 GDW983038 GNS983038 GXO983038 HHK983038 HRG983038 IBC983038 IKY983038 IUU983038 JEQ983038 JOM983038 JYI983038 KIE983038 KSA983038 LBW983038 LLS983038 LVO983038 MFK983038 MPG983038 MZC983038 NIY983038 NSU983038 OCQ983038 OMM983038 OWI983038 PGE983038 PQA983038 PZW983038 QJS983038 QTO983038 RDK983038 RNG983038 RXC983038 SGY983038 SQU983038 TAQ983038 TKM983038 TUI983038 UEE983038 UOA983038 UXW983038 VHS983038 VRO983038 WBK983038 WLG983038 WVC983038 XEY983038 IQ1048574 SM1048574 ACI1048574 AME1048574 AWA1048574 BFW1048574 BPS1048574 BZO1048574 CJK1048574 CTG1048574 DDC1048574 DMY1048574 DWU1048574 EGQ1048574 EQM1048574 FAI1048574 FKE1048574 FUA1048574 GDW1048574 GNS1048574 GXO1048574 HHK1048574 HRG1048574 IBC1048574 IKY1048574 IUU1048574 JEQ1048574 JOM1048574 JYI1048574 KIE1048574 KSA1048574 LBW1048574 LLS1048574 LVO1048574 MFK1048574 MPG1048574 MZC1048574 NIY1048574 NSU1048574 OCQ1048574 OMM1048574 OWI1048574 PGE1048574 PQA1048574 PZW1048574 QJS1048574 QTO1048574 RDK1048574 RNG1048574 RXC1048574 SGY1048574 SQU1048574 TAQ1048574 TKM1048574 TUI1048574 UEE1048574 UOA1048574 UXW1048574 VHS1048574 VRO1048574 WBK1048574 WLG1048574 WVC1048574 XEY1048574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H31 H73 B73"/>
    <dataValidation allowBlank="1" showInputMessage="1" showErrorMessage="1" promptTitle="Existing EER" prompt="Enter the EER as found on the plate of the existing unit.  If the EER cannot be found skip this entry and meter the unit._x000a_" sqref="B65532 IX65532 ST65532 ACP65532 AML65532 AWH65532 BGD65532 BPZ65532 BZV65532 CJR65532 CTN65532 DDJ65532 DNF65532 DXB65532 EGX65532 EQT65532 FAP65532 FKL65532 FUH65532 GED65532 GNZ65532 GXV65532 HHR65532 HRN65532 IBJ65532 ILF65532 IVB65532 JEX65532 JOT65532 JYP65532 KIL65532 KSH65532 LCD65532 LLZ65532 LVV65532 MFR65532 MPN65532 MZJ65532 NJF65532 NTB65532 OCX65532 OMT65532 OWP65532 PGL65532 PQH65532 QAD65532 QJZ65532 QTV65532 RDR65532 RNN65532 RXJ65532 SHF65532 SRB65532 TAX65532 TKT65532 TUP65532 UEL65532 UOH65532 UYD65532 VHZ65532 VRV65532 WBR65532 WLN65532 WVJ65532 B131068 IX131068 ST131068 ACP131068 AML131068 AWH131068 BGD131068 BPZ131068 BZV131068 CJR131068 CTN131068 DDJ131068 DNF131068 DXB131068 EGX131068 EQT131068 FAP131068 FKL131068 FUH131068 GED131068 GNZ131068 GXV131068 HHR131068 HRN131068 IBJ131068 ILF131068 IVB131068 JEX131068 JOT131068 JYP131068 KIL131068 KSH131068 LCD131068 LLZ131068 LVV131068 MFR131068 MPN131068 MZJ131068 NJF131068 NTB131068 OCX131068 OMT131068 OWP131068 PGL131068 PQH131068 QAD131068 QJZ131068 QTV131068 RDR131068 RNN131068 RXJ131068 SHF131068 SRB131068 TAX131068 TKT131068 TUP131068 UEL131068 UOH131068 UYD131068 VHZ131068 VRV131068 WBR131068 WLN131068 WVJ131068 B196604 IX196604 ST196604 ACP196604 AML196604 AWH196604 BGD196604 BPZ196604 BZV196604 CJR196604 CTN196604 DDJ196604 DNF196604 DXB196604 EGX196604 EQT196604 FAP196604 FKL196604 FUH196604 GED196604 GNZ196604 GXV196604 HHR196604 HRN196604 IBJ196604 ILF196604 IVB196604 JEX196604 JOT196604 JYP196604 KIL196604 KSH196604 LCD196604 LLZ196604 LVV196604 MFR196604 MPN196604 MZJ196604 NJF196604 NTB196604 OCX196604 OMT196604 OWP196604 PGL196604 PQH196604 QAD196604 QJZ196604 QTV196604 RDR196604 RNN196604 RXJ196604 SHF196604 SRB196604 TAX196604 TKT196604 TUP196604 UEL196604 UOH196604 UYD196604 VHZ196604 VRV196604 WBR196604 WLN196604 WVJ196604 B262140 IX262140 ST262140 ACP262140 AML262140 AWH262140 BGD262140 BPZ262140 BZV262140 CJR262140 CTN262140 DDJ262140 DNF262140 DXB262140 EGX262140 EQT262140 FAP262140 FKL262140 FUH262140 GED262140 GNZ262140 GXV262140 HHR262140 HRN262140 IBJ262140 ILF262140 IVB262140 JEX262140 JOT262140 JYP262140 KIL262140 KSH262140 LCD262140 LLZ262140 LVV262140 MFR262140 MPN262140 MZJ262140 NJF262140 NTB262140 OCX262140 OMT262140 OWP262140 PGL262140 PQH262140 QAD262140 QJZ262140 QTV262140 RDR262140 RNN262140 RXJ262140 SHF262140 SRB262140 TAX262140 TKT262140 TUP262140 UEL262140 UOH262140 UYD262140 VHZ262140 VRV262140 WBR262140 WLN262140 WVJ262140 B327676 IX327676 ST327676 ACP327676 AML327676 AWH327676 BGD327676 BPZ327676 BZV327676 CJR327676 CTN327676 DDJ327676 DNF327676 DXB327676 EGX327676 EQT327676 FAP327676 FKL327676 FUH327676 GED327676 GNZ327676 GXV327676 HHR327676 HRN327676 IBJ327676 ILF327676 IVB327676 JEX327676 JOT327676 JYP327676 KIL327676 KSH327676 LCD327676 LLZ327676 LVV327676 MFR327676 MPN327676 MZJ327676 NJF327676 NTB327676 OCX327676 OMT327676 OWP327676 PGL327676 PQH327676 QAD327676 QJZ327676 QTV327676 RDR327676 RNN327676 RXJ327676 SHF327676 SRB327676 TAX327676 TKT327676 TUP327676 UEL327676 UOH327676 UYD327676 VHZ327676 VRV327676 WBR327676 WLN327676 WVJ327676 B393212 IX393212 ST393212 ACP393212 AML393212 AWH393212 BGD393212 BPZ393212 BZV393212 CJR393212 CTN393212 DDJ393212 DNF393212 DXB393212 EGX393212 EQT393212 FAP393212 FKL393212 FUH393212 GED393212 GNZ393212 GXV393212 HHR393212 HRN393212 IBJ393212 ILF393212 IVB393212 JEX393212 JOT393212 JYP393212 KIL393212 KSH393212 LCD393212 LLZ393212 LVV393212 MFR393212 MPN393212 MZJ393212 NJF393212 NTB393212 OCX393212 OMT393212 OWP393212 PGL393212 PQH393212 QAD393212 QJZ393212 QTV393212 RDR393212 RNN393212 RXJ393212 SHF393212 SRB393212 TAX393212 TKT393212 TUP393212 UEL393212 UOH393212 UYD393212 VHZ393212 VRV393212 WBR393212 WLN393212 WVJ393212 B458748 IX458748 ST458748 ACP458748 AML458748 AWH458748 BGD458748 BPZ458748 BZV458748 CJR458748 CTN458748 DDJ458748 DNF458748 DXB458748 EGX458748 EQT458748 FAP458748 FKL458748 FUH458748 GED458748 GNZ458748 GXV458748 HHR458748 HRN458748 IBJ458748 ILF458748 IVB458748 JEX458748 JOT458748 JYP458748 KIL458748 KSH458748 LCD458748 LLZ458748 LVV458748 MFR458748 MPN458748 MZJ458748 NJF458748 NTB458748 OCX458748 OMT458748 OWP458748 PGL458748 PQH458748 QAD458748 QJZ458748 QTV458748 RDR458748 RNN458748 RXJ458748 SHF458748 SRB458748 TAX458748 TKT458748 TUP458748 UEL458748 UOH458748 UYD458748 VHZ458748 VRV458748 WBR458748 WLN458748 WVJ458748 B524284 IX524284 ST524284 ACP524284 AML524284 AWH524284 BGD524284 BPZ524284 BZV524284 CJR524284 CTN524284 DDJ524284 DNF524284 DXB524284 EGX524284 EQT524284 FAP524284 FKL524284 FUH524284 GED524284 GNZ524284 GXV524284 HHR524284 HRN524284 IBJ524284 ILF524284 IVB524284 JEX524284 JOT524284 JYP524284 KIL524284 KSH524284 LCD524284 LLZ524284 LVV524284 MFR524284 MPN524284 MZJ524284 NJF524284 NTB524284 OCX524284 OMT524284 OWP524284 PGL524284 PQH524284 QAD524284 QJZ524284 QTV524284 RDR524284 RNN524284 RXJ524284 SHF524284 SRB524284 TAX524284 TKT524284 TUP524284 UEL524284 UOH524284 UYD524284 VHZ524284 VRV524284 WBR524284 WLN524284 WVJ524284 B589820 IX589820 ST589820 ACP589820 AML589820 AWH589820 BGD589820 BPZ589820 BZV589820 CJR589820 CTN589820 DDJ589820 DNF589820 DXB589820 EGX589820 EQT589820 FAP589820 FKL589820 FUH589820 GED589820 GNZ589820 GXV589820 HHR589820 HRN589820 IBJ589820 ILF589820 IVB589820 JEX589820 JOT589820 JYP589820 KIL589820 KSH589820 LCD589820 LLZ589820 LVV589820 MFR589820 MPN589820 MZJ589820 NJF589820 NTB589820 OCX589820 OMT589820 OWP589820 PGL589820 PQH589820 QAD589820 QJZ589820 QTV589820 RDR589820 RNN589820 RXJ589820 SHF589820 SRB589820 TAX589820 TKT589820 TUP589820 UEL589820 UOH589820 UYD589820 VHZ589820 VRV589820 WBR589820 WLN589820 WVJ589820 B655356 IX655356 ST655356 ACP655356 AML655356 AWH655356 BGD655356 BPZ655356 BZV655356 CJR655356 CTN655356 DDJ655356 DNF655356 DXB655356 EGX655356 EQT655356 FAP655356 FKL655356 FUH655356 GED655356 GNZ655356 GXV655356 HHR655356 HRN655356 IBJ655356 ILF655356 IVB655356 JEX655356 JOT655356 JYP655356 KIL655356 KSH655356 LCD655356 LLZ655356 LVV655356 MFR655356 MPN655356 MZJ655356 NJF655356 NTB655356 OCX655356 OMT655356 OWP655356 PGL655356 PQH655356 QAD655356 QJZ655356 QTV655356 RDR655356 RNN655356 RXJ655356 SHF655356 SRB655356 TAX655356 TKT655356 TUP655356 UEL655356 UOH655356 UYD655356 VHZ655356 VRV655356 WBR655356 WLN655356 WVJ655356 B720892 IX720892 ST720892 ACP720892 AML720892 AWH720892 BGD720892 BPZ720892 BZV720892 CJR720892 CTN720892 DDJ720892 DNF720892 DXB720892 EGX720892 EQT720892 FAP720892 FKL720892 FUH720892 GED720892 GNZ720892 GXV720892 HHR720892 HRN720892 IBJ720892 ILF720892 IVB720892 JEX720892 JOT720892 JYP720892 KIL720892 KSH720892 LCD720892 LLZ720892 LVV720892 MFR720892 MPN720892 MZJ720892 NJF720892 NTB720892 OCX720892 OMT720892 OWP720892 PGL720892 PQH720892 QAD720892 QJZ720892 QTV720892 RDR720892 RNN720892 RXJ720892 SHF720892 SRB720892 TAX720892 TKT720892 TUP720892 UEL720892 UOH720892 UYD720892 VHZ720892 VRV720892 WBR720892 WLN720892 WVJ720892 B786428 IX786428 ST786428 ACP786428 AML786428 AWH786428 BGD786428 BPZ786428 BZV786428 CJR786428 CTN786428 DDJ786428 DNF786428 DXB786428 EGX786428 EQT786428 FAP786428 FKL786428 FUH786428 GED786428 GNZ786428 GXV786428 HHR786428 HRN786428 IBJ786428 ILF786428 IVB786428 JEX786428 JOT786428 JYP786428 KIL786428 KSH786428 LCD786428 LLZ786428 LVV786428 MFR786428 MPN786428 MZJ786428 NJF786428 NTB786428 OCX786428 OMT786428 OWP786428 PGL786428 PQH786428 QAD786428 QJZ786428 QTV786428 RDR786428 RNN786428 RXJ786428 SHF786428 SRB786428 TAX786428 TKT786428 TUP786428 UEL786428 UOH786428 UYD786428 VHZ786428 VRV786428 WBR786428 WLN786428 WVJ786428 B851964 IX851964 ST851964 ACP851964 AML851964 AWH851964 BGD851964 BPZ851964 BZV851964 CJR851964 CTN851964 DDJ851964 DNF851964 DXB851964 EGX851964 EQT851964 FAP851964 FKL851964 FUH851964 GED851964 GNZ851964 GXV851964 HHR851964 HRN851964 IBJ851964 ILF851964 IVB851964 JEX851964 JOT851964 JYP851964 KIL851964 KSH851964 LCD851964 LLZ851964 LVV851964 MFR851964 MPN851964 MZJ851964 NJF851964 NTB851964 OCX851964 OMT851964 OWP851964 PGL851964 PQH851964 QAD851964 QJZ851964 QTV851964 RDR851964 RNN851964 RXJ851964 SHF851964 SRB851964 TAX851964 TKT851964 TUP851964 UEL851964 UOH851964 UYD851964 VHZ851964 VRV851964 WBR851964 WLN851964 WVJ851964 B917500 IX917500 ST917500 ACP917500 AML917500 AWH917500 BGD917500 BPZ917500 BZV917500 CJR917500 CTN917500 DDJ917500 DNF917500 DXB917500 EGX917500 EQT917500 FAP917500 FKL917500 FUH917500 GED917500 GNZ917500 GXV917500 HHR917500 HRN917500 IBJ917500 ILF917500 IVB917500 JEX917500 JOT917500 JYP917500 KIL917500 KSH917500 LCD917500 LLZ917500 LVV917500 MFR917500 MPN917500 MZJ917500 NJF917500 NTB917500 OCX917500 OMT917500 OWP917500 PGL917500 PQH917500 QAD917500 QJZ917500 QTV917500 RDR917500 RNN917500 RXJ917500 SHF917500 SRB917500 TAX917500 TKT917500 TUP917500 UEL917500 UOH917500 UYD917500 VHZ917500 VRV917500 WBR917500 WLN917500 WVJ917500 B983036 IX983036 ST983036 ACP983036 AML983036 AWH983036 BGD983036 BPZ983036 BZV983036 CJR983036 CTN983036 DDJ983036 DNF983036 DXB983036 EGX983036 EQT983036 FAP983036 FKL983036 FUH983036 GED983036 GNZ983036 GXV983036 HHR983036 HRN983036 IBJ983036 ILF983036 IVB983036 JEX983036 JOT983036 JYP983036 KIL983036 KSH983036 LCD983036 LLZ983036 LVV983036 MFR983036 MPN983036 MZJ983036 NJF983036 NTB983036 OCX983036 OMT983036 OWP983036 PGL983036 PQH983036 QAD983036 QJZ983036 QTV983036 RDR983036 RNN983036 RXJ983036 SHF983036 SRB983036 TAX983036 TKT983036 TUP983036 UEL983036 UOH983036 UYD983036 VHZ983036 VRV983036 WBR983036 WLN983036 WVJ983036 B1048572 IX1048572 ST1048572 ACP1048572 AML1048572 AWH1048572 BGD1048572 BPZ1048572 BZV1048572 CJR1048572 CTN1048572 DDJ1048572 DNF1048572 DXB1048572 EGX1048572 EQT1048572 FAP1048572 FKL1048572 FUH1048572 GED1048572 GNZ1048572 GXV1048572 HHR1048572 HRN1048572 IBJ1048572 ILF1048572 IVB1048572 JEX1048572 JOT1048572 JYP1048572 KIL1048572 KSH1048572 LCD1048572 LLZ1048572 LVV1048572 MFR1048572 MPN1048572 MZJ1048572 NJF1048572 NTB1048572 OCX1048572 OMT1048572 OWP1048572 PGL1048572 PQH1048572 QAD1048572 QJZ1048572 QTV1048572 RDR1048572 RNN1048572 RXJ1048572 SHF1048572 SRB1048572 TAX1048572 TKT1048572 TUP1048572 UEL1048572 UOH1048572 UYD1048572 VHZ1048572 VRV1048572 WBR1048572 WLN1048572 WVJ1048572 IQ65532 SM65532 ACI65532 AME65532 AWA65532 BFW65532 BPS65532 BZO65532 CJK65532 CTG65532 DDC65532 DMY65532 DWU65532 EGQ65532 EQM65532 FAI65532 FKE65532 FUA65532 GDW65532 GNS65532 GXO65532 HHK65532 HRG65532 IBC65532 IKY65532 IUU65532 JEQ65532 JOM65532 JYI65532 KIE65532 KSA65532 LBW65532 LLS65532 LVO65532 MFK65532 MPG65532 MZC65532 NIY65532 NSU65532 OCQ65532 OMM65532 OWI65532 PGE65532 PQA65532 PZW65532 QJS65532 QTO65532 RDK65532 RNG65532 RXC65532 SGY65532 SQU65532 TAQ65532 TKM65532 TUI65532 UEE65532 UOA65532 UXW65532 VHS65532 VRO65532 WBK65532 WLG65532 WVC65532 XEY65532 IQ131068 SM131068 ACI131068 AME131068 AWA131068 BFW131068 BPS131068 BZO131068 CJK131068 CTG131068 DDC131068 DMY131068 DWU131068 EGQ131068 EQM131068 FAI131068 FKE131068 FUA131068 GDW131068 GNS131068 GXO131068 HHK131068 HRG131068 IBC131068 IKY131068 IUU131068 JEQ131068 JOM131068 JYI131068 KIE131068 KSA131068 LBW131068 LLS131068 LVO131068 MFK131068 MPG131068 MZC131068 NIY131068 NSU131068 OCQ131068 OMM131068 OWI131068 PGE131068 PQA131068 PZW131068 QJS131068 QTO131068 RDK131068 RNG131068 RXC131068 SGY131068 SQU131068 TAQ131068 TKM131068 TUI131068 UEE131068 UOA131068 UXW131068 VHS131068 VRO131068 WBK131068 WLG131068 WVC131068 XEY131068 IQ196604 SM196604 ACI196604 AME196604 AWA196604 BFW196604 BPS196604 BZO196604 CJK196604 CTG196604 DDC196604 DMY196604 DWU196604 EGQ196604 EQM196604 FAI196604 FKE196604 FUA196604 GDW196604 GNS196604 GXO196604 HHK196604 HRG196604 IBC196604 IKY196604 IUU196604 JEQ196604 JOM196604 JYI196604 KIE196604 KSA196604 LBW196604 LLS196604 LVO196604 MFK196604 MPG196604 MZC196604 NIY196604 NSU196604 OCQ196604 OMM196604 OWI196604 PGE196604 PQA196604 PZW196604 QJS196604 QTO196604 RDK196604 RNG196604 RXC196604 SGY196604 SQU196604 TAQ196604 TKM196604 TUI196604 UEE196604 UOA196604 UXW196604 VHS196604 VRO196604 WBK196604 WLG196604 WVC196604 XEY196604 IQ262140 SM262140 ACI262140 AME262140 AWA262140 BFW262140 BPS262140 BZO262140 CJK262140 CTG262140 DDC262140 DMY262140 DWU262140 EGQ262140 EQM262140 FAI262140 FKE262140 FUA262140 GDW262140 GNS262140 GXO262140 HHK262140 HRG262140 IBC262140 IKY262140 IUU262140 JEQ262140 JOM262140 JYI262140 KIE262140 KSA262140 LBW262140 LLS262140 LVO262140 MFK262140 MPG262140 MZC262140 NIY262140 NSU262140 OCQ262140 OMM262140 OWI262140 PGE262140 PQA262140 PZW262140 QJS262140 QTO262140 RDK262140 RNG262140 RXC262140 SGY262140 SQU262140 TAQ262140 TKM262140 TUI262140 UEE262140 UOA262140 UXW262140 VHS262140 VRO262140 WBK262140 WLG262140 WVC262140 XEY262140 IQ327676 SM327676 ACI327676 AME327676 AWA327676 BFW327676 BPS327676 BZO327676 CJK327676 CTG327676 DDC327676 DMY327676 DWU327676 EGQ327676 EQM327676 FAI327676 FKE327676 FUA327676 GDW327676 GNS327676 GXO327676 HHK327676 HRG327676 IBC327676 IKY327676 IUU327676 JEQ327676 JOM327676 JYI327676 KIE327676 KSA327676 LBW327676 LLS327676 LVO327676 MFK327676 MPG327676 MZC327676 NIY327676 NSU327676 OCQ327676 OMM327676 OWI327676 PGE327676 PQA327676 PZW327676 QJS327676 QTO327676 RDK327676 RNG327676 RXC327676 SGY327676 SQU327676 TAQ327676 TKM327676 TUI327676 UEE327676 UOA327676 UXW327676 VHS327676 VRO327676 WBK327676 WLG327676 WVC327676 XEY327676 IQ393212 SM393212 ACI393212 AME393212 AWA393212 BFW393212 BPS393212 BZO393212 CJK393212 CTG393212 DDC393212 DMY393212 DWU393212 EGQ393212 EQM393212 FAI393212 FKE393212 FUA393212 GDW393212 GNS393212 GXO393212 HHK393212 HRG393212 IBC393212 IKY393212 IUU393212 JEQ393212 JOM393212 JYI393212 KIE393212 KSA393212 LBW393212 LLS393212 LVO393212 MFK393212 MPG393212 MZC393212 NIY393212 NSU393212 OCQ393212 OMM393212 OWI393212 PGE393212 PQA393212 PZW393212 QJS393212 QTO393212 RDK393212 RNG393212 RXC393212 SGY393212 SQU393212 TAQ393212 TKM393212 TUI393212 UEE393212 UOA393212 UXW393212 VHS393212 VRO393212 WBK393212 WLG393212 WVC393212 XEY393212 IQ458748 SM458748 ACI458748 AME458748 AWA458748 BFW458748 BPS458748 BZO458748 CJK458748 CTG458748 DDC458748 DMY458748 DWU458748 EGQ458748 EQM458748 FAI458748 FKE458748 FUA458748 GDW458748 GNS458748 GXO458748 HHK458748 HRG458748 IBC458748 IKY458748 IUU458748 JEQ458748 JOM458748 JYI458748 KIE458748 KSA458748 LBW458748 LLS458748 LVO458748 MFK458748 MPG458748 MZC458748 NIY458748 NSU458748 OCQ458748 OMM458748 OWI458748 PGE458748 PQA458748 PZW458748 QJS458748 QTO458748 RDK458748 RNG458748 RXC458748 SGY458748 SQU458748 TAQ458748 TKM458748 TUI458748 UEE458748 UOA458748 UXW458748 VHS458748 VRO458748 WBK458748 WLG458748 WVC458748 XEY458748 IQ524284 SM524284 ACI524284 AME524284 AWA524284 BFW524284 BPS524284 BZO524284 CJK524284 CTG524284 DDC524284 DMY524284 DWU524284 EGQ524284 EQM524284 FAI524284 FKE524284 FUA524284 GDW524284 GNS524284 GXO524284 HHK524284 HRG524284 IBC524284 IKY524284 IUU524284 JEQ524284 JOM524284 JYI524284 KIE524284 KSA524284 LBW524284 LLS524284 LVO524284 MFK524284 MPG524284 MZC524284 NIY524284 NSU524284 OCQ524284 OMM524284 OWI524284 PGE524284 PQA524284 PZW524284 QJS524284 QTO524284 RDK524284 RNG524284 RXC524284 SGY524284 SQU524284 TAQ524284 TKM524284 TUI524284 UEE524284 UOA524284 UXW524284 VHS524284 VRO524284 WBK524284 WLG524284 WVC524284 XEY524284 IQ589820 SM589820 ACI589820 AME589820 AWA589820 BFW589820 BPS589820 BZO589820 CJK589820 CTG589820 DDC589820 DMY589820 DWU589820 EGQ589820 EQM589820 FAI589820 FKE589820 FUA589820 GDW589820 GNS589820 GXO589820 HHK589820 HRG589820 IBC589820 IKY589820 IUU589820 JEQ589820 JOM589820 JYI589820 KIE589820 KSA589820 LBW589820 LLS589820 LVO589820 MFK589820 MPG589820 MZC589820 NIY589820 NSU589820 OCQ589820 OMM589820 OWI589820 PGE589820 PQA589820 PZW589820 QJS589820 QTO589820 RDK589820 RNG589820 RXC589820 SGY589820 SQU589820 TAQ589820 TKM589820 TUI589820 UEE589820 UOA589820 UXW589820 VHS589820 VRO589820 WBK589820 WLG589820 WVC589820 XEY589820 IQ655356 SM655356 ACI655356 AME655356 AWA655356 BFW655356 BPS655356 BZO655356 CJK655356 CTG655356 DDC655356 DMY655356 DWU655356 EGQ655356 EQM655356 FAI655356 FKE655356 FUA655356 GDW655356 GNS655356 GXO655356 HHK655356 HRG655356 IBC655356 IKY655356 IUU655356 JEQ655356 JOM655356 JYI655356 KIE655356 KSA655356 LBW655356 LLS655356 LVO655356 MFK655356 MPG655356 MZC655356 NIY655356 NSU655356 OCQ655356 OMM655356 OWI655356 PGE655356 PQA655356 PZW655356 QJS655356 QTO655356 RDK655356 RNG655356 RXC655356 SGY655356 SQU655356 TAQ655356 TKM655356 TUI655356 UEE655356 UOA655356 UXW655356 VHS655356 VRO655356 WBK655356 WLG655356 WVC655356 XEY655356 IQ720892 SM720892 ACI720892 AME720892 AWA720892 BFW720892 BPS720892 BZO720892 CJK720892 CTG720892 DDC720892 DMY720892 DWU720892 EGQ720892 EQM720892 FAI720892 FKE720892 FUA720892 GDW720892 GNS720892 GXO720892 HHK720892 HRG720892 IBC720892 IKY720892 IUU720892 JEQ720892 JOM720892 JYI720892 KIE720892 KSA720892 LBW720892 LLS720892 LVO720892 MFK720892 MPG720892 MZC720892 NIY720892 NSU720892 OCQ720892 OMM720892 OWI720892 PGE720892 PQA720892 PZW720892 QJS720892 QTO720892 RDK720892 RNG720892 RXC720892 SGY720892 SQU720892 TAQ720892 TKM720892 TUI720892 UEE720892 UOA720892 UXW720892 VHS720892 VRO720892 WBK720892 WLG720892 WVC720892 XEY720892 IQ786428 SM786428 ACI786428 AME786428 AWA786428 BFW786428 BPS786428 BZO786428 CJK786428 CTG786428 DDC786428 DMY786428 DWU786428 EGQ786428 EQM786428 FAI786428 FKE786428 FUA786428 GDW786428 GNS786428 GXO786428 HHK786428 HRG786428 IBC786428 IKY786428 IUU786428 JEQ786428 JOM786428 JYI786428 KIE786428 KSA786428 LBW786428 LLS786428 LVO786428 MFK786428 MPG786428 MZC786428 NIY786428 NSU786428 OCQ786428 OMM786428 OWI786428 PGE786428 PQA786428 PZW786428 QJS786428 QTO786428 RDK786428 RNG786428 RXC786428 SGY786428 SQU786428 TAQ786428 TKM786428 TUI786428 UEE786428 UOA786428 UXW786428 VHS786428 VRO786428 WBK786428 WLG786428 WVC786428 XEY786428 IQ851964 SM851964 ACI851964 AME851964 AWA851964 BFW851964 BPS851964 BZO851964 CJK851964 CTG851964 DDC851964 DMY851964 DWU851964 EGQ851964 EQM851964 FAI851964 FKE851964 FUA851964 GDW851964 GNS851964 GXO851964 HHK851964 HRG851964 IBC851964 IKY851964 IUU851964 JEQ851964 JOM851964 JYI851964 KIE851964 KSA851964 LBW851964 LLS851964 LVO851964 MFK851964 MPG851964 MZC851964 NIY851964 NSU851964 OCQ851964 OMM851964 OWI851964 PGE851964 PQA851964 PZW851964 QJS851964 QTO851964 RDK851964 RNG851964 RXC851964 SGY851964 SQU851964 TAQ851964 TKM851964 TUI851964 UEE851964 UOA851964 UXW851964 VHS851964 VRO851964 WBK851964 WLG851964 WVC851964 XEY851964 IQ917500 SM917500 ACI917500 AME917500 AWA917500 BFW917500 BPS917500 BZO917500 CJK917500 CTG917500 DDC917500 DMY917500 DWU917500 EGQ917500 EQM917500 FAI917500 FKE917500 FUA917500 GDW917500 GNS917500 GXO917500 HHK917500 HRG917500 IBC917500 IKY917500 IUU917500 JEQ917500 JOM917500 JYI917500 KIE917500 KSA917500 LBW917500 LLS917500 LVO917500 MFK917500 MPG917500 MZC917500 NIY917500 NSU917500 OCQ917500 OMM917500 OWI917500 PGE917500 PQA917500 PZW917500 QJS917500 QTO917500 RDK917500 RNG917500 RXC917500 SGY917500 SQU917500 TAQ917500 TKM917500 TUI917500 UEE917500 UOA917500 UXW917500 VHS917500 VRO917500 WBK917500 WLG917500 WVC917500 XEY917500 IQ983036 SM983036 ACI983036 AME983036 AWA983036 BFW983036 BPS983036 BZO983036 CJK983036 CTG983036 DDC983036 DMY983036 DWU983036 EGQ983036 EQM983036 FAI983036 FKE983036 FUA983036 GDW983036 GNS983036 GXO983036 HHK983036 HRG983036 IBC983036 IKY983036 IUU983036 JEQ983036 JOM983036 JYI983036 KIE983036 KSA983036 LBW983036 LLS983036 LVO983036 MFK983036 MPG983036 MZC983036 NIY983036 NSU983036 OCQ983036 OMM983036 OWI983036 PGE983036 PQA983036 PZW983036 QJS983036 QTO983036 RDK983036 RNG983036 RXC983036 SGY983036 SQU983036 TAQ983036 TKM983036 TUI983036 UEE983036 UOA983036 UXW983036 VHS983036 VRO983036 WBK983036 WLG983036 WVC983036 XEY983036 IQ1048572 SM1048572 ACI1048572 AME1048572 AWA1048572 BFW1048572 BPS1048572 BZO1048572 CJK1048572 CTG1048572 DDC1048572 DMY1048572 DWU1048572 EGQ1048572 EQM1048572 FAI1048572 FKE1048572 FUA1048572 GDW1048572 GNS1048572 GXO1048572 HHK1048572 HRG1048572 IBC1048572 IKY1048572 IUU1048572 JEQ1048572 JOM1048572 JYI1048572 KIE1048572 KSA1048572 LBW1048572 LLS1048572 LVO1048572 MFK1048572 MPG1048572 MZC1048572 NIY1048572 NSU1048572 OCQ1048572 OMM1048572 OWI1048572 PGE1048572 PQA1048572 PZW1048572 QJS1048572 QTO1048572 RDK1048572 RNG1048572 RXC1048572 SGY1048572 SQU1048572 TAQ1048572 TKM1048572 TUI1048572 UEE1048572 UOA1048572 UXW1048572 VHS1048572 VRO1048572 WBK1048572 WLG1048572 WVC1048572 XEY1048572 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B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B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B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B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B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B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B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B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B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B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B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B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B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B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H26 H68 B68"/>
    <dataValidation allowBlank="1" showInputMessage="1" showErrorMessage="1" promptTitle="SIR for Replacement" prompt="The SIR must be ≥ 1 to qualify for replacement." sqref="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IS20 SO20 ACK20 AMG20 AWC20 BFY20 BPU20 BZQ20 CJM20 CTI20 DDE20 DNA20 DWW20 EGS20 EQO20 FAK20 FKG20 FUC20 GDY20 GNU20 GXQ20 HHM20 HRI20 IBE20 ILA20 IUW20 JES20 JOO20 JYK20 KIG20 KSC20 LBY20 LLU20 LVQ20 MFM20 MPI20 MZE20 NJA20 NSW20 OCS20 OMO20 OWK20 PGG20 PQC20 PZY20 QJU20 QTQ20 RDM20 RNI20 RXE20 SHA20 SQW20 TAS20 TKO20 TUK20 UEG20 UOC20 UXY20 VHU20 VRQ20 WBM20 WLI20 WVE20 XFA20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XFA65556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XFA131092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XFA196628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XFA262164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XFA327700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XFA393236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XFA458772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XFA524308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XFA589844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XFA655380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XFA720916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XFA786452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XFA851988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XFA917524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XFA983060 J20 J62 D62"/>
    <dataValidation allowBlank="1" showInputMessage="1" showErrorMessage="1" promptTitle="Annual Usage of Existing" prompt="This will auto-calculate the annual usage of the existing unit. " sqref="IQ14 SM14 ACI14 AME14 AWA14 BFW14 BPS14 BZO14 CJK14 CTG14 DDC14 DMY14 DWU14 EGQ14 EQM14 FAI14 FKE14 FUA14 GDW14 GNS14 GXO14 HHK14 HRG14 IBC14 IKY14 IUU14 JEQ14 JOM14 JYI14 KIE14 KSA14 LBW14 LLS14 LVO14 MFK14 MPG14 MZC14 NIY14 NSU14 OCQ14 OMM14 OWI14 PGE14 PQA14 PZW14 QJS14 QTO14 RDK14 RNG14 RXC14 SGY14 SQU14 TAQ14 TKM14 TUI14 UEE14 UOA14 UXW14 VHS14 VRO14 WBK14 WLG14 WVC14 XEY14 IQ65550 SM65550 ACI65550 AME65550 AWA65550 BFW65550 BPS65550 BZO65550 CJK65550 CTG65550 DDC65550 DMY65550 DWU65550 EGQ65550 EQM65550 FAI65550 FKE65550 FUA65550 GDW65550 GNS65550 GXO65550 HHK65550 HRG65550 IBC65550 IKY65550 IUU65550 JEQ65550 JOM65550 JYI65550 KIE65550 KSA65550 LBW65550 LLS65550 LVO65550 MFK65550 MPG65550 MZC65550 NIY65550 NSU65550 OCQ65550 OMM65550 OWI65550 PGE65550 PQA65550 PZW65550 QJS65550 QTO65550 RDK65550 RNG65550 RXC65550 SGY65550 SQU65550 TAQ65550 TKM65550 TUI65550 UEE65550 UOA65550 UXW65550 VHS65550 VRO65550 WBK65550 WLG65550 WVC65550 XEY65550 IQ131086 SM131086 ACI131086 AME131086 AWA131086 BFW131086 BPS131086 BZO131086 CJK131086 CTG131086 DDC131086 DMY131086 DWU131086 EGQ131086 EQM131086 FAI131086 FKE131086 FUA131086 GDW131086 GNS131086 GXO131086 HHK131086 HRG131086 IBC131086 IKY131086 IUU131086 JEQ131086 JOM131086 JYI131086 KIE131086 KSA131086 LBW131086 LLS131086 LVO131086 MFK131086 MPG131086 MZC131086 NIY131086 NSU131086 OCQ131086 OMM131086 OWI131086 PGE131086 PQA131086 PZW131086 QJS131086 QTO131086 RDK131086 RNG131086 RXC131086 SGY131086 SQU131086 TAQ131086 TKM131086 TUI131086 UEE131086 UOA131086 UXW131086 VHS131086 VRO131086 WBK131086 WLG131086 WVC131086 XEY131086 IQ196622 SM196622 ACI196622 AME196622 AWA196622 BFW196622 BPS196622 BZO196622 CJK196622 CTG196622 DDC196622 DMY196622 DWU196622 EGQ196622 EQM196622 FAI196622 FKE196622 FUA196622 GDW196622 GNS196622 GXO196622 HHK196622 HRG196622 IBC196622 IKY196622 IUU196622 JEQ196622 JOM196622 JYI196622 KIE196622 KSA196622 LBW196622 LLS196622 LVO196622 MFK196622 MPG196622 MZC196622 NIY196622 NSU196622 OCQ196622 OMM196622 OWI196622 PGE196622 PQA196622 PZW196622 QJS196622 QTO196622 RDK196622 RNG196622 RXC196622 SGY196622 SQU196622 TAQ196622 TKM196622 TUI196622 UEE196622 UOA196622 UXW196622 VHS196622 VRO196622 WBK196622 WLG196622 WVC196622 XEY196622 IQ262158 SM262158 ACI262158 AME262158 AWA262158 BFW262158 BPS262158 BZO262158 CJK262158 CTG262158 DDC262158 DMY262158 DWU262158 EGQ262158 EQM262158 FAI262158 FKE262158 FUA262158 GDW262158 GNS262158 GXO262158 HHK262158 HRG262158 IBC262158 IKY262158 IUU262158 JEQ262158 JOM262158 JYI262158 KIE262158 KSA262158 LBW262158 LLS262158 LVO262158 MFK262158 MPG262158 MZC262158 NIY262158 NSU262158 OCQ262158 OMM262158 OWI262158 PGE262158 PQA262158 PZW262158 QJS262158 QTO262158 RDK262158 RNG262158 RXC262158 SGY262158 SQU262158 TAQ262158 TKM262158 TUI262158 UEE262158 UOA262158 UXW262158 VHS262158 VRO262158 WBK262158 WLG262158 WVC262158 XEY262158 IQ327694 SM327694 ACI327694 AME327694 AWA327694 BFW327694 BPS327694 BZO327694 CJK327694 CTG327694 DDC327694 DMY327694 DWU327694 EGQ327694 EQM327694 FAI327694 FKE327694 FUA327694 GDW327694 GNS327694 GXO327694 HHK327694 HRG327694 IBC327694 IKY327694 IUU327694 JEQ327694 JOM327694 JYI327694 KIE327694 KSA327694 LBW327694 LLS327694 LVO327694 MFK327694 MPG327694 MZC327694 NIY327694 NSU327694 OCQ327694 OMM327694 OWI327694 PGE327694 PQA327694 PZW327694 QJS327694 QTO327694 RDK327694 RNG327694 RXC327694 SGY327694 SQU327694 TAQ327694 TKM327694 TUI327694 UEE327694 UOA327694 UXW327694 VHS327694 VRO327694 WBK327694 WLG327694 WVC327694 XEY327694 IQ393230 SM393230 ACI393230 AME393230 AWA393230 BFW393230 BPS393230 BZO393230 CJK393230 CTG393230 DDC393230 DMY393230 DWU393230 EGQ393230 EQM393230 FAI393230 FKE393230 FUA393230 GDW393230 GNS393230 GXO393230 HHK393230 HRG393230 IBC393230 IKY393230 IUU393230 JEQ393230 JOM393230 JYI393230 KIE393230 KSA393230 LBW393230 LLS393230 LVO393230 MFK393230 MPG393230 MZC393230 NIY393230 NSU393230 OCQ393230 OMM393230 OWI393230 PGE393230 PQA393230 PZW393230 QJS393230 QTO393230 RDK393230 RNG393230 RXC393230 SGY393230 SQU393230 TAQ393230 TKM393230 TUI393230 UEE393230 UOA393230 UXW393230 VHS393230 VRO393230 WBK393230 WLG393230 WVC393230 XEY393230 IQ458766 SM458766 ACI458766 AME458766 AWA458766 BFW458766 BPS458766 BZO458766 CJK458766 CTG458766 DDC458766 DMY458766 DWU458766 EGQ458766 EQM458766 FAI458766 FKE458766 FUA458766 GDW458766 GNS458766 GXO458766 HHK458766 HRG458766 IBC458766 IKY458766 IUU458766 JEQ458766 JOM458766 JYI458766 KIE458766 KSA458766 LBW458766 LLS458766 LVO458766 MFK458766 MPG458766 MZC458766 NIY458766 NSU458766 OCQ458766 OMM458766 OWI458766 PGE458766 PQA458766 PZW458766 QJS458766 QTO458766 RDK458766 RNG458766 RXC458766 SGY458766 SQU458766 TAQ458766 TKM458766 TUI458766 UEE458766 UOA458766 UXW458766 VHS458766 VRO458766 WBK458766 WLG458766 WVC458766 XEY458766 IQ524302 SM524302 ACI524302 AME524302 AWA524302 BFW524302 BPS524302 BZO524302 CJK524302 CTG524302 DDC524302 DMY524302 DWU524302 EGQ524302 EQM524302 FAI524302 FKE524302 FUA524302 GDW524302 GNS524302 GXO524302 HHK524302 HRG524302 IBC524302 IKY524302 IUU524302 JEQ524302 JOM524302 JYI524302 KIE524302 KSA524302 LBW524302 LLS524302 LVO524302 MFK524302 MPG524302 MZC524302 NIY524302 NSU524302 OCQ524302 OMM524302 OWI524302 PGE524302 PQA524302 PZW524302 QJS524302 QTO524302 RDK524302 RNG524302 RXC524302 SGY524302 SQU524302 TAQ524302 TKM524302 TUI524302 UEE524302 UOA524302 UXW524302 VHS524302 VRO524302 WBK524302 WLG524302 WVC524302 XEY524302 IQ589838 SM589838 ACI589838 AME589838 AWA589838 BFW589838 BPS589838 BZO589838 CJK589838 CTG589838 DDC589838 DMY589838 DWU589838 EGQ589838 EQM589838 FAI589838 FKE589838 FUA589838 GDW589838 GNS589838 GXO589838 HHK589838 HRG589838 IBC589838 IKY589838 IUU589838 JEQ589838 JOM589838 JYI589838 KIE589838 KSA589838 LBW589838 LLS589838 LVO589838 MFK589838 MPG589838 MZC589838 NIY589838 NSU589838 OCQ589838 OMM589838 OWI589838 PGE589838 PQA589838 PZW589838 QJS589838 QTO589838 RDK589838 RNG589838 RXC589838 SGY589838 SQU589838 TAQ589838 TKM589838 TUI589838 UEE589838 UOA589838 UXW589838 VHS589838 VRO589838 WBK589838 WLG589838 WVC589838 XEY589838 IQ655374 SM655374 ACI655374 AME655374 AWA655374 BFW655374 BPS655374 BZO655374 CJK655374 CTG655374 DDC655374 DMY655374 DWU655374 EGQ655374 EQM655374 FAI655374 FKE655374 FUA655374 GDW655374 GNS655374 GXO655374 HHK655374 HRG655374 IBC655374 IKY655374 IUU655374 JEQ655374 JOM655374 JYI655374 KIE655374 KSA655374 LBW655374 LLS655374 LVO655374 MFK655374 MPG655374 MZC655374 NIY655374 NSU655374 OCQ655374 OMM655374 OWI655374 PGE655374 PQA655374 PZW655374 QJS655374 QTO655374 RDK655374 RNG655374 RXC655374 SGY655374 SQU655374 TAQ655374 TKM655374 TUI655374 UEE655374 UOA655374 UXW655374 VHS655374 VRO655374 WBK655374 WLG655374 WVC655374 XEY655374 IQ720910 SM720910 ACI720910 AME720910 AWA720910 BFW720910 BPS720910 BZO720910 CJK720910 CTG720910 DDC720910 DMY720910 DWU720910 EGQ720910 EQM720910 FAI720910 FKE720910 FUA720910 GDW720910 GNS720910 GXO720910 HHK720910 HRG720910 IBC720910 IKY720910 IUU720910 JEQ720910 JOM720910 JYI720910 KIE720910 KSA720910 LBW720910 LLS720910 LVO720910 MFK720910 MPG720910 MZC720910 NIY720910 NSU720910 OCQ720910 OMM720910 OWI720910 PGE720910 PQA720910 PZW720910 QJS720910 QTO720910 RDK720910 RNG720910 RXC720910 SGY720910 SQU720910 TAQ720910 TKM720910 TUI720910 UEE720910 UOA720910 UXW720910 VHS720910 VRO720910 WBK720910 WLG720910 WVC720910 XEY720910 IQ786446 SM786446 ACI786446 AME786446 AWA786446 BFW786446 BPS786446 BZO786446 CJK786446 CTG786446 DDC786446 DMY786446 DWU786446 EGQ786446 EQM786446 FAI786446 FKE786446 FUA786446 GDW786446 GNS786446 GXO786446 HHK786446 HRG786446 IBC786446 IKY786446 IUU786446 JEQ786446 JOM786446 JYI786446 KIE786446 KSA786446 LBW786446 LLS786446 LVO786446 MFK786446 MPG786446 MZC786446 NIY786446 NSU786446 OCQ786446 OMM786446 OWI786446 PGE786446 PQA786446 PZW786446 QJS786446 QTO786446 RDK786446 RNG786446 RXC786446 SGY786446 SQU786446 TAQ786446 TKM786446 TUI786446 UEE786446 UOA786446 UXW786446 VHS786446 VRO786446 WBK786446 WLG786446 WVC786446 XEY786446 IQ851982 SM851982 ACI851982 AME851982 AWA851982 BFW851982 BPS851982 BZO851982 CJK851982 CTG851982 DDC851982 DMY851982 DWU851982 EGQ851982 EQM851982 FAI851982 FKE851982 FUA851982 GDW851982 GNS851982 GXO851982 HHK851982 HRG851982 IBC851982 IKY851982 IUU851982 JEQ851982 JOM851982 JYI851982 KIE851982 KSA851982 LBW851982 LLS851982 LVO851982 MFK851982 MPG851982 MZC851982 NIY851982 NSU851982 OCQ851982 OMM851982 OWI851982 PGE851982 PQA851982 PZW851982 QJS851982 QTO851982 RDK851982 RNG851982 RXC851982 SGY851982 SQU851982 TAQ851982 TKM851982 TUI851982 UEE851982 UOA851982 UXW851982 VHS851982 VRO851982 WBK851982 WLG851982 WVC851982 XEY851982 IQ917518 SM917518 ACI917518 AME917518 AWA917518 BFW917518 BPS917518 BZO917518 CJK917518 CTG917518 DDC917518 DMY917518 DWU917518 EGQ917518 EQM917518 FAI917518 FKE917518 FUA917518 GDW917518 GNS917518 GXO917518 HHK917518 HRG917518 IBC917518 IKY917518 IUU917518 JEQ917518 JOM917518 JYI917518 KIE917518 KSA917518 LBW917518 LLS917518 LVO917518 MFK917518 MPG917518 MZC917518 NIY917518 NSU917518 OCQ917518 OMM917518 OWI917518 PGE917518 PQA917518 PZW917518 QJS917518 QTO917518 RDK917518 RNG917518 RXC917518 SGY917518 SQU917518 TAQ917518 TKM917518 TUI917518 UEE917518 UOA917518 UXW917518 VHS917518 VRO917518 WBK917518 WLG917518 WVC917518 XEY917518 IQ983054 SM983054 ACI983054 AME983054 AWA983054 BFW983054 BPS983054 BZO983054 CJK983054 CTG983054 DDC983054 DMY983054 DWU983054 EGQ983054 EQM983054 FAI983054 FKE983054 FUA983054 GDW983054 GNS983054 GXO983054 HHK983054 HRG983054 IBC983054 IKY983054 IUU983054 JEQ983054 JOM983054 JYI983054 KIE983054 KSA983054 LBW983054 LLS983054 LVO983054 MFK983054 MPG983054 MZC983054 NIY983054 NSU983054 OCQ983054 OMM983054 OWI983054 PGE983054 PQA983054 PZW983054 QJS983054 QTO983054 RDK983054 RNG983054 RXC983054 SGY983054 SQU983054 TAQ983054 TKM983054 TUI983054 UEE983054 UOA983054 UXW983054 VHS983054 VRO983054 WBK983054 WLG983054 WVC983054 XEY983054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29:B30 IX29:IX30 ST29:ST30 ACP29:ACP30 AML29:AML30 AWH29:AWH30 BGD29:BGD30 BPZ29:BPZ30 BZV29:BZV30 CJR29:CJR30 CTN29:CTN30 DDJ29:DDJ30 DNF29:DNF30 DXB29:DXB30 EGX29:EGX30 EQT29:EQT30 FAP29:FAP30 FKL29:FKL30 FUH29:FUH30 GED29:GED30 GNZ29:GNZ30 GXV29:GXV30 HHR29:HHR30 HRN29:HRN30 IBJ29:IBJ30 ILF29:ILF30 IVB29:IVB30 JEX29:JEX30 JOT29:JOT30 JYP29:JYP30 KIL29:KIL30 KSH29:KSH30 LCD29:LCD30 LLZ29:LLZ30 LVV29:LVV30 MFR29:MFR30 MPN29:MPN30 MZJ29:MZJ30 NJF29:NJF30 NTB29:NTB30 OCX29:OCX30 OMT29:OMT30 OWP29:OWP30 PGL29:PGL30 PQH29:PQH30 QAD29:QAD30 QJZ29:QJZ30 QTV29:QTV30 RDR29:RDR30 RNN29:RNN30 RXJ29:RXJ30 SHF29:SHF30 SRB29:SRB30 TAX29:TAX30 TKT29:TKT30 TUP29:TUP30 UEL29:UEL30 UOH29:UOH30 UYD29:UYD30 VHZ29:VHZ30 VRV29:VRV30 WBR29:WBR30 WLN29:WLN30 WVJ29:WVJ30 B65565:B65566 IX65565:IX65566 ST65565:ST65566 ACP65565:ACP65566 AML65565:AML65566 AWH65565:AWH65566 BGD65565:BGD65566 BPZ65565:BPZ65566 BZV65565:BZV65566 CJR65565:CJR65566 CTN65565:CTN65566 DDJ65565:DDJ65566 DNF65565:DNF65566 DXB65565:DXB65566 EGX65565:EGX65566 EQT65565:EQT65566 FAP65565:FAP65566 FKL65565:FKL65566 FUH65565:FUH65566 GED65565:GED65566 GNZ65565:GNZ65566 GXV65565:GXV65566 HHR65565:HHR65566 HRN65565:HRN65566 IBJ65565:IBJ65566 ILF65565:ILF65566 IVB65565:IVB65566 JEX65565:JEX65566 JOT65565:JOT65566 JYP65565:JYP65566 KIL65565:KIL65566 KSH65565:KSH65566 LCD65565:LCD65566 LLZ65565:LLZ65566 LVV65565:LVV65566 MFR65565:MFR65566 MPN65565:MPN65566 MZJ65565:MZJ65566 NJF65565:NJF65566 NTB65565:NTB65566 OCX65565:OCX65566 OMT65565:OMT65566 OWP65565:OWP65566 PGL65565:PGL65566 PQH65565:PQH65566 QAD65565:QAD65566 QJZ65565:QJZ65566 QTV65565:QTV65566 RDR65565:RDR65566 RNN65565:RNN65566 RXJ65565:RXJ65566 SHF65565:SHF65566 SRB65565:SRB65566 TAX65565:TAX65566 TKT65565:TKT65566 TUP65565:TUP65566 UEL65565:UEL65566 UOH65565:UOH65566 UYD65565:UYD65566 VHZ65565:VHZ65566 VRV65565:VRV65566 WBR65565:WBR65566 WLN65565:WLN65566 WVJ65565:WVJ65566 B131101:B131102 IX131101:IX131102 ST131101:ST131102 ACP131101:ACP131102 AML131101:AML131102 AWH131101:AWH131102 BGD131101:BGD131102 BPZ131101:BPZ131102 BZV131101:BZV131102 CJR131101:CJR131102 CTN131101:CTN131102 DDJ131101:DDJ131102 DNF131101:DNF131102 DXB131101:DXB131102 EGX131101:EGX131102 EQT131101:EQT131102 FAP131101:FAP131102 FKL131101:FKL131102 FUH131101:FUH131102 GED131101:GED131102 GNZ131101:GNZ131102 GXV131101:GXV131102 HHR131101:HHR131102 HRN131101:HRN131102 IBJ131101:IBJ131102 ILF131101:ILF131102 IVB131101:IVB131102 JEX131101:JEX131102 JOT131101:JOT131102 JYP131101:JYP131102 KIL131101:KIL131102 KSH131101:KSH131102 LCD131101:LCD131102 LLZ131101:LLZ131102 LVV131101:LVV131102 MFR131101:MFR131102 MPN131101:MPN131102 MZJ131101:MZJ131102 NJF131101:NJF131102 NTB131101:NTB131102 OCX131101:OCX131102 OMT131101:OMT131102 OWP131101:OWP131102 PGL131101:PGL131102 PQH131101:PQH131102 QAD131101:QAD131102 QJZ131101:QJZ131102 QTV131101:QTV131102 RDR131101:RDR131102 RNN131101:RNN131102 RXJ131101:RXJ131102 SHF131101:SHF131102 SRB131101:SRB131102 TAX131101:TAX131102 TKT131101:TKT131102 TUP131101:TUP131102 UEL131101:UEL131102 UOH131101:UOH131102 UYD131101:UYD131102 VHZ131101:VHZ131102 VRV131101:VRV131102 WBR131101:WBR131102 WLN131101:WLN131102 WVJ131101:WVJ131102 B196637:B196638 IX196637:IX196638 ST196637:ST196638 ACP196637:ACP196638 AML196637:AML196638 AWH196637:AWH196638 BGD196637:BGD196638 BPZ196637:BPZ196638 BZV196637:BZV196638 CJR196637:CJR196638 CTN196637:CTN196638 DDJ196637:DDJ196638 DNF196637:DNF196638 DXB196637:DXB196638 EGX196637:EGX196638 EQT196637:EQT196638 FAP196637:FAP196638 FKL196637:FKL196638 FUH196637:FUH196638 GED196637:GED196638 GNZ196637:GNZ196638 GXV196637:GXV196638 HHR196637:HHR196638 HRN196637:HRN196638 IBJ196637:IBJ196638 ILF196637:ILF196638 IVB196637:IVB196638 JEX196637:JEX196638 JOT196637:JOT196638 JYP196637:JYP196638 KIL196637:KIL196638 KSH196637:KSH196638 LCD196637:LCD196638 LLZ196637:LLZ196638 LVV196637:LVV196638 MFR196637:MFR196638 MPN196637:MPN196638 MZJ196637:MZJ196638 NJF196637:NJF196638 NTB196637:NTB196638 OCX196637:OCX196638 OMT196637:OMT196638 OWP196637:OWP196638 PGL196637:PGL196638 PQH196637:PQH196638 QAD196637:QAD196638 QJZ196637:QJZ196638 QTV196637:QTV196638 RDR196637:RDR196638 RNN196637:RNN196638 RXJ196637:RXJ196638 SHF196637:SHF196638 SRB196637:SRB196638 TAX196637:TAX196638 TKT196637:TKT196638 TUP196637:TUP196638 UEL196637:UEL196638 UOH196637:UOH196638 UYD196637:UYD196638 VHZ196637:VHZ196638 VRV196637:VRV196638 WBR196637:WBR196638 WLN196637:WLN196638 WVJ196637:WVJ196638 B262173:B262174 IX262173:IX262174 ST262173:ST262174 ACP262173:ACP262174 AML262173:AML262174 AWH262173:AWH262174 BGD262173:BGD262174 BPZ262173:BPZ262174 BZV262173:BZV262174 CJR262173:CJR262174 CTN262173:CTN262174 DDJ262173:DDJ262174 DNF262173:DNF262174 DXB262173:DXB262174 EGX262173:EGX262174 EQT262173:EQT262174 FAP262173:FAP262174 FKL262173:FKL262174 FUH262173:FUH262174 GED262173:GED262174 GNZ262173:GNZ262174 GXV262173:GXV262174 HHR262173:HHR262174 HRN262173:HRN262174 IBJ262173:IBJ262174 ILF262173:ILF262174 IVB262173:IVB262174 JEX262173:JEX262174 JOT262173:JOT262174 JYP262173:JYP262174 KIL262173:KIL262174 KSH262173:KSH262174 LCD262173:LCD262174 LLZ262173:LLZ262174 LVV262173:LVV262174 MFR262173:MFR262174 MPN262173:MPN262174 MZJ262173:MZJ262174 NJF262173:NJF262174 NTB262173:NTB262174 OCX262173:OCX262174 OMT262173:OMT262174 OWP262173:OWP262174 PGL262173:PGL262174 PQH262173:PQH262174 QAD262173:QAD262174 QJZ262173:QJZ262174 QTV262173:QTV262174 RDR262173:RDR262174 RNN262173:RNN262174 RXJ262173:RXJ262174 SHF262173:SHF262174 SRB262173:SRB262174 TAX262173:TAX262174 TKT262173:TKT262174 TUP262173:TUP262174 UEL262173:UEL262174 UOH262173:UOH262174 UYD262173:UYD262174 VHZ262173:VHZ262174 VRV262173:VRV262174 WBR262173:WBR262174 WLN262173:WLN262174 WVJ262173:WVJ262174 B327709:B327710 IX327709:IX327710 ST327709:ST327710 ACP327709:ACP327710 AML327709:AML327710 AWH327709:AWH327710 BGD327709:BGD327710 BPZ327709:BPZ327710 BZV327709:BZV327710 CJR327709:CJR327710 CTN327709:CTN327710 DDJ327709:DDJ327710 DNF327709:DNF327710 DXB327709:DXB327710 EGX327709:EGX327710 EQT327709:EQT327710 FAP327709:FAP327710 FKL327709:FKL327710 FUH327709:FUH327710 GED327709:GED327710 GNZ327709:GNZ327710 GXV327709:GXV327710 HHR327709:HHR327710 HRN327709:HRN327710 IBJ327709:IBJ327710 ILF327709:ILF327710 IVB327709:IVB327710 JEX327709:JEX327710 JOT327709:JOT327710 JYP327709:JYP327710 KIL327709:KIL327710 KSH327709:KSH327710 LCD327709:LCD327710 LLZ327709:LLZ327710 LVV327709:LVV327710 MFR327709:MFR327710 MPN327709:MPN327710 MZJ327709:MZJ327710 NJF327709:NJF327710 NTB327709:NTB327710 OCX327709:OCX327710 OMT327709:OMT327710 OWP327709:OWP327710 PGL327709:PGL327710 PQH327709:PQH327710 QAD327709:QAD327710 QJZ327709:QJZ327710 QTV327709:QTV327710 RDR327709:RDR327710 RNN327709:RNN327710 RXJ327709:RXJ327710 SHF327709:SHF327710 SRB327709:SRB327710 TAX327709:TAX327710 TKT327709:TKT327710 TUP327709:TUP327710 UEL327709:UEL327710 UOH327709:UOH327710 UYD327709:UYD327710 VHZ327709:VHZ327710 VRV327709:VRV327710 WBR327709:WBR327710 WLN327709:WLN327710 WVJ327709:WVJ327710 B393245:B393246 IX393245:IX393246 ST393245:ST393246 ACP393245:ACP393246 AML393245:AML393246 AWH393245:AWH393246 BGD393245:BGD393246 BPZ393245:BPZ393246 BZV393245:BZV393246 CJR393245:CJR393246 CTN393245:CTN393246 DDJ393245:DDJ393246 DNF393245:DNF393246 DXB393245:DXB393246 EGX393245:EGX393246 EQT393245:EQT393246 FAP393245:FAP393246 FKL393245:FKL393246 FUH393245:FUH393246 GED393245:GED393246 GNZ393245:GNZ393246 GXV393245:GXV393246 HHR393245:HHR393246 HRN393245:HRN393246 IBJ393245:IBJ393246 ILF393245:ILF393246 IVB393245:IVB393246 JEX393245:JEX393246 JOT393245:JOT393246 JYP393245:JYP393246 KIL393245:KIL393246 KSH393245:KSH393246 LCD393245:LCD393246 LLZ393245:LLZ393246 LVV393245:LVV393246 MFR393245:MFR393246 MPN393245:MPN393246 MZJ393245:MZJ393246 NJF393245:NJF393246 NTB393245:NTB393246 OCX393245:OCX393246 OMT393245:OMT393246 OWP393245:OWP393246 PGL393245:PGL393246 PQH393245:PQH393246 QAD393245:QAD393246 QJZ393245:QJZ393246 QTV393245:QTV393246 RDR393245:RDR393246 RNN393245:RNN393246 RXJ393245:RXJ393246 SHF393245:SHF393246 SRB393245:SRB393246 TAX393245:TAX393246 TKT393245:TKT393246 TUP393245:TUP393246 UEL393245:UEL393246 UOH393245:UOH393246 UYD393245:UYD393246 VHZ393245:VHZ393246 VRV393245:VRV393246 WBR393245:WBR393246 WLN393245:WLN393246 WVJ393245:WVJ393246 B458781:B458782 IX458781:IX458782 ST458781:ST458782 ACP458781:ACP458782 AML458781:AML458782 AWH458781:AWH458782 BGD458781:BGD458782 BPZ458781:BPZ458782 BZV458781:BZV458782 CJR458781:CJR458782 CTN458781:CTN458782 DDJ458781:DDJ458782 DNF458781:DNF458782 DXB458781:DXB458782 EGX458781:EGX458782 EQT458781:EQT458782 FAP458781:FAP458782 FKL458781:FKL458782 FUH458781:FUH458782 GED458781:GED458782 GNZ458781:GNZ458782 GXV458781:GXV458782 HHR458781:HHR458782 HRN458781:HRN458782 IBJ458781:IBJ458782 ILF458781:ILF458782 IVB458781:IVB458782 JEX458781:JEX458782 JOT458781:JOT458782 JYP458781:JYP458782 KIL458781:KIL458782 KSH458781:KSH458782 LCD458781:LCD458782 LLZ458781:LLZ458782 LVV458781:LVV458782 MFR458781:MFR458782 MPN458781:MPN458782 MZJ458781:MZJ458782 NJF458781:NJF458782 NTB458781:NTB458782 OCX458781:OCX458782 OMT458781:OMT458782 OWP458781:OWP458782 PGL458781:PGL458782 PQH458781:PQH458782 QAD458781:QAD458782 QJZ458781:QJZ458782 QTV458781:QTV458782 RDR458781:RDR458782 RNN458781:RNN458782 RXJ458781:RXJ458782 SHF458781:SHF458782 SRB458781:SRB458782 TAX458781:TAX458782 TKT458781:TKT458782 TUP458781:TUP458782 UEL458781:UEL458782 UOH458781:UOH458782 UYD458781:UYD458782 VHZ458781:VHZ458782 VRV458781:VRV458782 WBR458781:WBR458782 WLN458781:WLN458782 WVJ458781:WVJ458782 B524317:B524318 IX524317:IX524318 ST524317:ST524318 ACP524317:ACP524318 AML524317:AML524318 AWH524317:AWH524318 BGD524317:BGD524318 BPZ524317:BPZ524318 BZV524317:BZV524318 CJR524317:CJR524318 CTN524317:CTN524318 DDJ524317:DDJ524318 DNF524317:DNF524318 DXB524317:DXB524318 EGX524317:EGX524318 EQT524317:EQT524318 FAP524317:FAP524318 FKL524317:FKL524318 FUH524317:FUH524318 GED524317:GED524318 GNZ524317:GNZ524318 GXV524317:GXV524318 HHR524317:HHR524318 HRN524317:HRN524318 IBJ524317:IBJ524318 ILF524317:ILF524318 IVB524317:IVB524318 JEX524317:JEX524318 JOT524317:JOT524318 JYP524317:JYP524318 KIL524317:KIL524318 KSH524317:KSH524318 LCD524317:LCD524318 LLZ524317:LLZ524318 LVV524317:LVV524318 MFR524317:MFR524318 MPN524317:MPN524318 MZJ524317:MZJ524318 NJF524317:NJF524318 NTB524317:NTB524318 OCX524317:OCX524318 OMT524317:OMT524318 OWP524317:OWP524318 PGL524317:PGL524318 PQH524317:PQH524318 QAD524317:QAD524318 QJZ524317:QJZ524318 QTV524317:QTV524318 RDR524317:RDR524318 RNN524317:RNN524318 RXJ524317:RXJ524318 SHF524317:SHF524318 SRB524317:SRB524318 TAX524317:TAX524318 TKT524317:TKT524318 TUP524317:TUP524318 UEL524317:UEL524318 UOH524317:UOH524318 UYD524317:UYD524318 VHZ524317:VHZ524318 VRV524317:VRV524318 WBR524317:WBR524318 WLN524317:WLN524318 WVJ524317:WVJ524318 B589853:B589854 IX589853:IX589854 ST589853:ST589854 ACP589853:ACP589854 AML589853:AML589854 AWH589853:AWH589854 BGD589853:BGD589854 BPZ589853:BPZ589854 BZV589853:BZV589854 CJR589853:CJR589854 CTN589853:CTN589854 DDJ589853:DDJ589854 DNF589853:DNF589854 DXB589853:DXB589854 EGX589853:EGX589854 EQT589853:EQT589854 FAP589853:FAP589854 FKL589853:FKL589854 FUH589853:FUH589854 GED589853:GED589854 GNZ589853:GNZ589854 GXV589853:GXV589854 HHR589853:HHR589854 HRN589853:HRN589854 IBJ589853:IBJ589854 ILF589853:ILF589854 IVB589853:IVB589854 JEX589853:JEX589854 JOT589853:JOT589854 JYP589853:JYP589854 KIL589853:KIL589854 KSH589853:KSH589854 LCD589853:LCD589854 LLZ589853:LLZ589854 LVV589853:LVV589854 MFR589853:MFR589854 MPN589853:MPN589854 MZJ589853:MZJ589854 NJF589853:NJF589854 NTB589853:NTB589854 OCX589853:OCX589854 OMT589853:OMT589854 OWP589853:OWP589854 PGL589853:PGL589854 PQH589853:PQH589854 QAD589853:QAD589854 QJZ589853:QJZ589854 QTV589853:QTV589854 RDR589853:RDR589854 RNN589853:RNN589854 RXJ589853:RXJ589854 SHF589853:SHF589854 SRB589853:SRB589854 TAX589853:TAX589854 TKT589853:TKT589854 TUP589853:TUP589854 UEL589853:UEL589854 UOH589853:UOH589854 UYD589853:UYD589854 VHZ589853:VHZ589854 VRV589853:VRV589854 WBR589853:WBR589854 WLN589853:WLN589854 WVJ589853:WVJ589854 B655389:B655390 IX655389:IX655390 ST655389:ST655390 ACP655389:ACP655390 AML655389:AML655390 AWH655389:AWH655390 BGD655389:BGD655390 BPZ655389:BPZ655390 BZV655389:BZV655390 CJR655389:CJR655390 CTN655389:CTN655390 DDJ655389:DDJ655390 DNF655389:DNF655390 DXB655389:DXB655390 EGX655389:EGX655390 EQT655389:EQT655390 FAP655389:FAP655390 FKL655389:FKL655390 FUH655389:FUH655390 GED655389:GED655390 GNZ655389:GNZ655390 GXV655389:GXV655390 HHR655389:HHR655390 HRN655389:HRN655390 IBJ655389:IBJ655390 ILF655389:ILF655390 IVB655389:IVB655390 JEX655389:JEX655390 JOT655389:JOT655390 JYP655389:JYP655390 KIL655389:KIL655390 KSH655389:KSH655390 LCD655389:LCD655390 LLZ655389:LLZ655390 LVV655389:LVV655390 MFR655389:MFR655390 MPN655389:MPN655390 MZJ655389:MZJ655390 NJF655389:NJF655390 NTB655389:NTB655390 OCX655389:OCX655390 OMT655389:OMT655390 OWP655389:OWP655390 PGL655389:PGL655390 PQH655389:PQH655390 QAD655389:QAD655390 QJZ655389:QJZ655390 QTV655389:QTV655390 RDR655389:RDR655390 RNN655389:RNN655390 RXJ655389:RXJ655390 SHF655389:SHF655390 SRB655389:SRB655390 TAX655389:TAX655390 TKT655389:TKT655390 TUP655389:TUP655390 UEL655389:UEL655390 UOH655389:UOH655390 UYD655389:UYD655390 VHZ655389:VHZ655390 VRV655389:VRV655390 WBR655389:WBR655390 WLN655389:WLN655390 WVJ655389:WVJ655390 B720925:B720926 IX720925:IX720926 ST720925:ST720926 ACP720925:ACP720926 AML720925:AML720926 AWH720925:AWH720926 BGD720925:BGD720926 BPZ720925:BPZ720926 BZV720925:BZV720926 CJR720925:CJR720926 CTN720925:CTN720926 DDJ720925:DDJ720926 DNF720925:DNF720926 DXB720925:DXB720926 EGX720925:EGX720926 EQT720925:EQT720926 FAP720925:FAP720926 FKL720925:FKL720926 FUH720925:FUH720926 GED720925:GED720926 GNZ720925:GNZ720926 GXV720925:GXV720926 HHR720925:HHR720926 HRN720925:HRN720926 IBJ720925:IBJ720926 ILF720925:ILF720926 IVB720925:IVB720926 JEX720925:JEX720926 JOT720925:JOT720926 JYP720925:JYP720926 KIL720925:KIL720926 KSH720925:KSH720926 LCD720925:LCD720926 LLZ720925:LLZ720926 LVV720925:LVV720926 MFR720925:MFR720926 MPN720925:MPN720926 MZJ720925:MZJ720926 NJF720925:NJF720926 NTB720925:NTB720926 OCX720925:OCX720926 OMT720925:OMT720926 OWP720925:OWP720926 PGL720925:PGL720926 PQH720925:PQH720926 QAD720925:QAD720926 QJZ720925:QJZ720926 QTV720925:QTV720926 RDR720925:RDR720926 RNN720925:RNN720926 RXJ720925:RXJ720926 SHF720925:SHF720926 SRB720925:SRB720926 TAX720925:TAX720926 TKT720925:TKT720926 TUP720925:TUP720926 UEL720925:UEL720926 UOH720925:UOH720926 UYD720925:UYD720926 VHZ720925:VHZ720926 VRV720925:VRV720926 WBR720925:WBR720926 WLN720925:WLN720926 WVJ720925:WVJ720926 B786461:B786462 IX786461:IX786462 ST786461:ST786462 ACP786461:ACP786462 AML786461:AML786462 AWH786461:AWH786462 BGD786461:BGD786462 BPZ786461:BPZ786462 BZV786461:BZV786462 CJR786461:CJR786462 CTN786461:CTN786462 DDJ786461:DDJ786462 DNF786461:DNF786462 DXB786461:DXB786462 EGX786461:EGX786462 EQT786461:EQT786462 FAP786461:FAP786462 FKL786461:FKL786462 FUH786461:FUH786462 GED786461:GED786462 GNZ786461:GNZ786462 GXV786461:GXV786462 HHR786461:HHR786462 HRN786461:HRN786462 IBJ786461:IBJ786462 ILF786461:ILF786462 IVB786461:IVB786462 JEX786461:JEX786462 JOT786461:JOT786462 JYP786461:JYP786462 KIL786461:KIL786462 KSH786461:KSH786462 LCD786461:LCD786462 LLZ786461:LLZ786462 LVV786461:LVV786462 MFR786461:MFR786462 MPN786461:MPN786462 MZJ786461:MZJ786462 NJF786461:NJF786462 NTB786461:NTB786462 OCX786461:OCX786462 OMT786461:OMT786462 OWP786461:OWP786462 PGL786461:PGL786462 PQH786461:PQH786462 QAD786461:QAD786462 QJZ786461:QJZ786462 QTV786461:QTV786462 RDR786461:RDR786462 RNN786461:RNN786462 RXJ786461:RXJ786462 SHF786461:SHF786462 SRB786461:SRB786462 TAX786461:TAX786462 TKT786461:TKT786462 TUP786461:TUP786462 UEL786461:UEL786462 UOH786461:UOH786462 UYD786461:UYD786462 VHZ786461:VHZ786462 VRV786461:VRV786462 WBR786461:WBR786462 WLN786461:WLN786462 WVJ786461:WVJ786462 B851997:B851998 IX851997:IX851998 ST851997:ST851998 ACP851997:ACP851998 AML851997:AML851998 AWH851997:AWH851998 BGD851997:BGD851998 BPZ851997:BPZ851998 BZV851997:BZV851998 CJR851997:CJR851998 CTN851997:CTN851998 DDJ851997:DDJ851998 DNF851997:DNF851998 DXB851997:DXB851998 EGX851997:EGX851998 EQT851997:EQT851998 FAP851997:FAP851998 FKL851997:FKL851998 FUH851997:FUH851998 GED851997:GED851998 GNZ851997:GNZ851998 GXV851997:GXV851998 HHR851997:HHR851998 HRN851997:HRN851998 IBJ851997:IBJ851998 ILF851997:ILF851998 IVB851997:IVB851998 JEX851997:JEX851998 JOT851997:JOT851998 JYP851997:JYP851998 KIL851997:KIL851998 KSH851997:KSH851998 LCD851997:LCD851998 LLZ851997:LLZ851998 LVV851997:LVV851998 MFR851997:MFR851998 MPN851997:MPN851998 MZJ851997:MZJ851998 NJF851997:NJF851998 NTB851997:NTB851998 OCX851997:OCX851998 OMT851997:OMT851998 OWP851997:OWP851998 PGL851997:PGL851998 PQH851997:PQH851998 QAD851997:QAD851998 QJZ851997:QJZ851998 QTV851997:QTV851998 RDR851997:RDR851998 RNN851997:RNN851998 RXJ851997:RXJ851998 SHF851997:SHF851998 SRB851997:SRB851998 TAX851997:TAX851998 TKT851997:TKT851998 TUP851997:TUP851998 UEL851997:UEL851998 UOH851997:UOH851998 UYD851997:UYD851998 VHZ851997:VHZ851998 VRV851997:VRV851998 WBR851997:WBR851998 WLN851997:WLN851998 WVJ851997:WVJ851998 B917533:B917534 IX917533:IX917534 ST917533:ST917534 ACP917533:ACP917534 AML917533:AML917534 AWH917533:AWH917534 BGD917533:BGD917534 BPZ917533:BPZ917534 BZV917533:BZV917534 CJR917533:CJR917534 CTN917533:CTN917534 DDJ917533:DDJ917534 DNF917533:DNF917534 DXB917533:DXB917534 EGX917533:EGX917534 EQT917533:EQT917534 FAP917533:FAP917534 FKL917533:FKL917534 FUH917533:FUH917534 GED917533:GED917534 GNZ917533:GNZ917534 GXV917533:GXV917534 HHR917533:HHR917534 HRN917533:HRN917534 IBJ917533:IBJ917534 ILF917533:ILF917534 IVB917533:IVB917534 JEX917533:JEX917534 JOT917533:JOT917534 JYP917533:JYP917534 KIL917533:KIL917534 KSH917533:KSH917534 LCD917533:LCD917534 LLZ917533:LLZ917534 LVV917533:LVV917534 MFR917533:MFR917534 MPN917533:MPN917534 MZJ917533:MZJ917534 NJF917533:NJF917534 NTB917533:NTB917534 OCX917533:OCX917534 OMT917533:OMT917534 OWP917533:OWP917534 PGL917533:PGL917534 PQH917533:PQH917534 QAD917533:QAD917534 QJZ917533:QJZ917534 QTV917533:QTV917534 RDR917533:RDR917534 RNN917533:RNN917534 RXJ917533:RXJ917534 SHF917533:SHF917534 SRB917533:SRB917534 TAX917533:TAX917534 TKT917533:TKT917534 TUP917533:TUP917534 UEL917533:UEL917534 UOH917533:UOH917534 UYD917533:UYD917534 VHZ917533:VHZ917534 VRV917533:VRV917534 WBR917533:WBR917534 WLN917533:WLN917534 WVJ917533:WVJ917534 B983069:B983070 IX983069:IX983070 ST983069:ST983070 ACP983069:ACP983070 AML983069:AML983070 AWH983069:AWH983070 BGD983069:BGD983070 BPZ983069:BPZ983070 BZV983069:BZV983070 CJR983069:CJR983070 CTN983069:CTN983070 DDJ983069:DDJ983070 DNF983069:DNF983070 DXB983069:DXB983070 EGX983069:EGX983070 EQT983069:EQT983070 FAP983069:FAP983070 FKL983069:FKL983070 FUH983069:FUH983070 GED983069:GED983070 GNZ983069:GNZ983070 GXV983069:GXV983070 HHR983069:HHR983070 HRN983069:HRN983070 IBJ983069:IBJ983070 ILF983069:ILF983070 IVB983069:IVB983070 JEX983069:JEX983070 JOT983069:JOT983070 JYP983069:JYP983070 KIL983069:KIL983070 KSH983069:KSH983070 LCD983069:LCD983070 LLZ983069:LLZ983070 LVV983069:LVV983070 MFR983069:MFR983070 MPN983069:MPN983070 MZJ983069:MZJ983070 NJF983069:NJF983070 NTB983069:NTB983070 OCX983069:OCX983070 OMT983069:OMT983070 OWP983069:OWP983070 PGL983069:PGL983070 PQH983069:PQH983070 QAD983069:QAD983070 QJZ983069:QJZ983070 QTV983069:QTV983070 RDR983069:RDR983070 RNN983069:RNN983070 RXJ983069:RXJ983070 SHF983069:SHF983070 SRB983069:SRB983070 TAX983069:TAX983070 TKT983069:TKT983070 TUP983069:TUP983070 UEL983069:UEL983070 UOH983069:UOH983070 UYD983069:UYD983070 VHZ983069:VHZ983070 VRV983069:VRV983070 WBR983069:WBR983070 WLN983069:WLN983070 WVJ983069:WVJ983070 H14 H29:H30 H56 H71:H72 B56 B71:B72"/>
    <dataValidation allowBlank="1" showInputMessage="1" showErrorMessage="1" prompt="Expected Life Savings for Replacement" sqref="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XFA19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XFA65555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XFA131091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XFA196627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XFA262163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XFA327699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XFA393235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XFA458771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XFA524307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XFA589843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XFA655379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XFA720915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XFA786451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XFA851987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XFA917523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XFA983059 J19 J61 D61"/>
    <dataValidation allowBlank="1" showInputMessage="1" showErrorMessage="1" prompt="Annual Savings for Replacement" sqref="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IS18 SO18 ACK18 AMG18 AWC18 BFY18 BPU18 BZQ18 CJM18 CTI18 DDE18 DNA18 DWW18 EGS18 EQO18 FAK18 FKG18 FUC18 GDY18 GNU18 GXQ18 HHM18 HRI18 IBE18 ILA18 IUW18 JES18 JOO18 JYK18 KIG18 KSC18 LBY18 LLU18 LVQ18 MFM18 MPI18 MZE18 NJA18 NSW18 OCS18 OMO18 OWK18 PGG18 PQC18 PZY18 QJU18 QTQ18 RDM18 RNI18 RXE18 SHA18 SQW18 TAS18 TKO18 TUK18 UEG18 UOC18 UXY18 VHU18 VRQ18 WBM18 WLI18 WVE18 XFA18 IS65554 SO65554 ACK65554 AMG65554 AWC65554 BFY65554 BPU65554 BZQ65554 CJM65554 CTI65554 DDE65554 DNA65554 DWW65554 EGS65554 EQO65554 FAK65554 FKG65554 FUC65554 GDY65554 GNU65554 GXQ65554 HHM65554 HRI65554 IBE65554 ILA65554 IUW65554 JES65554 JOO65554 JYK65554 KIG65554 KSC65554 LBY65554 LLU65554 LVQ65554 MFM65554 MPI65554 MZE65554 NJA65554 NSW65554 OCS65554 OMO65554 OWK65554 PGG65554 PQC65554 PZY65554 QJU65554 QTQ65554 RDM65554 RNI65554 RXE65554 SHA65554 SQW65554 TAS65554 TKO65554 TUK65554 UEG65554 UOC65554 UXY65554 VHU65554 VRQ65554 WBM65554 WLI65554 WVE65554 XFA65554 IS131090 SO131090 ACK131090 AMG131090 AWC131090 BFY131090 BPU131090 BZQ131090 CJM131090 CTI131090 DDE131090 DNA131090 DWW131090 EGS131090 EQO131090 FAK131090 FKG131090 FUC131090 GDY131090 GNU131090 GXQ131090 HHM131090 HRI131090 IBE131090 ILA131090 IUW131090 JES131090 JOO131090 JYK131090 KIG131090 KSC131090 LBY131090 LLU131090 LVQ131090 MFM131090 MPI131090 MZE131090 NJA131090 NSW131090 OCS131090 OMO131090 OWK131090 PGG131090 PQC131090 PZY131090 QJU131090 QTQ131090 RDM131090 RNI131090 RXE131090 SHA131090 SQW131090 TAS131090 TKO131090 TUK131090 UEG131090 UOC131090 UXY131090 VHU131090 VRQ131090 WBM131090 WLI131090 WVE131090 XFA131090 IS196626 SO196626 ACK196626 AMG196626 AWC196626 BFY196626 BPU196626 BZQ196626 CJM196626 CTI196626 DDE196626 DNA196626 DWW196626 EGS196626 EQO196626 FAK196626 FKG196626 FUC196626 GDY196626 GNU196626 GXQ196626 HHM196626 HRI196626 IBE196626 ILA196626 IUW196626 JES196626 JOO196626 JYK196626 KIG196626 KSC196626 LBY196626 LLU196626 LVQ196626 MFM196626 MPI196626 MZE196626 NJA196626 NSW196626 OCS196626 OMO196626 OWK196626 PGG196626 PQC196626 PZY196626 QJU196626 QTQ196626 RDM196626 RNI196626 RXE196626 SHA196626 SQW196626 TAS196626 TKO196626 TUK196626 UEG196626 UOC196626 UXY196626 VHU196626 VRQ196626 WBM196626 WLI196626 WVE196626 XFA196626 IS262162 SO262162 ACK262162 AMG262162 AWC262162 BFY262162 BPU262162 BZQ262162 CJM262162 CTI262162 DDE262162 DNA262162 DWW262162 EGS262162 EQO262162 FAK262162 FKG262162 FUC262162 GDY262162 GNU262162 GXQ262162 HHM262162 HRI262162 IBE262162 ILA262162 IUW262162 JES262162 JOO262162 JYK262162 KIG262162 KSC262162 LBY262162 LLU262162 LVQ262162 MFM262162 MPI262162 MZE262162 NJA262162 NSW262162 OCS262162 OMO262162 OWK262162 PGG262162 PQC262162 PZY262162 QJU262162 QTQ262162 RDM262162 RNI262162 RXE262162 SHA262162 SQW262162 TAS262162 TKO262162 TUK262162 UEG262162 UOC262162 UXY262162 VHU262162 VRQ262162 WBM262162 WLI262162 WVE262162 XFA262162 IS327698 SO327698 ACK327698 AMG327698 AWC327698 BFY327698 BPU327698 BZQ327698 CJM327698 CTI327698 DDE327698 DNA327698 DWW327698 EGS327698 EQO327698 FAK327698 FKG327698 FUC327698 GDY327698 GNU327698 GXQ327698 HHM327698 HRI327698 IBE327698 ILA327698 IUW327698 JES327698 JOO327698 JYK327698 KIG327698 KSC327698 LBY327698 LLU327698 LVQ327698 MFM327698 MPI327698 MZE327698 NJA327698 NSW327698 OCS327698 OMO327698 OWK327698 PGG327698 PQC327698 PZY327698 QJU327698 QTQ327698 RDM327698 RNI327698 RXE327698 SHA327698 SQW327698 TAS327698 TKO327698 TUK327698 UEG327698 UOC327698 UXY327698 VHU327698 VRQ327698 WBM327698 WLI327698 WVE327698 XFA327698 IS393234 SO393234 ACK393234 AMG393234 AWC393234 BFY393234 BPU393234 BZQ393234 CJM393234 CTI393234 DDE393234 DNA393234 DWW393234 EGS393234 EQO393234 FAK393234 FKG393234 FUC393234 GDY393234 GNU393234 GXQ393234 HHM393234 HRI393234 IBE393234 ILA393234 IUW393234 JES393234 JOO393234 JYK393234 KIG393234 KSC393234 LBY393234 LLU393234 LVQ393234 MFM393234 MPI393234 MZE393234 NJA393234 NSW393234 OCS393234 OMO393234 OWK393234 PGG393234 PQC393234 PZY393234 QJU393234 QTQ393234 RDM393234 RNI393234 RXE393234 SHA393234 SQW393234 TAS393234 TKO393234 TUK393234 UEG393234 UOC393234 UXY393234 VHU393234 VRQ393234 WBM393234 WLI393234 WVE393234 XFA393234 IS458770 SO458770 ACK458770 AMG458770 AWC458770 BFY458770 BPU458770 BZQ458770 CJM458770 CTI458770 DDE458770 DNA458770 DWW458770 EGS458770 EQO458770 FAK458770 FKG458770 FUC458770 GDY458770 GNU458770 GXQ458770 HHM458770 HRI458770 IBE458770 ILA458770 IUW458770 JES458770 JOO458770 JYK458770 KIG458770 KSC458770 LBY458770 LLU458770 LVQ458770 MFM458770 MPI458770 MZE458770 NJA458770 NSW458770 OCS458770 OMO458770 OWK458770 PGG458770 PQC458770 PZY458770 QJU458770 QTQ458770 RDM458770 RNI458770 RXE458770 SHA458770 SQW458770 TAS458770 TKO458770 TUK458770 UEG458770 UOC458770 UXY458770 VHU458770 VRQ458770 WBM458770 WLI458770 WVE458770 XFA458770 IS524306 SO524306 ACK524306 AMG524306 AWC524306 BFY524306 BPU524306 BZQ524306 CJM524306 CTI524306 DDE524306 DNA524306 DWW524306 EGS524306 EQO524306 FAK524306 FKG524306 FUC524306 GDY524306 GNU524306 GXQ524306 HHM524306 HRI524306 IBE524306 ILA524306 IUW524306 JES524306 JOO524306 JYK524306 KIG524306 KSC524306 LBY524306 LLU524306 LVQ524306 MFM524306 MPI524306 MZE524306 NJA524306 NSW524306 OCS524306 OMO524306 OWK524306 PGG524306 PQC524306 PZY524306 QJU524306 QTQ524306 RDM524306 RNI524306 RXE524306 SHA524306 SQW524306 TAS524306 TKO524306 TUK524306 UEG524306 UOC524306 UXY524306 VHU524306 VRQ524306 WBM524306 WLI524306 WVE524306 XFA524306 IS589842 SO589842 ACK589842 AMG589842 AWC589842 BFY589842 BPU589842 BZQ589842 CJM589842 CTI589842 DDE589842 DNA589842 DWW589842 EGS589842 EQO589842 FAK589842 FKG589842 FUC589842 GDY589842 GNU589842 GXQ589842 HHM589842 HRI589842 IBE589842 ILA589842 IUW589842 JES589842 JOO589842 JYK589842 KIG589842 KSC589842 LBY589842 LLU589842 LVQ589842 MFM589842 MPI589842 MZE589842 NJA589842 NSW589842 OCS589842 OMO589842 OWK589842 PGG589842 PQC589842 PZY589842 QJU589842 QTQ589842 RDM589842 RNI589842 RXE589842 SHA589842 SQW589842 TAS589842 TKO589842 TUK589842 UEG589842 UOC589842 UXY589842 VHU589842 VRQ589842 WBM589842 WLI589842 WVE589842 XFA589842 IS655378 SO655378 ACK655378 AMG655378 AWC655378 BFY655378 BPU655378 BZQ655378 CJM655378 CTI655378 DDE655378 DNA655378 DWW655378 EGS655378 EQO655378 FAK655378 FKG655378 FUC655378 GDY655378 GNU655378 GXQ655378 HHM655378 HRI655378 IBE655378 ILA655378 IUW655378 JES655378 JOO655378 JYK655378 KIG655378 KSC655378 LBY655378 LLU655378 LVQ655378 MFM655378 MPI655378 MZE655378 NJA655378 NSW655378 OCS655378 OMO655378 OWK655378 PGG655378 PQC655378 PZY655378 QJU655378 QTQ655378 RDM655378 RNI655378 RXE655378 SHA655378 SQW655378 TAS655378 TKO655378 TUK655378 UEG655378 UOC655378 UXY655378 VHU655378 VRQ655378 WBM655378 WLI655378 WVE655378 XFA655378 IS720914 SO720914 ACK720914 AMG720914 AWC720914 BFY720914 BPU720914 BZQ720914 CJM720914 CTI720914 DDE720914 DNA720914 DWW720914 EGS720914 EQO720914 FAK720914 FKG720914 FUC720914 GDY720914 GNU720914 GXQ720914 HHM720914 HRI720914 IBE720914 ILA720914 IUW720914 JES720914 JOO720914 JYK720914 KIG720914 KSC720914 LBY720914 LLU720914 LVQ720914 MFM720914 MPI720914 MZE720914 NJA720914 NSW720914 OCS720914 OMO720914 OWK720914 PGG720914 PQC720914 PZY720914 QJU720914 QTQ720914 RDM720914 RNI720914 RXE720914 SHA720914 SQW720914 TAS720914 TKO720914 TUK720914 UEG720914 UOC720914 UXY720914 VHU720914 VRQ720914 WBM720914 WLI720914 WVE720914 XFA720914 IS786450 SO786450 ACK786450 AMG786450 AWC786450 BFY786450 BPU786450 BZQ786450 CJM786450 CTI786450 DDE786450 DNA786450 DWW786450 EGS786450 EQO786450 FAK786450 FKG786450 FUC786450 GDY786450 GNU786450 GXQ786450 HHM786450 HRI786450 IBE786450 ILA786450 IUW786450 JES786450 JOO786450 JYK786450 KIG786450 KSC786450 LBY786450 LLU786450 LVQ786450 MFM786450 MPI786450 MZE786450 NJA786450 NSW786450 OCS786450 OMO786450 OWK786450 PGG786450 PQC786450 PZY786450 QJU786450 QTQ786450 RDM786450 RNI786450 RXE786450 SHA786450 SQW786450 TAS786450 TKO786450 TUK786450 UEG786450 UOC786450 UXY786450 VHU786450 VRQ786450 WBM786450 WLI786450 WVE786450 XFA786450 IS851986 SO851986 ACK851986 AMG851986 AWC851986 BFY851986 BPU851986 BZQ851986 CJM851986 CTI851986 DDE851986 DNA851986 DWW851986 EGS851986 EQO851986 FAK851986 FKG851986 FUC851986 GDY851986 GNU851986 GXQ851986 HHM851986 HRI851986 IBE851986 ILA851986 IUW851986 JES851986 JOO851986 JYK851986 KIG851986 KSC851986 LBY851986 LLU851986 LVQ851986 MFM851986 MPI851986 MZE851986 NJA851986 NSW851986 OCS851986 OMO851986 OWK851986 PGG851986 PQC851986 PZY851986 QJU851986 QTQ851986 RDM851986 RNI851986 RXE851986 SHA851986 SQW851986 TAS851986 TKO851986 TUK851986 UEG851986 UOC851986 UXY851986 VHU851986 VRQ851986 WBM851986 WLI851986 WVE851986 XFA851986 IS917522 SO917522 ACK917522 AMG917522 AWC917522 BFY917522 BPU917522 BZQ917522 CJM917522 CTI917522 DDE917522 DNA917522 DWW917522 EGS917522 EQO917522 FAK917522 FKG917522 FUC917522 GDY917522 GNU917522 GXQ917522 HHM917522 HRI917522 IBE917522 ILA917522 IUW917522 JES917522 JOO917522 JYK917522 KIG917522 KSC917522 LBY917522 LLU917522 LVQ917522 MFM917522 MPI917522 MZE917522 NJA917522 NSW917522 OCS917522 OMO917522 OWK917522 PGG917522 PQC917522 PZY917522 QJU917522 QTQ917522 RDM917522 RNI917522 RXE917522 SHA917522 SQW917522 TAS917522 TKO917522 TUK917522 UEG917522 UOC917522 UXY917522 VHU917522 VRQ917522 WBM917522 WLI917522 WVE917522 XFA917522 IS983058 SO983058 ACK983058 AMG983058 AWC983058 BFY983058 BPU983058 BZQ983058 CJM983058 CTI983058 DDE983058 DNA983058 DWW983058 EGS983058 EQO983058 FAK983058 FKG983058 FUC983058 GDY983058 GNU983058 GXQ983058 HHM983058 HRI983058 IBE983058 ILA983058 IUW983058 JES983058 JOO983058 JYK983058 KIG983058 KSC983058 LBY983058 LLU983058 LVQ983058 MFM983058 MPI983058 MZE983058 NJA983058 NSW983058 OCS983058 OMO983058 OWK983058 PGG983058 PQC983058 PZY983058 QJU983058 QTQ983058 RDM983058 RNI983058 RXE983058 SHA983058 SQW983058 TAS983058 TKO983058 TUK983058 UEG983058 UOC983058 UXY983058 VHU983058 VRQ983058 WBM983058 WLI983058 WVE983058 XFA983058 J18 J60 D60"/>
    <dataValidation allowBlank="1" showInputMessage="1" showErrorMessage="1" promptTitle="Cost of Replacement" prompt="Replacement cost to include: Window AC unit, labor to install, and recycling of existing unit." sqref="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XFA15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XFA65551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XFA131087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XFA196623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XFA262159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XFA327695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XFA393231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XFA458767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XFA524303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XFA589839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XFA655375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XFA720911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XFA786447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XFA851983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XFA917519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WLI983055 WVE983055 XFA983055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J15 J57 D57"/>
    <dataValidation allowBlank="1" showInputMessage="1" showErrorMessage="1" promptTitle="Annual Usage of Replacement" prompt="Enter the Annual Usage of this unit as found on the (Yellow) Energy Guide. " sqref="IS14 SO14 ACK14 AMG14 AWC14 BFY14 BPU14 BZQ14 CJM14 CTI14 DDE14 DNA14 DWW14 EGS14 EQO14 FAK14 FKG14 FUC14 GDY14 GNU14 GXQ14 HHM14 HRI14 IBE14 ILA14 IUW14 JES14 JOO14 JYK14 KIG14 KSC14 LBY14 LLU14 LVQ14 MFM14 MPI14 MZE14 NJA14 NSW14 OCS14 OMO14 OWK14 PGG14 PQC14 PZY14 QJU14 QTQ14 RDM14 RNI14 RXE14 SHA14 SQW14 TAS14 TKO14 TUK14 UEG14 UOC14 UXY14 VHU14 VRQ14 WBM14 WLI14 WVE14 XFA14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XFA65550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XFA131086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XFA196622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XFA262158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XFA327694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XFA393230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XFA458766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XFA524302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XFA589838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XFA655374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XFA720910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XFA786446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XFA851982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XFA917518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WVE983054 XFA983054 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J14 J56 D56"/>
    <dataValidation allowBlank="1" showInputMessage="1" showErrorMessage="1" promptTitle="Utility Costs of Exsisting" prompt="Enter the cost per kWh in your area.  This usually ranges from .06 to .14." sqref="IQ12 SM12 ACI12 AME12 AWA12 BFW12 BPS12 BZO12 CJK12 CTG12 DDC12 DMY12 DWU12 EGQ12 EQM12 FAI12 FKE12 FUA12 GDW12 GNS12 GXO12 HHK12 HRG12 IBC12 IKY12 IUU12 JEQ12 JOM12 JYI12 KIE12 KSA12 LBW12 LLS12 LVO12 MFK12 MPG12 MZC12 NIY12 NSU12 OCQ12 OMM12 OWI12 PGE12 PQA12 PZW12 QJS12 QTO12 RDK12 RNG12 RXC12 SGY12 SQU12 TAQ12 TKM12 TUI12 UEE12 UOA12 UXW12 VHS12 VRO12 WBK12 WLG12 WVC12 XEY12 IQ65548 SM65548 ACI65548 AME65548 AWA65548 BFW65548 BPS65548 BZO65548 CJK65548 CTG65548 DDC65548 DMY65548 DWU65548 EGQ65548 EQM65548 FAI65548 FKE65548 FUA65548 GDW65548 GNS65548 GXO65548 HHK65548 HRG65548 IBC65548 IKY65548 IUU65548 JEQ65548 JOM65548 JYI65548 KIE65548 KSA65548 LBW65548 LLS65548 LVO65548 MFK65548 MPG65548 MZC65548 NIY65548 NSU65548 OCQ65548 OMM65548 OWI65548 PGE65548 PQA65548 PZW65548 QJS65548 QTO65548 RDK65548 RNG65548 RXC65548 SGY65548 SQU65548 TAQ65548 TKM65548 TUI65548 UEE65548 UOA65548 UXW65548 VHS65548 VRO65548 WBK65548 WLG65548 WVC65548 XEY65548 IQ131084 SM131084 ACI131084 AME131084 AWA131084 BFW131084 BPS131084 BZO131084 CJK131084 CTG131084 DDC131084 DMY131084 DWU131084 EGQ131084 EQM131084 FAI131084 FKE131084 FUA131084 GDW131084 GNS131084 GXO131084 HHK131084 HRG131084 IBC131084 IKY131084 IUU131084 JEQ131084 JOM131084 JYI131084 KIE131084 KSA131084 LBW131084 LLS131084 LVO131084 MFK131084 MPG131084 MZC131084 NIY131084 NSU131084 OCQ131084 OMM131084 OWI131084 PGE131084 PQA131084 PZW131084 QJS131084 QTO131084 RDK131084 RNG131084 RXC131084 SGY131084 SQU131084 TAQ131084 TKM131084 TUI131084 UEE131084 UOA131084 UXW131084 VHS131084 VRO131084 WBK131084 WLG131084 WVC131084 XEY131084 IQ196620 SM196620 ACI196620 AME196620 AWA196620 BFW196620 BPS196620 BZO196620 CJK196620 CTG196620 DDC196620 DMY196620 DWU196620 EGQ196620 EQM196620 FAI196620 FKE196620 FUA196620 GDW196620 GNS196620 GXO196620 HHK196620 HRG196620 IBC196620 IKY196620 IUU196620 JEQ196620 JOM196620 JYI196620 KIE196620 KSA196620 LBW196620 LLS196620 LVO196620 MFK196620 MPG196620 MZC196620 NIY196620 NSU196620 OCQ196620 OMM196620 OWI196620 PGE196620 PQA196620 PZW196620 QJS196620 QTO196620 RDK196620 RNG196620 RXC196620 SGY196620 SQU196620 TAQ196620 TKM196620 TUI196620 UEE196620 UOA196620 UXW196620 VHS196620 VRO196620 WBK196620 WLG196620 WVC196620 XEY196620 IQ262156 SM262156 ACI262156 AME262156 AWA262156 BFW262156 BPS262156 BZO262156 CJK262156 CTG262156 DDC262156 DMY262156 DWU262156 EGQ262156 EQM262156 FAI262156 FKE262156 FUA262156 GDW262156 GNS262156 GXO262156 HHK262156 HRG262156 IBC262156 IKY262156 IUU262156 JEQ262156 JOM262156 JYI262156 KIE262156 KSA262156 LBW262156 LLS262156 LVO262156 MFK262156 MPG262156 MZC262156 NIY262156 NSU262156 OCQ262156 OMM262156 OWI262156 PGE262156 PQA262156 PZW262156 QJS262156 QTO262156 RDK262156 RNG262156 RXC262156 SGY262156 SQU262156 TAQ262156 TKM262156 TUI262156 UEE262156 UOA262156 UXW262156 VHS262156 VRO262156 WBK262156 WLG262156 WVC262156 XEY262156 IQ327692 SM327692 ACI327692 AME327692 AWA327692 BFW327692 BPS327692 BZO327692 CJK327692 CTG327692 DDC327692 DMY327692 DWU327692 EGQ327692 EQM327692 FAI327692 FKE327692 FUA327692 GDW327692 GNS327692 GXO327692 HHK327692 HRG327692 IBC327692 IKY327692 IUU327692 JEQ327692 JOM327692 JYI327692 KIE327692 KSA327692 LBW327692 LLS327692 LVO327692 MFK327692 MPG327692 MZC327692 NIY327692 NSU327692 OCQ327692 OMM327692 OWI327692 PGE327692 PQA327692 PZW327692 QJS327692 QTO327692 RDK327692 RNG327692 RXC327692 SGY327692 SQU327692 TAQ327692 TKM327692 TUI327692 UEE327692 UOA327692 UXW327692 VHS327692 VRO327692 WBK327692 WLG327692 WVC327692 XEY327692 IQ393228 SM393228 ACI393228 AME393228 AWA393228 BFW393228 BPS393228 BZO393228 CJK393228 CTG393228 DDC393228 DMY393228 DWU393228 EGQ393228 EQM393228 FAI393228 FKE393228 FUA393228 GDW393228 GNS393228 GXO393228 HHK393228 HRG393228 IBC393228 IKY393228 IUU393228 JEQ393228 JOM393228 JYI393228 KIE393228 KSA393228 LBW393228 LLS393228 LVO393228 MFK393228 MPG393228 MZC393228 NIY393228 NSU393228 OCQ393228 OMM393228 OWI393228 PGE393228 PQA393228 PZW393228 QJS393228 QTO393228 RDK393228 RNG393228 RXC393228 SGY393228 SQU393228 TAQ393228 TKM393228 TUI393228 UEE393228 UOA393228 UXW393228 VHS393228 VRO393228 WBK393228 WLG393228 WVC393228 XEY393228 IQ458764 SM458764 ACI458764 AME458764 AWA458764 BFW458764 BPS458764 BZO458764 CJK458764 CTG458764 DDC458764 DMY458764 DWU458764 EGQ458764 EQM458764 FAI458764 FKE458764 FUA458764 GDW458764 GNS458764 GXO458764 HHK458764 HRG458764 IBC458764 IKY458764 IUU458764 JEQ458764 JOM458764 JYI458764 KIE458764 KSA458764 LBW458764 LLS458764 LVO458764 MFK458764 MPG458764 MZC458764 NIY458764 NSU458764 OCQ458764 OMM458764 OWI458764 PGE458764 PQA458764 PZW458764 QJS458764 QTO458764 RDK458764 RNG458764 RXC458764 SGY458764 SQU458764 TAQ458764 TKM458764 TUI458764 UEE458764 UOA458764 UXW458764 VHS458764 VRO458764 WBK458764 WLG458764 WVC458764 XEY458764 IQ524300 SM524300 ACI524300 AME524300 AWA524300 BFW524300 BPS524300 BZO524300 CJK524300 CTG524300 DDC524300 DMY524300 DWU524300 EGQ524300 EQM524300 FAI524300 FKE524300 FUA524300 GDW524300 GNS524300 GXO524300 HHK524300 HRG524300 IBC524300 IKY524300 IUU524300 JEQ524300 JOM524300 JYI524300 KIE524300 KSA524300 LBW524300 LLS524300 LVO524300 MFK524300 MPG524300 MZC524300 NIY524300 NSU524300 OCQ524300 OMM524300 OWI524300 PGE524300 PQA524300 PZW524300 QJS524300 QTO524300 RDK524300 RNG524300 RXC524300 SGY524300 SQU524300 TAQ524300 TKM524300 TUI524300 UEE524300 UOA524300 UXW524300 VHS524300 VRO524300 WBK524300 WLG524300 WVC524300 XEY524300 IQ589836 SM589836 ACI589836 AME589836 AWA589836 BFW589836 BPS589836 BZO589836 CJK589836 CTG589836 DDC589836 DMY589836 DWU589836 EGQ589836 EQM589836 FAI589836 FKE589836 FUA589836 GDW589836 GNS589836 GXO589836 HHK589836 HRG589836 IBC589836 IKY589836 IUU589836 JEQ589836 JOM589836 JYI589836 KIE589836 KSA589836 LBW589836 LLS589836 LVO589836 MFK589836 MPG589836 MZC589836 NIY589836 NSU589836 OCQ589836 OMM589836 OWI589836 PGE589836 PQA589836 PZW589836 QJS589836 QTO589836 RDK589836 RNG589836 RXC589836 SGY589836 SQU589836 TAQ589836 TKM589836 TUI589836 UEE589836 UOA589836 UXW589836 VHS589836 VRO589836 WBK589836 WLG589836 WVC589836 XEY589836 IQ655372 SM655372 ACI655372 AME655372 AWA655372 BFW655372 BPS655372 BZO655372 CJK655372 CTG655372 DDC655372 DMY655372 DWU655372 EGQ655372 EQM655372 FAI655372 FKE655372 FUA655372 GDW655372 GNS655372 GXO655372 HHK655372 HRG655372 IBC655372 IKY655372 IUU655372 JEQ655372 JOM655372 JYI655372 KIE655372 KSA655372 LBW655372 LLS655372 LVO655372 MFK655372 MPG655372 MZC655372 NIY655372 NSU655372 OCQ655372 OMM655372 OWI655372 PGE655372 PQA655372 PZW655372 QJS655372 QTO655372 RDK655372 RNG655372 RXC655372 SGY655372 SQU655372 TAQ655372 TKM655372 TUI655372 UEE655372 UOA655372 UXW655372 VHS655372 VRO655372 WBK655372 WLG655372 WVC655372 XEY655372 IQ720908 SM720908 ACI720908 AME720908 AWA720908 BFW720908 BPS720908 BZO720908 CJK720908 CTG720908 DDC720908 DMY720908 DWU720908 EGQ720908 EQM720908 FAI720908 FKE720908 FUA720908 GDW720908 GNS720908 GXO720908 HHK720908 HRG720908 IBC720908 IKY720908 IUU720908 JEQ720908 JOM720908 JYI720908 KIE720908 KSA720908 LBW720908 LLS720908 LVO720908 MFK720908 MPG720908 MZC720908 NIY720908 NSU720908 OCQ720908 OMM720908 OWI720908 PGE720908 PQA720908 PZW720908 QJS720908 QTO720908 RDK720908 RNG720908 RXC720908 SGY720908 SQU720908 TAQ720908 TKM720908 TUI720908 UEE720908 UOA720908 UXW720908 VHS720908 VRO720908 WBK720908 WLG720908 WVC720908 XEY720908 IQ786444 SM786444 ACI786444 AME786444 AWA786444 BFW786444 BPS786444 BZO786444 CJK786444 CTG786444 DDC786444 DMY786444 DWU786444 EGQ786444 EQM786444 FAI786444 FKE786444 FUA786444 GDW786444 GNS786444 GXO786444 HHK786444 HRG786444 IBC786444 IKY786444 IUU786444 JEQ786444 JOM786444 JYI786444 KIE786444 KSA786444 LBW786444 LLS786444 LVO786444 MFK786444 MPG786444 MZC786444 NIY786444 NSU786444 OCQ786444 OMM786444 OWI786444 PGE786444 PQA786444 PZW786444 QJS786444 QTO786444 RDK786444 RNG786444 RXC786444 SGY786444 SQU786444 TAQ786444 TKM786444 TUI786444 UEE786444 UOA786444 UXW786444 VHS786444 VRO786444 WBK786444 WLG786444 WVC786444 XEY786444 IQ851980 SM851980 ACI851980 AME851980 AWA851980 BFW851980 BPS851980 BZO851980 CJK851980 CTG851980 DDC851980 DMY851980 DWU851980 EGQ851980 EQM851980 FAI851980 FKE851980 FUA851980 GDW851980 GNS851980 GXO851980 HHK851980 HRG851980 IBC851980 IKY851980 IUU851980 JEQ851980 JOM851980 JYI851980 KIE851980 KSA851980 LBW851980 LLS851980 LVO851980 MFK851980 MPG851980 MZC851980 NIY851980 NSU851980 OCQ851980 OMM851980 OWI851980 PGE851980 PQA851980 PZW851980 QJS851980 QTO851980 RDK851980 RNG851980 RXC851980 SGY851980 SQU851980 TAQ851980 TKM851980 TUI851980 UEE851980 UOA851980 UXW851980 VHS851980 VRO851980 WBK851980 WLG851980 WVC851980 XEY851980 IQ917516 SM917516 ACI917516 AME917516 AWA917516 BFW917516 BPS917516 BZO917516 CJK917516 CTG917516 DDC917516 DMY917516 DWU917516 EGQ917516 EQM917516 FAI917516 FKE917516 FUA917516 GDW917516 GNS917516 GXO917516 HHK917516 HRG917516 IBC917516 IKY917516 IUU917516 JEQ917516 JOM917516 JYI917516 KIE917516 KSA917516 LBW917516 LLS917516 LVO917516 MFK917516 MPG917516 MZC917516 NIY917516 NSU917516 OCQ917516 OMM917516 OWI917516 PGE917516 PQA917516 PZW917516 QJS917516 QTO917516 RDK917516 RNG917516 RXC917516 SGY917516 SQU917516 TAQ917516 TKM917516 TUI917516 UEE917516 UOA917516 UXW917516 VHS917516 VRO917516 WBK917516 WLG917516 WVC917516 XEY917516 IQ983052 SM983052 ACI983052 AME983052 AWA983052 BFW983052 BPS983052 BZO983052 CJK983052 CTG983052 DDC983052 DMY983052 DWU983052 EGQ983052 EQM983052 FAI983052 FKE983052 FUA983052 GDW983052 GNS983052 GXO983052 HHK983052 HRG983052 IBC983052 IKY983052 IUU983052 JEQ983052 JOM983052 JYI983052 KIE983052 KSA983052 LBW983052 LLS983052 LVO983052 MFK983052 MPG983052 MZC983052 NIY983052 NSU983052 OCQ983052 OMM983052 OWI983052 PGE983052 PQA983052 PZW983052 QJS983052 QTO983052 RDK983052 RNG983052 RXC983052 SGY983052 SQU983052 TAQ983052 TKM983052 TUI983052 UEE983052 UOA983052 UXW983052 VHS983052 VRO983052 WBK983052 WLG983052 WVC983052 XEY983052 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H12 H54 B54"/>
    <dataValidation allowBlank="1" showInputMessage="1" showErrorMessage="1" promptTitle="kWh Reading of Existing" prompt="Enter the kWh reading.  Minimum time for metering is 30 minutes." sqref="IQ11 SM11 ACI11 AME11 AWA11 BFW11 BPS11 BZO11 CJK11 CTG11 DDC11 DMY11 DWU11 EGQ11 EQM11 FAI11 FKE11 FUA11 GDW11 GNS11 GXO11 HHK11 HRG11 IBC11 IKY11 IUU11 JEQ11 JOM11 JYI11 KIE11 KSA11 LBW11 LLS11 LVO11 MFK11 MPG11 MZC11 NIY11 NSU11 OCQ11 OMM11 OWI11 PGE11 PQA11 PZW11 QJS11 QTO11 RDK11 RNG11 RXC11 SGY11 SQU11 TAQ11 TKM11 TUI11 UEE11 UOA11 UXW11 VHS11 VRO11 WBK11 WLG11 WVC11 XEY11 IQ65547 SM65547 ACI65547 AME65547 AWA65547 BFW65547 BPS65547 BZO65547 CJK65547 CTG65547 DDC65547 DMY65547 DWU65547 EGQ65547 EQM65547 FAI65547 FKE65547 FUA65547 GDW65547 GNS65547 GXO65547 HHK65547 HRG65547 IBC65547 IKY65547 IUU65547 JEQ65547 JOM65547 JYI65547 KIE65547 KSA65547 LBW65547 LLS65547 LVO65547 MFK65547 MPG65547 MZC65547 NIY65547 NSU65547 OCQ65547 OMM65547 OWI65547 PGE65547 PQA65547 PZW65547 QJS65547 QTO65547 RDK65547 RNG65547 RXC65547 SGY65547 SQU65547 TAQ65547 TKM65547 TUI65547 UEE65547 UOA65547 UXW65547 VHS65547 VRO65547 WBK65547 WLG65547 WVC65547 XEY65547 IQ131083 SM131083 ACI131083 AME131083 AWA131083 BFW131083 BPS131083 BZO131083 CJK131083 CTG131083 DDC131083 DMY131083 DWU131083 EGQ131083 EQM131083 FAI131083 FKE131083 FUA131083 GDW131083 GNS131083 GXO131083 HHK131083 HRG131083 IBC131083 IKY131083 IUU131083 JEQ131083 JOM131083 JYI131083 KIE131083 KSA131083 LBW131083 LLS131083 LVO131083 MFK131083 MPG131083 MZC131083 NIY131083 NSU131083 OCQ131083 OMM131083 OWI131083 PGE131083 PQA131083 PZW131083 QJS131083 QTO131083 RDK131083 RNG131083 RXC131083 SGY131083 SQU131083 TAQ131083 TKM131083 TUI131083 UEE131083 UOA131083 UXW131083 VHS131083 VRO131083 WBK131083 WLG131083 WVC131083 XEY131083 IQ196619 SM196619 ACI196619 AME196619 AWA196619 BFW196619 BPS196619 BZO196619 CJK196619 CTG196619 DDC196619 DMY196619 DWU196619 EGQ196619 EQM196619 FAI196619 FKE196619 FUA196619 GDW196619 GNS196619 GXO196619 HHK196619 HRG196619 IBC196619 IKY196619 IUU196619 JEQ196619 JOM196619 JYI196619 KIE196619 KSA196619 LBW196619 LLS196619 LVO196619 MFK196619 MPG196619 MZC196619 NIY196619 NSU196619 OCQ196619 OMM196619 OWI196619 PGE196619 PQA196619 PZW196619 QJS196619 QTO196619 RDK196619 RNG196619 RXC196619 SGY196619 SQU196619 TAQ196619 TKM196619 TUI196619 UEE196619 UOA196619 UXW196619 VHS196619 VRO196619 WBK196619 WLG196619 WVC196619 XEY196619 IQ262155 SM262155 ACI262155 AME262155 AWA262155 BFW262155 BPS262155 BZO262155 CJK262155 CTG262155 DDC262155 DMY262155 DWU262155 EGQ262155 EQM262155 FAI262155 FKE262155 FUA262155 GDW262155 GNS262155 GXO262155 HHK262155 HRG262155 IBC262155 IKY262155 IUU262155 JEQ262155 JOM262155 JYI262155 KIE262155 KSA262155 LBW262155 LLS262155 LVO262155 MFK262155 MPG262155 MZC262155 NIY262155 NSU262155 OCQ262155 OMM262155 OWI262155 PGE262155 PQA262155 PZW262155 QJS262155 QTO262155 RDK262155 RNG262155 RXC262155 SGY262155 SQU262155 TAQ262155 TKM262155 TUI262155 UEE262155 UOA262155 UXW262155 VHS262155 VRO262155 WBK262155 WLG262155 WVC262155 XEY262155 IQ327691 SM327691 ACI327691 AME327691 AWA327691 BFW327691 BPS327691 BZO327691 CJK327691 CTG327691 DDC327691 DMY327691 DWU327691 EGQ327691 EQM327691 FAI327691 FKE327691 FUA327691 GDW327691 GNS327691 GXO327691 HHK327691 HRG327691 IBC327691 IKY327691 IUU327691 JEQ327691 JOM327691 JYI327691 KIE327691 KSA327691 LBW327691 LLS327691 LVO327691 MFK327691 MPG327691 MZC327691 NIY327691 NSU327691 OCQ327691 OMM327691 OWI327691 PGE327691 PQA327691 PZW327691 QJS327691 QTO327691 RDK327691 RNG327691 RXC327691 SGY327691 SQU327691 TAQ327691 TKM327691 TUI327691 UEE327691 UOA327691 UXW327691 VHS327691 VRO327691 WBK327691 WLG327691 WVC327691 XEY327691 IQ393227 SM393227 ACI393227 AME393227 AWA393227 BFW393227 BPS393227 BZO393227 CJK393227 CTG393227 DDC393227 DMY393227 DWU393227 EGQ393227 EQM393227 FAI393227 FKE393227 FUA393227 GDW393227 GNS393227 GXO393227 HHK393227 HRG393227 IBC393227 IKY393227 IUU393227 JEQ393227 JOM393227 JYI393227 KIE393227 KSA393227 LBW393227 LLS393227 LVO393227 MFK393227 MPG393227 MZC393227 NIY393227 NSU393227 OCQ393227 OMM393227 OWI393227 PGE393227 PQA393227 PZW393227 QJS393227 QTO393227 RDK393227 RNG393227 RXC393227 SGY393227 SQU393227 TAQ393227 TKM393227 TUI393227 UEE393227 UOA393227 UXW393227 VHS393227 VRO393227 WBK393227 WLG393227 WVC393227 XEY393227 IQ458763 SM458763 ACI458763 AME458763 AWA458763 BFW458763 BPS458763 BZO458763 CJK458763 CTG458763 DDC458763 DMY458763 DWU458763 EGQ458763 EQM458763 FAI458763 FKE458763 FUA458763 GDW458763 GNS458763 GXO458763 HHK458763 HRG458763 IBC458763 IKY458763 IUU458763 JEQ458763 JOM458763 JYI458763 KIE458763 KSA458763 LBW458763 LLS458763 LVO458763 MFK458763 MPG458763 MZC458763 NIY458763 NSU458763 OCQ458763 OMM458763 OWI458763 PGE458763 PQA458763 PZW458763 QJS458763 QTO458763 RDK458763 RNG458763 RXC458763 SGY458763 SQU458763 TAQ458763 TKM458763 TUI458763 UEE458763 UOA458763 UXW458763 VHS458763 VRO458763 WBK458763 WLG458763 WVC458763 XEY458763 IQ524299 SM524299 ACI524299 AME524299 AWA524299 BFW524299 BPS524299 BZO524299 CJK524299 CTG524299 DDC524299 DMY524299 DWU524299 EGQ524299 EQM524299 FAI524299 FKE524299 FUA524299 GDW524299 GNS524299 GXO524299 HHK524299 HRG524299 IBC524299 IKY524299 IUU524299 JEQ524299 JOM524299 JYI524299 KIE524299 KSA524299 LBW524299 LLS524299 LVO524299 MFK524299 MPG524299 MZC524299 NIY524299 NSU524299 OCQ524299 OMM524299 OWI524299 PGE524299 PQA524299 PZW524299 QJS524299 QTO524299 RDK524299 RNG524299 RXC524299 SGY524299 SQU524299 TAQ524299 TKM524299 TUI524299 UEE524299 UOA524299 UXW524299 VHS524299 VRO524299 WBK524299 WLG524299 WVC524299 XEY524299 IQ589835 SM589835 ACI589835 AME589835 AWA589835 BFW589835 BPS589835 BZO589835 CJK589835 CTG589835 DDC589835 DMY589835 DWU589835 EGQ589835 EQM589835 FAI589835 FKE589835 FUA589835 GDW589835 GNS589835 GXO589835 HHK589835 HRG589835 IBC589835 IKY589835 IUU589835 JEQ589835 JOM589835 JYI589835 KIE589835 KSA589835 LBW589835 LLS589835 LVO589835 MFK589835 MPG589835 MZC589835 NIY589835 NSU589835 OCQ589835 OMM589835 OWI589835 PGE589835 PQA589835 PZW589835 QJS589835 QTO589835 RDK589835 RNG589835 RXC589835 SGY589835 SQU589835 TAQ589835 TKM589835 TUI589835 UEE589835 UOA589835 UXW589835 VHS589835 VRO589835 WBK589835 WLG589835 WVC589835 XEY589835 IQ655371 SM655371 ACI655371 AME655371 AWA655371 BFW655371 BPS655371 BZO655371 CJK655371 CTG655371 DDC655371 DMY655371 DWU655371 EGQ655371 EQM655371 FAI655371 FKE655371 FUA655371 GDW655371 GNS655371 GXO655371 HHK655371 HRG655371 IBC655371 IKY655371 IUU655371 JEQ655371 JOM655371 JYI655371 KIE655371 KSA655371 LBW655371 LLS655371 LVO655371 MFK655371 MPG655371 MZC655371 NIY655371 NSU655371 OCQ655371 OMM655371 OWI655371 PGE655371 PQA655371 PZW655371 QJS655371 QTO655371 RDK655371 RNG655371 RXC655371 SGY655371 SQU655371 TAQ655371 TKM655371 TUI655371 UEE655371 UOA655371 UXW655371 VHS655371 VRO655371 WBK655371 WLG655371 WVC655371 XEY655371 IQ720907 SM720907 ACI720907 AME720907 AWA720907 BFW720907 BPS720907 BZO720907 CJK720907 CTG720907 DDC720907 DMY720907 DWU720907 EGQ720907 EQM720907 FAI720907 FKE720907 FUA720907 GDW720907 GNS720907 GXO720907 HHK720907 HRG720907 IBC720907 IKY720907 IUU720907 JEQ720907 JOM720907 JYI720907 KIE720907 KSA720907 LBW720907 LLS720907 LVO720907 MFK720907 MPG720907 MZC720907 NIY720907 NSU720907 OCQ720907 OMM720907 OWI720907 PGE720907 PQA720907 PZW720907 QJS720907 QTO720907 RDK720907 RNG720907 RXC720907 SGY720907 SQU720907 TAQ720907 TKM720907 TUI720907 UEE720907 UOA720907 UXW720907 VHS720907 VRO720907 WBK720907 WLG720907 WVC720907 XEY720907 IQ786443 SM786443 ACI786443 AME786443 AWA786443 BFW786443 BPS786443 BZO786443 CJK786443 CTG786443 DDC786443 DMY786443 DWU786443 EGQ786443 EQM786443 FAI786443 FKE786443 FUA786443 GDW786443 GNS786443 GXO786443 HHK786443 HRG786443 IBC786443 IKY786443 IUU786443 JEQ786443 JOM786443 JYI786443 KIE786443 KSA786443 LBW786443 LLS786443 LVO786443 MFK786443 MPG786443 MZC786443 NIY786443 NSU786443 OCQ786443 OMM786443 OWI786443 PGE786443 PQA786443 PZW786443 QJS786443 QTO786443 RDK786443 RNG786443 RXC786443 SGY786443 SQU786443 TAQ786443 TKM786443 TUI786443 UEE786443 UOA786443 UXW786443 VHS786443 VRO786443 WBK786443 WLG786443 WVC786443 XEY786443 IQ851979 SM851979 ACI851979 AME851979 AWA851979 BFW851979 BPS851979 BZO851979 CJK851979 CTG851979 DDC851979 DMY851979 DWU851979 EGQ851979 EQM851979 FAI851979 FKE851979 FUA851979 GDW851979 GNS851979 GXO851979 HHK851979 HRG851979 IBC851979 IKY851979 IUU851979 JEQ851979 JOM851979 JYI851979 KIE851979 KSA851979 LBW851979 LLS851979 LVO851979 MFK851979 MPG851979 MZC851979 NIY851979 NSU851979 OCQ851979 OMM851979 OWI851979 PGE851979 PQA851979 PZW851979 QJS851979 QTO851979 RDK851979 RNG851979 RXC851979 SGY851979 SQU851979 TAQ851979 TKM851979 TUI851979 UEE851979 UOA851979 UXW851979 VHS851979 VRO851979 WBK851979 WLG851979 WVC851979 XEY851979 IQ917515 SM917515 ACI917515 AME917515 AWA917515 BFW917515 BPS917515 BZO917515 CJK917515 CTG917515 DDC917515 DMY917515 DWU917515 EGQ917515 EQM917515 FAI917515 FKE917515 FUA917515 GDW917515 GNS917515 GXO917515 HHK917515 HRG917515 IBC917515 IKY917515 IUU917515 JEQ917515 JOM917515 JYI917515 KIE917515 KSA917515 LBW917515 LLS917515 LVO917515 MFK917515 MPG917515 MZC917515 NIY917515 NSU917515 OCQ917515 OMM917515 OWI917515 PGE917515 PQA917515 PZW917515 QJS917515 QTO917515 RDK917515 RNG917515 RXC917515 SGY917515 SQU917515 TAQ917515 TKM917515 TUI917515 UEE917515 UOA917515 UXW917515 VHS917515 VRO917515 WBK917515 WLG917515 WVC917515 XEY917515 IQ983051 SM983051 ACI983051 AME983051 AWA983051 BFW983051 BPS983051 BZO983051 CJK983051 CTG983051 DDC983051 DMY983051 DWU983051 EGQ983051 EQM983051 FAI983051 FKE983051 FUA983051 GDW983051 GNS983051 GXO983051 HHK983051 HRG983051 IBC983051 IKY983051 IUU983051 JEQ983051 JOM983051 JYI983051 KIE983051 KSA983051 LBW983051 LLS983051 LVO983051 MFK983051 MPG983051 MZC983051 NIY983051 NSU983051 OCQ983051 OMM983051 OWI983051 PGE983051 PQA983051 PZW983051 QJS983051 QTO983051 RDK983051 RNG983051 RXC983051 SGY983051 SQU983051 TAQ983051 TKM983051 TUI983051 UEE983051 UOA983051 UXW983051 VHS983051 VRO983051 WBK983051 WLG983051 WVC983051 XEY983051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H11 H53 B53"/>
    <dataValidation allowBlank="1" showInputMessage="1" showErrorMessage="1" promptTitle="Time metered of Existing" prompt="Enter time as minutes.  Example (one hour and three minutes = 63).  Minimum time for metering 30 min." sqref="IQ10 SM10 ACI10 AME10 AWA10 BFW10 BPS10 BZO10 CJK10 CTG10 DDC10 DMY10 DWU10 EGQ10 EQM10 FAI10 FKE10 FUA10 GDW10 GNS10 GXO10 HHK10 HRG10 IBC10 IKY10 IUU10 JEQ10 JOM10 JYI10 KIE10 KSA10 LBW10 LLS10 LVO10 MFK10 MPG10 MZC10 NIY10 NSU10 OCQ10 OMM10 OWI10 PGE10 PQA10 PZW10 QJS10 QTO10 RDK10 RNG10 RXC10 SGY10 SQU10 TAQ10 TKM10 TUI10 UEE10 UOA10 UXW10 VHS10 VRO10 WBK10 WLG10 WVC10 XEY10 IQ65546 SM65546 ACI65546 AME65546 AWA65546 BFW65546 BPS65546 BZO65546 CJK65546 CTG65546 DDC65546 DMY65546 DWU65546 EGQ65546 EQM65546 FAI65546 FKE65546 FUA65546 GDW65546 GNS65546 GXO65546 HHK65546 HRG65546 IBC65546 IKY65546 IUU65546 JEQ65546 JOM65546 JYI65546 KIE65546 KSA65546 LBW65546 LLS65546 LVO65546 MFK65546 MPG65546 MZC65546 NIY65546 NSU65546 OCQ65546 OMM65546 OWI65546 PGE65546 PQA65546 PZW65546 QJS65546 QTO65546 RDK65546 RNG65546 RXC65546 SGY65546 SQU65546 TAQ65546 TKM65546 TUI65546 UEE65546 UOA65546 UXW65546 VHS65546 VRO65546 WBK65546 WLG65546 WVC65546 XEY65546 IQ131082 SM131082 ACI131082 AME131082 AWA131082 BFW131082 BPS131082 BZO131082 CJK131082 CTG131082 DDC131082 DMY131082 DWU131082 EGQ131082 EQM131082 FAI131082 FKE131082 FUA131082 GDW131082 GNS131082 GXO131082 HHK131082 HRG131082 IBC131082 IKY131082 IUU131082 JEQ131082 JOM131082 JYI131082 KIE131082 KSA131082 LBW131082 LLS131082 LVO131082 MFK131082 MPG131082 MZC131082 NIY131082 NSU131082 OCQ131082 OMM131082 OWI131082 PGE131082 PQA131082 PZW131082 QJS131082 QTO131082 RDK131082 RNG131082 RXC131082 SGY131082 SQU131082 TAQ131082 TKM131082 TUI131082 UEE131082 UOA131082 UXW131082 VHS131082 VRO131082 WBK131082 WLG131082 WVC131082 XEY131082 IQ196618 SM196618 ACI196618 AME196618 AWA196618 BFW196618 BPS196618 BZO196618 CJK196618 CTG196618 DDC196618 DMY196618 DWU196618 EGQ196618 EQM196618 FAI196618 FKE196618 FUA196618 GDW196618 GNS196618 GXO196618 HHK196618 HRG196618 IBC196618 IKY196618 IUU196618 JEQ196618 JOM196618 JYI196618 KIE196618 KSA196618 LBW196618 LLS196618 LVO196618 MFK196618 MPG196618 MZC196618 NIY196618 NSU196618 OCQ196618 OMM196618 OWI196618 PGE196618 PQA196618 PZW196618 QJS196618 QTO196618 RDK196618 RNG196618 RXC196618 SGY196618 SQU196618 TAQ196618 TKM196618 TUI196618 UEE196618 UOA196618 UXW196618 VHS196618 VRO196618 WBK196618 WLG196618 WVC196618 XEY196618 IQ262154 SM262154 ACI262154 AME262154 AWA262154 BFW262154 BPS262154 BZO262154 CJK262154 CTG262154 DDC262154 DMY262154 DWU262154 EGQ262154 EQM262154 FAI262154 FKE262154 FUA262154 GDW262154 GNS262154 GXO262154 HHK262154 HRG262154 IBC262154 IKY262154 IUU262154 JEQ262154 JOM262154 JYI262154 KIE262154 KSA262154 LBW262154 LLS262154 LVO262154 MFK262154 MPG262154 MZC262154 NIY262154 NSU262154 OCQ262154 OMM262154 OWI262154 PGE262154 PQA262154 PZW262154 QJS262154 QTO262154 RDK262154 RNG262154 RXC262154 SGY262154 SQU262154 TAQ262154 TKM262154 TUI262154 UEE262154 UOA262154 UXW262154 VHS262154 VRO262154 WBK262154 WLG262154 WVC262154 XEY262154 IQ327690 SM327690 ACI327690 AME327690 AWA327690 BFW327690 BPS327690 BZO327690 CJK327690 CTG327690 DDC327690 DMY327690 DWU327690 EGQ327690 EQM327690 FAI327690 FKE327690 FUA327690 GDW327690 GNS327690 GXO327690 HHK327690 HRG327690 IBC327690 IKY327690 IUU327690 JEQ327690 JOM327690 JYI327690 KIE327690 KSA327690 LBW327690 LLS327690 LVO327690 MFK327690 MPG327690 MZC327690 NIY327690 NSU327690 OCQ327690 OMM327690 OWI327690 PGE327690 PQA327690 PZW327690 QJS327690 QTO327690 RDK327690 RNG327690 RXC327690 SGY327690 SQU327690 TAQ327690 TKM327690 TUI327690 UEE327690 UOA327690 UXW327690 VHS327690 VRO327690 WBK327690 WLG327690 WVC327690 XEY327690 IQ393226 SM393226 ACI393226 AME393226 AWA393226 BFW393226 BPS393226 BZO393226 CJK393226 CTG393226 DDC393226 DMY393226 DWU393226 EGQ393226 EQM393226 FAI393226 FKE393226 FUA393226 GDW393226 GNS393226 GXO393226 HHK393226 HRG393226 IBC393226 IKY393226 IUU393226 JEQ393226 JOM393226 JYI393226 KIE393226 KSA393226 LBW393226 LLS393226 LVO393226 MFK393226 MPG393226 MZC393226 NIY393226 NSU393226 OCQ393226 OMM393226 OWI393226 PGE393226 PQA393226 PZW393226 QJS393226 QTO393226 RDK393226 RNG393226 RXC393226 SGY393226 SQU393226 TAQ393226 TKM393226 TUI393226 UEE393226 UOA393226 UXW393226 VHS393226 VRO393226 WBK393226 WLG393226 WVC393226 XEY393226 IQ458762 SM458762 ACI458762 AME458762 AWA458762 BFW458762 BPS458762 BZO458762 CJK458762 CTG458762 DDC458762 DMY458762 DWU458762 EGQ458762 EQM458762 FAI458762 FKE458762 FUA458762 GDW458762 GNS458762 GXO458762 HHK458762 HRG458762 IBC458762 IKY458762 IUU458762 JEQ458762 JOM458762 JYI458762 KIE458762 KSA458762 LBW458762 LLS458762 LVO458762 MFK458762 MPG458762 MZC458762 NIY458762 NSU458762 OCQ458762 OMM458762 OWI458762 PGE458762 PQA458762 PZW458762 QJS458762 QTO458762 RDK458762 RNG458762 RXC458762 SGY458762 SQU458762 TAQ458762 TKM458762 TUI458762 UEE458762 UOA458762 UXW458762 VHS458762 VRO458762 WBK458762 WLG458762 WVC458762 XEY458762 IQ524298 SM524298 ACI524298 AME524298 AWA524298 BFW524298 BPS524298 BZO524298 CJK524298 CTG524298 DDC524298 DMY524298 DWU524298 EGQ524298 EQM524298 FAI524298 FKE524298 FUA524298 GDW524298 GNS524298 GXO524298 HHK524298 HRG524298 IBC524298 IKY524298 IUU524298 JEQ524298 JOM524298 JYI524298 KIE524298 KSA524298 LBW524298 LLS524298 LVO524298 MFK524298 MPG524298 MZC524298 NIY524298 NSU524298 OCQ524298 OMM524298 OWI524298 PGE524298 PQA524298 PZW524298 QJS524298 QTO524298 RDK524298 RNG524298 RXC524298 SGY524298 SQU524298 TAQ524298 TKM524298 TUI524298 UEE524298 UOA524298 UXW524298 VHS524298 VRO524298 WBK524298 WLG524298 WVC524298 XEY524298 IQ589834 SM589834 ACI589834 AME589834 AWA589834 BFW589834 BPS589834 BZO589834 CJK589834 CTG589834 DDC589834 DMY589834 DWU589834 EGQ589834 EQM589834 FAI589834 FKE589834 FUA589834 GDW589834 GNS589834 GXO589834 HHK589834 HRG589834 IBC589834 IKY589834 IUU589834 JEQ589834 JOM589834 JYI589834 KIE589834 KSA589834 LBW589834 LLS589834 LVO589834 MFK589834 MPG589834 MZC589834 NIY589834 NSU589834 OCQ589834 OMM589834 OWI589834 PGE589834 PQA589834 PZW589834 QJS589834 QTO589834 RDK589834 RNG589834 RXC589834 SGY589834 SQU589834 TAQ589834 TKM589834 TUI589834 UEE589834 UOA589834 UXW589834 VHS589834 VRO589834 WBK589834 WLG589834 WVC589834 XEY589834 IQ655370 SM655370 ACI655370 AME655370 AWA655370 BFW655370 BPS655370 BZO655370 CJK655370 CTG655370 DDC655370 DMY655370 DWU655370 EGQ655370 EQM655370 FAI655370 FKE655370 FUA655370 GDW655370 GNS655370 GXO655370 HHK655370 HRG655370 IBC655370 IKY655370 IUU655370 JEQ655370 JOM655370 JYI655370 KIE655370 KSA655370 LBW655370 LLS655370 LVO655370 MFK655370 MPG655370 MZC655370 NIY655370 NSU655370 OCQ655370 OMM655370 OWI655370 PGE655370 PQA655370 PZW655370 QJS655370 QTO655370 RDK655370 RNG655370 RXC655370 SGY655370 SQU655370 TAQ655370 TKM655370 TUI655370 UEE655370 UOA655370 UXW655370 VHS655370 VRO655370 WBK655370 WLG655370 WVC655370 XEY655370 IQ720906 SM720906 ACI720906 AME720906 AWA720906 BFW720906 BPS720906 BZO720906 CJK720906 CTG720906 DDC720906 DMY720906 DWU720906 EGQ720906 EQM720906 FAI720906 FKE720906 FUA720906 GDW720906 GNS720906 GXO720906 HHK720906 HRG720906 IBC720906 IKY720906 IUU720906 JEQ720906 JOM720906 JYI720906 KIE720906 KSA720906 LBW720906 LLS720906 LVO720906 MFK720906 MPG720906 MZC720906 NIY720906 NSU720906 OCQ720906 OMM720906 OWI720906 PGE720906 PQA720906 PZW720906 QJS720906 QTO720906 RDK720906 RNG720906 RXC720906 SGY720906 SQU720906 TAQ720906 TKM720906 TUI720906 UEE720906 UOA720906 UXW720906 VHS720906 VRO720906 WBK720906 WLG720906 WVC720906 XEY720906 IQ786442 SM786442 ACI786442 AME786442 AWA786442 BFW786442 BPS786442 BZO786442 CJK786442 CTG786442 DDC786442 DMY786442 DWU786442 EGQ786442 EQM786442 FAI786442 FKE786442 FUA786442 GDW786442 GNS786442 GXO786442 HHK786442 HRG786442 IBC786442 IKY786442 IUU786442 JEQ786442 JOM786442 JYI786442 KIE786442 KSA786442 LBW786442 LLS786442 LVO786442 MFK786442 MPG786442 MZC786442 NIY786442 NSU786442 OCQ786442 OMM786442 OWI786442 PGE786442 PQA786442 PZW786442 QJS786442 QTO786442 RDK786442 RNG786442 RXC786442 SGY786442 SQU786442 TAQ786442 TKM786442 TUI786442 UEE786442 UOA786442 UXW786442 VHS786442 VRO786442 WBK786442 WLG786442 WVC786442 XEY786442 IQ851978 SM851978 ACI851978 AME851978 AWA851978 BFW851978 BPS851978 BZO851978 CJK851978 CTG851978 DDC851978 DMY851978 DWU851978 EGQ851978 EQM851978 FAI851978 FKE851978 FUA851978 GDW851978 GNS851978 GXO851978 HHK851978 HRG851978 IBC851978 IKY851978 IUU851978 JEQ851978 JOM851978 JYI851978 KIE851978 KSA851978 LBW851978 LLS851978 LVO851978 MFK851978 MPG851978 MZC851978 NIY851978 NSU851978 OCQ851978 OMM851978 OWI851978 PGE851978 PQA851978 PZW851978 QJS851978 QTO851978 RDK851978 RNG851978 RXC851978 SGY851978 SQU851978 TAQ851978 TKM851978 TUI851978 UEE851978 UOA851978 UXW851978 VHS851978 VRO851978 WBK851978 WLG851978 WVC851978 XEY851978 IQ917514 SM917514 ACI917514 AME917514 AWA917514 BFW917514 BPS917514 BZO917514 CJK917514 CTG917514 DDC917514 DMY917514 DWU917514 EGQ917514 EQM917514 FAI917514 FKE917514 FUA917514 GDW917514 GNS917514 GXO917514 HHK917514 HRG917514 IBC917514 IKY917514 IUU917514 JEQ917514 JOM917514 JYI917514 KIE917514 KSA917514 LBW917514 LLS917514 LVO917514 MFK917514 MPG917514 MZC917514 NIY917514 NSU917514 OCQ917514 OMM917514 OWI917514 PGE917514 PQA917514 PZW917514 QJS917514 QTO917514 RDK917514 RNG917514 RXC917514 SGY917514 SQU917514 TAQ917514 TKM917514 TUI917514 UEE917514 UOA917514 UXW917514 VHS917514 VRO917514 WBK917514 WLG917514 WVC917514 XEY917514 IQ983050 SM983050 ACI983050 AME983050 AWA983050 BFW983050 BPS983050 BZO983050 CJK983050 CTG983050 DDC983050 DMY983050 DWU983050 EGQ983050 EQM983050 FAI983050 FKE983050 FUA983050 GDW983050 GNS983050 GXO983050 HHK983050 HRG983050 IBC983050 IKY983050 IUU983050 JEQ983050 JOM983050 JYI983050 KIE983050 KSA983050 LBW983050 LLS983050 LVO983050 MFK983050 MPG983050 MZC983050 NIY983050 NSU983050 OCQ983050 OMM983050 OWI983050 PGE983050 PQA983050 PZW983050 QJS983050 QTO983050 RDK983050 RNG983050 RXC983050 SGY983050 SQU983050 TAQ983050 TKM983050 TUI983050 UEE983050 UOA983050 UXW983050 VHS983050 VRO983050 WBK983050 WLG983050 WVC983050 XEY983050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H10 H52 B52"/>
    <dataValidation type="whole" allowBlank="1" showInputMessage="1" showErrorMessage="1" promptTitle="Manufactured Year" prompt="Enter the manufactured year as found on the plate of the existing unit.  If the year cannot be found skip this entry and meter the unit._x000a_" sqref="B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H25 H67 B67">
      <formula1>0</formula1>
      <formula2>2099</formula2>
    </dataValidation>
    <dataValidation type="list" allowBlank="1" showInputMessage="1" showErrorMessage="1" sqref="B69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H27 H69">
      <formula1>"Annual Professional Maintenance, Seldom or Never Maintained"</formula1>
    </dataValidation>
    <dataValidation type="list" allowBlank="1" showInputMessage="1" showErrorMessage="1"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43:C65544 IY65543:IY65544 SU65543:SU65544 ACQ65543:ACQ65544 AMM65543:AMM65544 AWI65543:AWI65544 BGE65543:BGE65544 BQA65543:BQA65544 BZW65543:BZW65544 CJS65543:CJS65544 CTO65543:CTO65544 DDK65543:DDK65544 DNG65543:DNG65544 DXC65543:DXC65544 EGY65543:EGY65544 EQU65543:EQU65544 FAQ65543:FAQ65544 FKM65543:FKM65544 FUI65543:FUI65544 GEE65543:GEE65544 GOA65543:GOA65544 GXW65543:GXW65544 HHS65543:HHS65544 HRO65543:HRO65544 IBK65543:IBK65544 ILG65543:ILG65544 IVC65543:IVC65544 JEY65543:JEY65544 JOU65543:JOU65544 JYQ65543:JYQ65544 KIM65543:KIM65544 KSI65543:KSI65544 LCE65543:LCE65544 LMA65543:LMA65544 LVW65543:LVW65544 MFS65543:MFS65544 MPO65543:MPO65544 MZK65543:MZK65544 NJG65543:NJG65544 NTC65543:NTC65544 OCY65543:OCY65544 OMU65543:OMU65544 OWQ65543:OWQ65544 PGM65543:PGM65544 PQI65543:PQI65544 QAE65543:QAE65544 QKA65543:QKA65544 QTW65543:QTW65544 RDS65543:RDS65544 RNO65543:RNO65544 RXK65543:RXK65544 SHG65543:SHG65544 SRC65543:SRC65544 TAY65543:TAY65544 TKU65543:TKU65544 TUQ65543:TUQ65544 UEM65543:UEM65544 UOI65543:UOI65544 UYE65543:UYE65544 VIA65543:VIA65544 VRW65543:VRW65544 WBS65543:WBS65544 WLO65543:WLO65544 WVK65543:WVK65544 C131079:C131080 IY131079:IY131080 SU131079:SU131080 ACQ131079:ACQ131080 AMM131079:AMM131080 AWI131079:AWI131080 BGE131079:BGE131080 BQA131079:BQA131080 BZW131079:BZW131080 CJS131079:CJS131080 CTO131079:CTO131080 DDK131079:DDK131080 DNG131079:DNG131080 DXC131079:DXC131080 EGY131079:EGY131080 EQU131079:EQU131080 FAQ131079:FAQ131080 FKM131079:FKM131080 FUI131079:FUI131080 GEE131079:GEE131080 GOA131079:GOA131080 GXW131079:GXW131080 HHS131079:HHS131080 HRO131079:HRO131080 IBK131079:IBK131080 ILG131079:ILG131080 IVC131079:IVC131080 JEY131079:JEY131080 JOU131079:JOU131080 JYQ131079:JYQ131080 KIM131079:KIM131080 KSI131079:KSI131080 LCE131079:LCE131080 LMA131079:LMA131080 LVW131079:LVW131080 MFS131079:MFS131080 MPO131079:MPO131080 MZK131079:MZK131080 NJG131079:NJG131080 NTC131079:NTC131080 OCY131079:OCY131080 OMU131079:OMU131080 OWQ131079:OWQ131080 PGM131079:PGM131080 PQI131079:PQI131080 QAE131079:QAE131080 QKA131079:QKA131080 QTW131079:QTW131080 RDS131079:RDS131080 RNO131079:RNO131080 RXK131079:RXK131080 SHG131079:SHG131080 SRC131079:SRC131080 TAY131079:TAY131080 TKU131079:TKU131080 TUQ131079:TUQ131080 UEM131079:UEM131080 UOI131079:UOI131080 UYE131079:UYE131080 VIA131079:VIA131080 VRW131079:VRW131080 WBS131079:WBS131080 WLO131079:WLO131080 WVK131079:WVK131080 C196615:C196616 IY196615:IY196616 SU196615:SU196616 ACQ196615:ACQ196616 AMM196615:AMM196616 AWI196615:AWI196616 BGE196615:BGE196616 BQA196615:BQA196616 BZW196615:BZW196616 CJS196615:CJS196616 CTO196615:CTO196616 DDK196615:DDK196616 DNG196615:DNG196616 DXC196615:DXC196616 EGY196615:EGY196616 EQU196615:EQU196616 FAQ196615:FAQ196616 FKM196615:FKM196616 FUI196615:FUI196616 GEE196615:GEE196616 GOA196615:GOA196616 GXW196615:GXW196616 HHS196615:HHS196616 HRO196615:HRO196616 IBK196615:IBK196616 ILG196615:ILG196616 IVC196615:IVC196616 JEY196615:JEY196616 JOU196615:JOU196616 JYQ196615:JYQ196616 KIM196615:KIM196616 KSI196615:KSI196616 LCE196615:LCE196616 LMA196615:LMA196616 LVW196615:LVW196616 MFS196615:MFS196616 MPO196615:MPO196616 MZK196615:MZK196616 NJG196615:NJG196616 NTC196615:NTC196616 OCY196615:OCY196616 OMU196615:OMU196616 OWQ196615:OWQ196616 PGM196615:PGM196616 PQI196615:PQI196616 QAE196615:QAE196616 QKA196615:QKA196616 QTW196615:QTW196616 RDS196615:RDS196616 RNO196615:RNO196616 RXK196615:RXK196616 SHG196615:SHG196616 SRC196615:SRC196616 TAY196615:TAY196616 TKU196615:TKU196616 TUQ196615:TUQ196616 UEM196615:UEM196616 UOI196615:UOI196616 UYE196615:UYE196616 VIA196615:VIA196616 VRW196615:VRW196616 WBS196615:WBS196616 WLO196615:WLO196616 WVK196615:WVK196616 C262151:C262152 IY262151:IY262152 SU262151:SU262152 ACQ262151:ACQ262152 AMM262151:AMM262152 AWI262151:AWI262152 BGE262151:BGE262152 BQA262151:BQA262152 BZW262151:BZW262152 CJS262151:CJS262152 CTO262151:CTO262152 DDK262151:DDK262152 DNG262151:DNG262152 DXC262151:DXC262152 EGY262151:EGY262152 EQU262151:EQU262152 FAQ262151:FAQ262152 FKM262151:FKM262152 FUI262151:FUI262152 GEE262151:GEE262152 GOA262151:GOA262152 GXW262151:GXW262152 HHS262151:HHS262152 HRO262151:HRO262152 IBK262151:IBK262152 ILG262151:ILG262152 IVC262151:IVC262152 JEY262151:JEY262152 JOU262151:JOU262152 JYQ262151:JYQ262152 KIM262151:KIM262152 KSI262151:KSI262152 LCE262151:LCE262152 LMA262151:LMA262152 LVW262151:LVW262152 MFS262151:MFS262152 MPO262151:MPO262152 MZK262151:MZK262152 NJG262151:NJG262152 NTC262151:NTC262152 OCY262151:OCY262152 OMU262151:OMU262152 OWQ262151:OWQ262152 PGM262151:PGM262152 PQI262151:PQI262152 QAE262151:QAE262152 QKA262151:QKA262152 QTW262151:QTW262152 RDS262151:RDS262152 RNO262151:RNO262152 RXK262151:RXK262152 SHG262151:SHG262152 SRC262151:SRC262152 TAY262151:TAY262152 TKU262151:TKU262152 TUQ262151:TUQ262152 UEM262151:UEM262152 UOI262151:UOI262152 UYE262151:UYE262152 VIA262151:VIA262152 VRW262151:VRW262152 WBS262151:WBS262152 WLO262151:WLO262152 WVK262151:WVK262152 C327687:C327688 IY327687:IY327688 SU327687:SU327688 ACQ327687:ACQ327688 AMM327687:AMM327688 AWI327687:AWI327688 BGE327687:BGE327688 BQA327687:BQA327688 BZW327687:BZW327688 CJS327687:CJS327688 CTO327687:CTO327688 DDK327687:DDK327688 DNG327687:DNG327688 DXC327687:DXC327688 EGY327687:EGY327688 EQU327687:EQU327688 FAQ327687:FAQ327688 FKM327687:FKM327688 FUI327687:FUI327688 GEE327687:GEE327688 GOA327687:GOA327688 GXW327687:GXW327688 HHS327687:HHS327688 HRO327687:HRO327688 IBK327687:IBK327688 ILG327687:ILG327688 IVC327687:IVC327688 JEY327687:JEY327688 JOU327687:JOU327688 JYQ327687:JYQ327688 KIM327687:KIM327688 KSI327687:KSI327688 LCE327687:LCE327688 LMA327687:LMA327688 LVW327687:LVW327688 MFS327687:MFS327688 MPO327687:MPO327688 MZK327687:MZK327688 NJG327687:NJG327688 NTC327687:NTC327688 OCY327687:OCY327688 OMU327687:OMU327688 OWQ327687:OWQ327688 PGM327687:PGM327688 PQI327687:PQI327688 QAE327687:QAE327688 QKA327687:QKA327688 QTW327687:QTW327688 RDS327687:RDS327688 RNO327687:RNO327688 RXK327687:RXK327688 SHG327687:SHG327688 SRC327687:SRC327688 TAY327687:TAY327688 TKU327687:TKU327688 TUQ327687:TUQ327688 UEM327687:UEM327688 UOI327687:UOI327688 UYE327687:UYE327688 VIA327687:VIA327688 VRW327687:VRW327688 WBS327687:WBS327688 WLO327687:WLO327688 WVK327687:WVK327688 C393223:C393224 IY393223:IY393224 SU393223:SU393224 ACQ393223:ACQ393224 AMM393223:AMM393224 AWI393223:AWI393224 BGE393223:BGE393224 BQA393223:BQA393224 BZW393223:BZW393224 CJS393223:CJS393224 CTO393223:CTO393224 DDK393223:DDK393224 DNG393223:DNG393224 DXC393223:DXC393224 EGY393223:EGY393224 EQU393223:EQU393224 FAQ393223:FAQ393224 FKM393223:FKM393224 FUI393223:FUI393224 GEE393223:GEE393224 GOA393223:GOA393224 GXW393223:GXW393224 HHS393223:HHS393224 HRO393223:HRO393224 IBK393223:IBK393224 ILG393223:ILG393224 IVC393223:IVC393224 JEY393223:JEY393224 JOU393223:JOU393224 JYQ393223:JYQ393224 KIM393223:KIM393224 KSI393223:KSI393224 LCE393223:LCE393224 LMA393223:LMA393224 LVW393223:LVW393224 MFS393223:MFS393224 MPO393223:MPO393224 MZK393223:MZK393224 NJG393223:NJG393224 NTC393223:NTC393224 OCY393223:OCY393224 OMU393223:OMU393224 OWQ393223:OWQ393224 PGM393223:PGM393224 PQI393223:PQI393224 QAE393223:QAE393224 QKA393223:QKA393224 QTW393223:QTW393224 RDS393223:RDS393224 RNO393223:RNO393224 RXK393223:RXK393224 SHG393223:SHG393224 SRC393223:SRC393224 TAY393223:TAY393224 TKU393223:TKU393224 TUQ393223:TUQ393224 UEM393223:UEM393224 UOI393223:UOI393224 UYE393223:UYE393224 VIA393223:VIA393224 VRW393223:VRW393224 WBS393223:WBS393224 WLO393223:WLO393224 WVK393223:WVK393224 C458759:C458760 IY458759:IY458760 SU458759:SU458760 ACQ458759:ACQ458760 AMM458759:AMM458760 AWI458759:AWI458760 BGE458759:BGE458760 BQA458759:BQA458760 BZW458759:BZW458760 CJS458759:CJS458760 CTO458759:CTO458760 DDK458759:DDK458760 DNG458759:DNG458760 DXC458759:DXC458760 EGY458759:EGY458760 EQU458759:EQU458760 FAQ458759:FAQ458760 FKM458759:FKM458760 FUI458759:FUI458760 GEE458759:GEE458760 GOA458759:GOA458760 GXW458759:GXW458760 HHS458759:HHS458760 HRO458759:HRO458760 IBK458759:IBK458760 ILG458759:ILG458760 IVC458759:IVC458760 JEY458759:JEY458760 JOU458759:JOU458760 JYQ458759:JYQ458760 KIM458759:KIM458760 KSI458759:KSI458760 LCE458759:LCE458760 LMA458759:LMA458760 LVW458759:LVW458760 MFS458759:MFS458760 MPO458759:MPO458760 MZK458759:MZK458760 NJG458759:NJG458760 NTC458759:NTC458760 OCY458759:OCY458760 OMU458759:OMU458760 OWQ458759:OWQ458760 PGM458759:PGM458760 PQI458759:PQI458760 QAE458759:QAE458760 QKA458759:QKA458760 QTW458759:QTW458760 RDS458759:RDS458760 RNO458759:RNO458760 RXK458759:RXK458760 SHG458759:SHG458760 SRC458759:SRC458760 TAY458759:TAY458760 TKU458759:TKU458760 TUQ458759:TUQ458760 UEM458759:UEM458760 UOI458759:UOI458760 UYE458759:UYE458760 VIA458759:VIA458760 VRW458759:VRW458760 WBS458759:WBS458760 WLO458759:WLO458760 WVK458759:WVK458760 C524295:C524296 IY524295:IY524296 SU524295:SU524296 ACQ524295:ACQ524296 AMM524295:AMM524296 AWI524295:AWI524296 BGE524295:BGE524296 BQA524295:BQA524296 BZW524295:BZW524296 CJS524295:CJS524296 CTO524295:CTO524296 DDK524295:DDK524296 DNG524295:DNG524296 DXC524295:DXC524296 EGY524295:EGY524296 EQU524295:EQU524296 FAQ524295:FAQ524296 FKM524295:FKM524296 FUI524295:FUI524296 GEE524295:GEE524296 GOA524295:GOA524296 GXW524295:GXW524296 HHS524295:HHS524296 HRO524295:HRO524296 IBK524295:IBK524296 ILG524295:ILG524296 IVC524295:IVC524296 JEY524295:JEY524296 JOU524295:JOU524296 JYQ524295:JYQ524296 KIM524295:KIM524296 KSI524295:KSI524296 LCE524295:LCE524296 LMA524295:LMA524296 LVW524295:LVW524296 MFS524295:MFS524296 MPO524295:MPO524296 MZK524295:MZK524296 NJG524295:NJG524296 NTC524295:NTC524296 OCY524295:OCY524296 OMU524295:OMU524296 OWQ524295:OWQ524296 PGM524295:PGM524296 PQI524295:PQI524296 QAE524295:QAE524296 QKA524295:QKA524296 QTW524295:QTW524296 RDS524295:RDS524296 RNO524295:RNO524296 RXK524295:RXK524296 SHG524295:SHG524296 SRC524295:SRC524296 TAY524295:TAY524296 TKU524295:TKU524296 TUQ524295:TUQ524296 UEM524295:UEM524296 UOI524295:UOI524296 UYE524295:UYE524296 VIA524295:VIA524296 VRW524295:VRW524296 WBS524295:WBS524296 WLO524295:WLO524296 WVK524295:WVK524296 C589831:C589832 IY589831:IY589832 SU589831:SU589832 ACQ589831:ACQ589832 AMM589831:AMM589832 AWI589831:AWI589832 BGE589831:BGE589832 BQA589831:BQA589832 BZW589831:BZW589832 CJS589831:CJS589832 CTO589831:CTO589832 DDK589831:DDK589832 DNG589831:DNG589832 DXC589831:DXC589832 EGY589831:EGY589832 EQU589831:EQU589832 FAQ589831:FAQ589832 FKM589831:FKM589832 FUI589831:FUI589832 GEE589831:GEE589832 GOA589831:GOA589832 GXW589831:GXW589832 HHS589831:HHS589832 HRO589831:HRO589832 IBK589831:IBK589832 ILG589831:ILG589832 IVC589831:IVC589832 JEY589831:JEY589832 JOU589831:JOU589832 JYQ589831:JYQ589832 KIM589831:KIM589832 KSI589831:KSI589832 LCE589831:LCE589832 LMA589831:LMA589832 LVW589831:LVW589832 MFS589831:MFS589832 MPO589831:MPO589832 MZK589831:MZK589832 NJG589831:NJG589832 NTC589831:NTC589832 OCY589831:OCY589832 OMU589831:OMU589832 OWQ589831:OWQ589832 PGM589831:PGM589832 PQI589831:PQI589832 QAE589831:QAE589832 QKA589831:QKA589832 QTW589831:QTW589832 RDS589831:RDS589832 RNO589831:RNO589832 RXK589831:RXK589832 SHG589831:SHG589832 SRC589831:SRC589832 TAY589831:TAY589832 TKU589831:TKU589832 TUQ589831:TUQ589832 UEM589831:UEM589832 UOI589831:UOI589832 UYE589831:UYE589832 VIA589831:VIA589832 VRW589831:VRW589832 WBS589831:WBS589832 WLO589831:WLO589832 WVK589831:WVK589832 C655367:C655368 IY655367:IY655368 SU655367:SU655368 ACQ655367:ACQ655368 AMM655367:AMM655368 AWI655367:AWI655368 BGE655367:BGE655368 BQA655367:BQA655368 BZW655367:BZW655368 CJS655367:CJS655368 CTO655367:CTO655368 DDK655367:DDK655368 DNG655367:DNG655368 DXC655367:DXC655368 EGY655367:EGY655368 EQU655367:EQU655368 FAQ655367:FAQ655368 FKM655367:FKM655368 FUI655367:FUI655368 GEE655367:GEE655368 GOA655367:GOA655368 GXW655367:GXW655368 HHS655367:HHS655368 HRO655367:HRO655368 IBK655367:IBK655368 ILG655367:ILG655368 IVC655367:IVC655368 JEY655367:JEY655368 JOU655367:JOU655368 JYQ655367:JYQ655368 KIM655367:KIM655368 KSI655367:KSI655368 LCE655367:LCE655368 LMA655367:LMA655368 LVW655367:LVW655368 MFS655367:MFS655368 MPO655367:MPO655368 MZK655367:MZK655368 NJG655367:NJG655368 NTC655367:NTC655368 OCY655367:OCY655368 OMU655367:OMU655368 OWQ655367:OWQ655368 PGM655367:PGM655368 PQI655367:PQI655368 QAE655367:QAE655368 QKA655367:QKA655368 QTW655367:QTW655368 RDS655367:RDS655368 RNO655367:RNO655368 RXK655367:RXK655368 SHG655367:SHG655368 SRC655367:SRC655368 TAY655367:TAY655368 TKU655367:TKU655368 TUQ655367:TUQ655368 UEM655367:UEM655368 UOI655367:UOI655368 UYE655367:UYE655368 VIA655367:VIA655368 VRW655367:VRW655368 WBS655367:WBS655368 WLO655367:WLO655368 WVK655367:WVK655368 C720903:C720904 IY720903:IY720904 SU720903:SU720904 ACQ720903:ACQ720904 AMM720903:AMM720904 AWI720903:AWI720904 BGE720903:BGE720904 BQA720903:BQA720904 BZW720903:BZW720904 CJS720903:CJS720904 CTO720903:CTO720904 DDK720903:DDK720904 DNG720903:DNG720904 DXC720903:DXC720904 EGY720903:EGY720904 EQU720903:EQU720904 FAQ720903:FAQ720904 FKM720903:FKM720904 FUI720903:FUI720904 GEE720903:GEE720904 GOA720903:GOA720904 GXW720903:GXW720904 HHS720903:HHS720904 HRO720903:HRO720904 IBK720903:IBK720904 ILG720903:ILG720904 IVC720903:IVC720904 JEY720903:JEY720904 JOU720903:JOU720904 JYQ720903:JYQ720904 KIM720903:KIM720904 KSI720903:KSI720904 LCE720903:LCE720904 LMA720903:LMA720904 LVW720903:LVW720904 MFS720903:MFS720904 MPO720903:MPO720904 MZK720903:MZK720904 NJG720903:NJG720904 NTC720903:NTC720904 OCY720903:OCY720904 OMU720903:OMU720904 OWQ720903:OWQ720904 PGM720903:PGM720904 PQI720903:PQI720904 QAE720903:QAE720904 QKA720903:QKA720904 QTW720903:QTW720904 RDS720903:RDS720904 RNO720903:RNO720904 RXK720903:RXK720904 SHG720903:SHG720904 SRC720903:SRC720904 TAY720903:TAY720904 TKU720903:TKU720904 TUQ720903:TUQ720904 UEM720903:UEM720904 UOI720903:UOI720904 UYE720903:UYE720904 VIA720903:VIA720904 VRW720903:VRW720904 WBS720903:WBS720904 WLO720903:WLO720904 WVK720903:WVK720904 C786439:C786440 IY786439:IY786440 SU786439:SU786440 ACQ786439:ACQ786440 AMM786439:AMM786440 AWI786439:AWI786440 BGE786439:BGE786440 BQA786439:BQA786440 BZW786439:BZW786440 CJS786439:CJS786440 CTO786439:CTO786440 DDK786439:DDK786440 DNG786439:DNG786440 DXC786439:DXC786440 EGY786439:EGY786440 EQU786439:EQU786440 FAQ786439:FAQ786440 FKM786439:FKM786440 FUI786439:FUI786440 GEE786439:GEE786440 GOA786439:GOA786440 GXW786439:GXW786440 HHS786439:HHS786440 HRO786439:HRO786440 IBK786439:IBK786440 ILG786439:ILG786440 IVC786439:IVC786440 JEY786439:JEY786440 JOU786439:JOU786440 JYQ786439:JYQ786440 KIM786439:KIM786440 KSI786439:KSI786440 LCE786439:LCE786440 LMA786439:LMA786440 LVW786439:LVW786440 MFS786439:MFS786440 MPO786439:MPO786440 MZK786439:MZK786440 NJG786439:NJG786440 NTC786439:NTC786440 OCY786439:OCY786440 OMU786439:OMU786440 OWQ786439:OWQ786440 PGM786439:PGM786440 PQI786439:PQI786440 QAE786439:QAE786440 QKA786439:QKA786440 QTW786439:QTW786440 RDS786439:RDS786440 RNO786439:RNO786440 RXK786439:RXK786440 SHG786439:SHG786440 SRC786439:SRC786440 TAY786439:TAY786440 TKU786439:TKU786440 TUQ786439:TUQ786440 UEM786439:UEM786440 UOI786439:UOI786440 UYE786439:UYE786440 VIA786439:VIA786440 VRW786439:VRW786440 WBS786439:WBS786440 WLO786439:WLO786440 WVK786439:WVK786440 C851975:C851976 IY851975:IY851976 SU851975:SU851976 ACQ851975:ACQ851976 AMM851975:AMM851976 AWI851975:AWI851976 BGE851975:BGE851976 BQA851975:BQA851976 BZW851975:BZW851976 CJS851975:CJS851976 CTO851975:CTO851976 DDK851975:DDK851976 DNG851975:DNG851976 DXC851975:DXC851976 EGY851975:EGY851976 EQU851975:EQU851976 FAQ851975:FAQ851976 FKM851975:FKM851976 FUI851975:FUI851976 GEE851975:GEE851976 GOA851975:GOA851976 GXW851975:GXW851976 HHS851975:HHS851976 HRO851975:HRO851976 IBK851975:IBK851976 ILG851975:ILG851976 IVC851975:IVC851976 JEY851975:JEY851976 JOU851975:JOU851976 JYQ851975:JYQ851976 KIM851975:KIM851976 KSI851975:KSI851976 LCE851975:LCE851976 LMA851975:LMA851976 LVW851975:LVW851976 MFS851975:MFS851976 MPO851975:MPO851976 MZK851975:MZK851976 NJG851975:NJG851976 NTC851975:NTC851976 OCY851975:OCY851976 OMU851975:OMU851976 OWQ851975:OWQ851976 PGM851975:PGM851976 PQI851975:PQI851976 QAE851975:QAE851976 QKA851975:QKA851976 QTW851975:QTW851976 RDS851975:RDS851976 RNO851975:RNO851976 RXK851975:RXK851976 SHG851975:SHG851976 SRC851975:SRC851976 TAY851975:TAY851976 TKU851975:TKU851976 TUQ851975:TUQ851976 UEM851975:UEM851976 UOI851975:UOI851976 UYE851975:UYE851976 VIA851975:VIA851976 VRW851975:VRW851976 WBS851975:WBS851976 WLO851975:WLO851976 WVK851975:WVK851976 C917511:C917512 IY917511:IY917512 SU917511:SU917512 ACQ917511:ACQ917512 AMM917511:AMM917512 AWI917511:AWI917512 BGE917511:BGE917512 BQA917511:BQA917512 BZW917511:BZW917512 CJS917511:CJS917512 CTO917511:CTO917512 DDK917511:DDK917512 DNG917511:DNG917512 DXC917511:DXC917512 EGY917511:EGY917512 EQU917511:EQU917512 FAQ917511:FAQ917512 FKM917511:FKM917512 FUI917511:FUI917512 GEE917511:GEE917512 GOA917511:GOA917512 GXW917511:GXW917512 HHS917511:HHS917512 HRO917511:HRO917512 IBK917511:IBK917512 ILG917511:ILG917512 IVC917511:IVC917512 JEY917511:JEY917512 JOU917511:JOU917512 JYQ917511:JYQ917512 KIM917511:KIM917512 KSI917511:KSI917512 LCE917511:LCE917512 LMA917511:LMA917512 LVW917511:LVW917512 MFS917511:MFS917512 MPO917511:MPO917512 MZK917511:MZK917512 NJG917511:NJG917512 NTC917511:NTC917512 OCY917511:OCY917512 OMU917511:OMU917512 OWQ917511:OWQ917512 PGM917511:PGM917512 PQI917511:PQI917512 QAE917511:QAE917512 QKA917511:QKA917512 QTW917511:QTW917512 RDS917511:RDS917512 RNO917511:RNO917512 RXK917511:RXK917512 SHG917511:SHG917512 SRC917511:SRC917512 TAY917511:TAY917512 TKU917511:TKU917512 TUQ917511:TUQ917512 UEM917511:UEM917512 UOI917511:UOI917512 UYE917511:UYE917512 VIA917511:VIA917512 VRW917511:VRW917512 WBS917511:WBS917512 WLO917511:WLO917512 WVK917511:WVK917512 C983047:C983048 IY983047:IY983048 SU983047:SU983048 ACQ983047:ACQ983048 AMM983047:AMM983048 AWI983047:AWI983048 BGE983047:BGE983048 BQA983047:BQA983048 BZW983047:BZW983048 CJS983047:CJS983048 CTO983047:CTO983048 DDK983047:DDK983048 DNG983047:DNG983048 DXC983047:DXC983048 EGY983047:EGY983048 EQU983047:EQU983048 FAQ983047:FAQ983048 FKM983047:FKM983048 FUI983047:FUI983048 GEE983047:GEE983048 GOA983047:GOA983048 GXW983047:GXW983048 HHS983047:HHS983048 HRO983047:HRO983048 IBK983047:IBK983048 ILG983047:ILG983048 IVC983047:IVC983048 JEY983047:JEY983048 JOU983047:JOU983048 JYQ983047:JYQ983048 KIM983047:KIM983048 KSI983047:KSI983048 LCE983047:LCE983048 LMA983047:LMA983048 LVW983047:LVW983048 MFS983047:MFS983048 MPO983047:MPO983048 MZK983047:MZK983048 NJG983047:NJG983048 NTC983047:NTC983048 OCY983047:OCY983048 OMU983047:OMU983048 OWQ983047:OWQ983048 PGM983047:PGM983048 PQI983047:PQI983048 QAE983047:QAE983048 QKA983047:QKA983048 QTW983047:QTW983048 RDS983047:RDS983048 RNO983047:RNO983048 RXK983047:RXK983048 SHG983047:SHG983048 SRC983047:SRC983048 TAY983047:TAY983048 TKU983047:TKU983048 TUQ983047:TUQ983048 UEM983047:UEM983048 UOI983047:UOI983048 UYE983047:UYE983048 VIA983047:VIA983048 VRW983047:VRW983048 WBS983047:WBS983048 WLO983047:WLO983048 WVK983047:WVK983048 I7:I8 I49:I50 C49:C50">
      <formula1>"LR1, LR2, Kitchen, BR1, BR2, BR3, BR4, Bath1, Bath2, Other"</formula1>
    </dataValidation>
    <dataValidation type="whole" allowBlank="1" showInputMessage="1" showErrorMessage="1" promptTitle="Current Calendar Year" prompt="Enter the current calendar year as of the date of the assessment."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H5 H47 B47">
      <formula1>0</formula1>
      <formula2>2099</formula2>
    </dataValidation>
    <dataValidation type="list" allowBlank="1" showInputMessage="1" showErrorMessage="1" promptTitle="Existing Volts" prompt="Enter the amount of volts based on the outlet.  110 volts are used by regular outlets.  220 volts are used by larger ACs." sqref="B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B65570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B131106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B196642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B262178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B327714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B393250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B458786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B524322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B589858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B655394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B720930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B786466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B852002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B917538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B983074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H34 H76 B76">
      <formula1>"110, 220"</formula1>
    </dataValidation>
  </dataValidations>
  <pageMargins left="0.7" right="0.7" top="0.75" bottom="0.75" header="0.3" footer="0.3"/>
  <pageSetup scale="86" orientation="portrait" horizontalDpi="300" verticalDpi="0" r:id="rId1"/>
  <rowBreaks count="1" manualBreakCount="1">
    <brk id="42" max="16383" man="1"/>
  </rowBreaks>
  <colBreaks count="1" manualBreakCount="1">
    <brk id="5"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38"/>
  <sheetViews>
    <sheetView showGridLines="0" workbookViewId="0">
      <selection activeCell="J29" sqref="J29"/>
    </sheetView>
  </sheetViews>
  <sheetFormatPr defaultRowHeight="15" x14ac:dyDescent="0.25"/>
  <cols>
    <col min="1" max="1" width="35.7109375" customWidth="1"/>
    <col min="2" max="2" width="18.7109375" customWidth="1"/>
    <col min="3" max="3" width="5.7109375" customWidth="1"/>
    <col min="4" max="4" width="18.7109375" customWidth="1"/>
    <col min="5" max="5" width="5.7109375" customWidth="1"/>
    <col min="257" max="257" width="35.7109375" customWidth="1"/>
    <col min="258" max="258" width="18.7109375" customWidth="1"/>
    <col min="259" max="259" width="5.7109375" customWidth="1"/>
    <col min="260" max="260" width="18.7109375" customWidth="1"/>
    <col min="261" max="261" width="5.7109375" customWidth="1"/>
    <col min="513" max="513" width="35.7109375" customWidth="1"/>
    <col min="514" max="514" width="18.7109375" customWidth="1"/>
    <col min="515" max="515" width="5.7109375" customWidth="1"/>
    <col min="516" max="516" width="18.7109375" customWidth="1"/>
    <col min="517" max="517" width="5.7109375" customWidth="1"/>
    <col min="769" max="769" width="35.7109375" customWidth="1"/>
    <col min="770" max="770" width="18.7109375" customWidth="1"/>
    <col min="771" max="771" width="5.7109375" customWidth="1"/>
    <col min="772" max="772" width="18.7109375" customWidth="1"/>
    <col min="773" max="773" width="5.7109375" customWidth="1"/>
    <col min="1025" max="1025" width="35.7109375" customWidth="1"/>
    <col min="1026" max="1026" width="18.7109375" customWidth="1"/>
    <col min="1027" max="1027" width="5.7109375" customWidth="1"/>
    <col min="1028" max="1028" width="18.7109375" customWidth="1"/>
    <col min="1029" max="1029" width="5.7109375" customWidth="1"/>
    <col min="1281" max="1281" width="35.7109375" customWidth="1"/>
    <col min="1282" max="1282" width="18.7109375" customWidth="1"/>
    <col min="1283" max="1283" width="5.7109375" customWidth="1"/>
    <col min="1284" max="1284" width="18.7109375" customWidth="1"/>
    <col min="1285" max="1285" width="5.7109375" customWidth="1"/>
    <col min="1537" max="1537" width="35.7109375" customWidth="1"/>
    <col min="1538" max="1538" width="18.7109375" customWidth="1"/>
    <col min="1539" max="1539" width="5.7109375" customWidth="1"/>
    <col min="1540" max="1540" width="18.7109375" customWidth="1"/>
    <col min="1541" max="1541" width="5.7109375" customWidth="1"/>
    <col min="1793" max="1793" width="35.7109375" customWidth="1"/>
    <col min="1794" max="1794" width="18.7109375" customWidth="1"/>
    <col min="1795" max="1795" width="5.7109375" customWidth="1"/>
    <col min="1796" max="1796" width="18.7109375" customWidth="1"/>
    <col min="1797" max="1797" width="5.7109375" customWidth="1"/>
    <col min="2049" max="2049" width="35.7109375" customWidth="1"/>
    <col min="2050" max="2050" width="18.7109375" customWidth="1"/>
    <col min="2051" max="2051" width="5.7109375" customWidth="1"/>
    <col min="2052" max="2052" width="18.7109375" customWidth="1"/>
    <col min="2053" max="2053" width="5.7109375" customWidth="1"/>
    <col min="2305" max="2305" width="35.7109375" customWidth="1"/>
    <col min="2306" max="2306" width="18.7109375" customWidth="1"/>
    <col min="2307" max="2307" width="5.7109375" customWidth="1"/>
    <col min="2308" max="2308" width="18.7109375" customWidth="1"/>
    <col min="2309" max="2309" width="5.7109375" customWidth="1"/>
    <col min="2561" max="2561" width="35.7109375" customWidth="1"/>
    <col min="2562" max="2562" width="18.7109375" customWidth="1"/>
    <col min="2563" max="2563" width="5.7109375" customWidth="1"/>
    <col min="2564" max="2564" width="18.7109375" customWidth="1"/>
    <col min="2565" max="2565" width="5.7109375" customWidth="1"/>
    <col min="2817" max="2817" width="35.7109375" customWidth="1"/>
    <col min="2818" max="2818" width="18.7109375" customWidth="1"/>
    <col min="2819" max="2819" width="5.7109375" customWidth="1"/>
    <col min="2820" max="2820" width="18.7109375" customWidth="1"/>
    <col min="2821" max="2821" width="5.7109375" customWidth="1"/>
    <col min="3073" max="3073" width="35.7109375" customWidth="1"/>
    <col min="3074" max="3074" width="18.7109375" customWidth="1"/>
    <col min="3075" max="3075" width="5.7109375" customWidth="1"/>
    <col min="3076" max="3076" width="18.7109375" customWidth="1"/>
    <col min="3077" max="3077" width="5.7109375" customWidth="1"/>
    <col min="3329" max="3329" width="35.7109375" customWidth="1"/>
    <col min="3330" max="3330" width="18.7109375" customWidth="1"/>
    <col min="3331" max="3331" width="5.7109375" customWidth="1"/>
    <col min="3332" max="3332" width="18.7109375" customWidth="1"/>
    <col min="3333" max="3333" width="5.7109375" customWidth="1"/>
    <col min="3585" max="3585" width="35.7109375" customWidth="1"/>
    <col min="3586" max="3586" width="18.7109375" customWidth="1"/>
    <col min="3587" max="3587" width="5.7109375" customWidth="1"/>
    <col min="3588" max="3588" width="18.7109375" customWidth="1"/>
    <col min="3589" max="3589" width="5.7109375" customWidth="1"/>
    <col min="3841" max="3841" width="35.7109375" customWidth="1"/>
    <col min="3842" max="3842" width="18.7109375" customWidth="1"/>
    <col min="3843" max="3843" width="5.7109375" customWidth="1"/>
    <col min="3844" max="3844" width="18.7109375" customWidth="1"/>
    <col min="3845" max="3845" width="5.7109375" customWidth="1"/>
    <col min="4097" max="4097" width="35.7109375" customWidth="1"/>
    <col min="4098" max="4098" width="18.7109375" customWidth="1"/>
    <col min="4099" max="4099" width="5.7109375" customWidth="1"/>
    <col min="4100" max="4100" width="18.7109375" customWidth="1"/>
    <col min="4101" max="4101" width="5.7109375" customWidth="1"/>
    <col min="4353" max="4353" width="35.7109375" customWidth="1"/>
    <col min="4354" max="4354" width="18.7109375" customWidth="1"/>
    <col min="4355" max="4355" width="5.7109375" customWidth="1"/>
    <col min="4356" max="4356" width="18.7109375" customWidth="1"/>
    <col min="4357" max="4357" width="5.7109375" customWidth="1"/>
    <col min="4609" max="4609" width="35.7109375" customWidth="1"/>
    <col min="4610" max="4610" width="18.7109375" customWidth="1"/>
    <col min="4611" max="4611" width="5.7109375" customWidth="1"/>
    <col min="4612" max="4612" width="18.7109375" customWidth="1"/>
    <col min="4613" max="4613" width="5.7109375" customWidth="1"/>
    <col min="4865" max="4865" width="35.7109375" customWidth="1"/>
    <col min="4866" max="4866" width="18.7109375" customWidth="1"/>
    <col min="4867" max="4867" width="5.7109375" customWidth="1"/>
    <col min="4868" max="4868" width="18.7109375" customWidth="1"/>
    <col min="4869" max="4869" width="5.7109375" customWidth="1"/>
    <col min="5121" max="5121" width="35.7109375" customWidth="1"/>
    <col min="5122" max="5122" width="18.7109375" customWidth="1"/>
    <col min="5123" max="5123" width="5.7109375" customWidth="1"/>
    <col min="5124" max="5124" width="18.7109375" customWidth="1"/>
    <col min="5125" max="5125" width="5.7109375" customWidth="1"/>
    <col min="5377" max="5377" width="35.7109375" customWidth="1"/>
    <col min="5378" max="5378" width="18.7109375" customWidth="1"/>
    <col min="5379" max="5379" width="5.7109375" customWidth="1"/>
    <col min="5380" max="5380" width="18.7109375" customWidth="1"/>
    <col min="5381" max="5381" width="5.7109375" customWidth="1"/>
    <col min="5633" max="5633" width="35.7109375" customWidth="1"/>
    <col min="5634" max="5634" width="18.7109375" customWidth="1"/>
    <col min="5635" max="5635" width="5.7109375" customWidth="1"/>
    <col min="5636" max="5636" width="18.7109375" customWidth="1"/>
    <col min="5637" max="5637" width="5.7109375" customWidth="1"/>
    <col min="5889" max="5889" width="35.7109375" customWidth="1"/>
    <col min="5890" max="5890" width="18.7109375" customWidth="1"/>
    <col min="5891" max="5891" width="5.7109375" customWidth="1"/>
    <col min="5892" max="5892" width="18.7109375" customWidth="1"/>
    <col min="5893" max="5893" width="5.7109375" customWidth="1"/>
    <col min="6145" max="6145" width="35.7109375" customWidth="1"/>
    <col min="6146" max="6146" width="18.7109375" customWidth="1"/>
    <col min="6147" max="6147" width="5.7109375" customWidth="1"/>
    <col min="6148" max="6148" width="18.7109375" customWidth="1"/>
    <col min="6149" max="6149" width="5.7109375" customWidth="1"/>
    <col min="6401" max="6401" width="35.7109375" customWidth="1"/>
    <col min="6402" max="6402" width="18.7109375" customWidth="1"/>
    <col min="6403" max="6403" width="5.7109375" customWidth="1"/>
    <col min="6404" max="6404" width="18.7109375" customWidth="1"/>
    <col min="6405" max="6405" width="5.7109375" customWidth="1"/>
    <col min="6657" max="6657" width="35.7109375" customWidth="1"/>
    <col min="6658" max="6658" width="18.7109375" customWidth="1"/>
    <col min="6659" max="6659" width="5.7109375" customWidth="1"/>
    <col min="6660" max="6660" width="18.7109375" customWidth="1"/>
    <col min="6661" max="6661" width="5.7109375" customWidth="1"/>
    <col min="6913" max="6913" width="35.7109375" customWidth="1"/>
    <col min="6914" max="6914" width="18.7109375" customWidth="1"/>
    <col min="6915" max="6915" width="5.7109375" customWidth="1"/>
    <col min="6916" max="6916" width="18.7109375" customWidth="1"/>
    <col min="6917" max="6917" width="5.7109375" customWidth="1"/>
    <col min="7169" max="7169" width="35.7109375" customWidth="1"/>
    <col min="7170" max="7170" width="18.7109375" customWidth="1"/>
    <col min="7171" max="7171" width="5.7109375" customWidth="1"/>
    <col min="7172" max="7172" width="18.7109375" customWidth="1"/>
    <col min="7173" max="7173" width="5.7109375" customWidth="1"/>
    <col min="7425" max="7425" width="35.7109375" customWidth="1"/>
    <col min="7426" max="7426" width="18.7109375" customWidth="1"/>
    <col min="7427" max="7427" width="5.7109375" customWidth="1"/>
    <col min="7428" max="7428" width="18.7109375" customWidth="1"/>
    <col min="7429" max="7429" width="5.7109375" customWidth="1"/>
    <col min="7681" max="7681" width="35.7109375" customWidth="1"/>
    <col min="7682" max="7682" width="18.7109375" customWidth="1"/>
    <col min="7683" max="7683" width="5.7109375" customWidth="1"/>
    <col min="7684" max="7684" width="18.7109375" customWidth="1"/>
    <col min="7685" max="7685" width="5.7109375" customWidth="1"/>
    <col min="7937" max="7937" width="35.7109375" customWidth="1"/>
    <col min="7938" max="7938" width="18.7109375" customWidth="1"/>
    <col min="7939" max="7939" width="5.7109375" customWidth="1"/>
    <col min="7940" max="7940" width="18.7109375" customWidth="1"/>
    <col min="7941" max="7941" width="5.7109375" customWidth="1"/>
    <col min="8193" max="8193" width="35.7109375" customWidth="1"/>
    <col min="8194" max="8194" width="18.7109375" customWidth="1"/>
    <col min="8195" max="8195" width="5.7109375" customWidth="1"/>
    <col min="8196" max="8196" width="18.7109375" customWidth="1"/>
    <col min="8197" max="8197" width="5.7109375" customWidth="1"/>
    <col min="8449" max="8449" width="35.7109375" customWidth="1"/>
    <col min="8450" max="8450" width="18.7109375" customWidth="1"/>
    <col min="8451" max="8451" width="5.7109375" customWidth="1"/>
    <col min="8452" max="8452" width="18.7109375" customWidth="1"/>
    <col min="8453" max="8453" width="5.7109375" customWidth="1"/>
    <col min="8705" max="8705" width="35.7109375" customWidth="1"/>
    <col min="8706" max="8706" width="18.7109375" customWidth="1"/>
    <col min="8707" max="8707" width="5.7109375" customWidth="1"/>
    <col min="8708" max="8708" width="18.7109375" customWidth="1"/>
    <col min="8709" max="8709" width="5.7109375" customWidth="1"/>
    <col min="8961" max="8961" width="35.7109375" customWidth="1"/>
    <col min="8962" max="8962" width="18.7109375" customWidth="1"/>
    <col min="8963" max="8963" width="5.7109375" customWidth="1"/>
    <col min="8964" max="8964" width="18.7109375" customWidth="1"/>
    <col min="8965" max="8965" width="5.7109375" customWidth="1"/>
    <col min="9217" max="9217" width="35.7109375" customWidth="1"/>
    <col min="9218" max="9218" width="18.7109375" customWidth="1"/>
    <col min="9219" max="9219" width="5.7109375" customWidth="1"/>
    <col min="9220" max="9220" width="18.7109375" customWidth="1"/>
    <col min="9221" max="9221" width="5.7109375" customWidth="1"/>
    <col min="9473" max="9473" width="35.7109375" customWidth="1"/>
    <col min="9474" max="9474" width="18.7109375" customWidth="1"/>
    <col min="9475" max="9475" width="5.7109375" customWidth="1"/>
    <col min="9476" max="9476" width="18.7109375" customWidth="1"/>
    <col min="9477" max="9477" width="5.7109375" customWidth="1"/>
    <col min="9729" max="9729" width="35.7109375" customWidth="1"/>
    <col min="9730" max="9730" width="18.7109375" customWidth="1"/>
    <col min="9731" max="9731" width="5.7109375" customWidth="1"/>
    <col min="9732" max="9732" width="18.7109375" customWidth="1"/>
    <col min="9733" max="9733" width="5.7109375" customWidth="1"/>
    <col min="9985" max="9985" width="35.7109375" customWidth="1"/>
    <col min="9986" max="9986" width="18.7109375" customWidth="1"/>
    <col min="9987" max="9987" width="5.7109375" customWidth="1"/>
    <col min="9988" max="9988" width="18.7109375" customWidth="1"/>
    <col min="9989" max="9989" width="5.7109375" customWidth="1"/>
    <col min="10241" max="10241" width="35.7109375" customWidth="1"/>
    <col min="10242" max="10242" width="18.7109375" customWidth="1"/>
    <col min="10243" max="10243" width="5.7109375" customWidth="1"/>
    <col min="10244" max="10244" width="18.7109375" customWidth="1"/>
    <col min="10245" max="10245" width="5.7109375" customWidth="1"/>
    <col min="10497" max="10497" width="35.7109375" customWidth="1"/>
    <col min="10498" max="10498" width="18.7109375" customWidth="1"/>
    <col min="10499" max="10499" width="5.7109375" customWidth="1"/>
    <col min="10500" max="10500" width="18.7109375" customWidth="1"/>
    <col min="10501" max="10501" width="5.7109375" customWidth="1"/>
    <col min="10753" max="10753" width="35.7109375" customWidth="1"/>
    <col min="10754" max="10754" width="18.7109375" customWidth="1"/>
    <col min="10755" max="10755" width="5.7109375" customWidth="1"/>
    <col min="10756" max="10756" width="18.7109375" customWidth="1"/>
    <col min="10757" max="10757" width="5.7109375" customWidth="1"/>
    <col min="11009" max="11009" width="35.7109375" customWidth="1"/>
    <col min="11010" max="11010" width="18.7109375" customWidth="1"/>
    <col min="11011" max="11011" width="5.7109375" customWidth="1"/>
    <col min="11012" max="11012" width="18.7109375" customWidth="1"/>
    <col min="11013" max="11013" width="5.7109375" customWidth="1"/>
    <col min="11265" max="11265" width="35.7109375" customWidth="1"/>
    <col min="11266" max="11266" width="18.7109375" customWidth="1"/>
    <col min="11267" max="11267" width="5.7109375" customWidth="1"/>
    <col min="11268" max="11268" width="18.7109375" customWidth="1"/>
    <col min="11269" max="11269" width="5.7109375" customWidth="1"/>
    <col min="11521" max="11521" width="35.7109375" customWidth="1"/>
    <col min="11522" max="11522" width="18.7109375" customWidth="1"/>
    <col min="11523" max="11523" width="5.7109375" customWidth="1"/>
    <col min="11524" max="11524" width="18.7109375" customWidth="1"/>
    <col min="11525" max="11525" width="5.7109375" customWidth="1"/>
    <col min="11777" max="11777" width="35.7109375" customWidth="1"/>
    <col min="11778" max="11778" width="18.7109375" customWidth="1"/>
    <col min="11779" max="11779" width="5.7109375" customWidth="1"/>
    <col min="11780" max="11780" width="18.7109375" customWidth="1"/>
    <col min="11781" max="11781" width="5.7109375" customWidth="1"/>
    <col min="12033" max="12033" width="35.7109375" customWidth="1"/>
    <col min="12034" max="12034" width="18.7109375" customWidth="1"/>
    <col min="12035" max="12035" width="5.7109375" customWidth="1"/>
    <col min="12036" max="12036" width="18.7109375" customWidth="1"/>
    <col min="12037" max="12037" width="5.7109375" customWidth="1"/>
    <col min="12289" max="12289" width="35.7109375" customWidth="1"/>
    <col min="12290" max="12290" width="18.7109375" customWidth="1"/>
    <col min="12291" max="12291" width="5.7109375" customWidth="1"/>
    <col min="12292" max="12292" width="18.7109375" customWidth="1"/>
    <col min="12293" max="12293" width="5.7109375" customWidth="1"/>
    <col min="12545" max="12545" width="35.7109375" customWidth="1"/>
    <col min="12546" max="12546" width="18.7109375" customWidth="1"/>
    <col min="12547" max="12547" width="5.7109375" customWidth="1"/>
    <col min="12548" max="12548" width="18.7109375" customWidth="1"/>
    <col min="12549" max="12549" width="5.7109375" customWidth="1"/>
    <col min="12801" max="12801" width="35.7109375" customWidth="1"/>
    <col min="12802" max="12802" width="18.7109375" customWidth="1"/>
    <col min="12803" max="12803" width="5.7109375" customWidth="1"/>
    <col min="12804" max="12804" width="18.7109375" customWidth="1"/>
    <col min="12805" max="12805" width="5.7109375" customWidth="1"/>
    <col min="13057" max="13057" width="35.7109375" customWidth="1"/>
    <col min="13058" max="13058" width="18.7109375" customWidth="1"/>
    <col min="13059" max="13059" width="5.7109375" customWidth="1"/>
    <col min="13060" max="13060" width="18.7109375" customWidth="1"/>
    <col min="13061" max="13061" width="5.7109375" customWidth="1"/>
    <col min="13313" max="13313" width="35.7109375" customWidth="1"/>
    <col min="13314" max="13314" width="18.7109375" customWidth="1"/>
    <col min="13315" max="13315" width="5.7109375" customWidth="1"/>
    <col min="13316" max="13316" width="18.7109375" customWidth="1"/>
    <col min="13317" max="13317" width="5.7109375" customWidth="1"/>
    <col min="13569" max="13569" width="35.7109375" customWidth="1"/>
    <col min="13570" max="13570" width="18.7109375" customWidth="1"/>
    <col min="13571" max="13571" width="5.7109375" customWidth="1"/>
    <col min="13572" max="13572" width="18.7109375" customWidth="1"/>
    <col min="13573" max="13573" width="5.7109375" customWidth="1"/>
    <col min="13825" max="13825" width="35.7109375" customWidth="1"/>
    <col min="13826" max="13826" width="18.7109375" customWidth="1"/>
    <col min="13827" max="13827" width="5.7109375" customWidth="1"/>
    <col min="13828" max="13828" width="18.7109375" customWidth="1"/>
    <col min="13829" max="13829" width="5.7109375" customWidth="1"/>
    <col min="14081" max="14081" width="35.7109375" customWidth="1"/>
    <col min="14082" max="14082" width="18.7109375" customWidth="1"/>
    <col min="14083" max="14083" width="5.7109375" customWidth="1"/>
    <col min="14084" max="14084" width="18.7109375" customWidth="1"/>
    <col min="14085" max="14085" width="5.7109375" customWidth="1"/>
    <col min="14337" max="14337" width="35.7109375" customWidth="1"/>
    <col min="14338" max="14338" width="18.7109375" customWidth="1"/>
    <col min="14339" max="14339" width="5.7109375" customWidth="1"/>
    <col min="14340" max="14340" width="18.7109375" customWidth="1"/>
    <col min="14341" max="14341" width="5.7109375" customWidth="1"/>
    <col min="14593" max="14593" width="35.7109375" customWidth="1"/>
    <col min="14594" max="14594" width="18.7109375" customWidth="1"/>
    <col min="14595" max="14595" width="5.7109375" customWidth="1"/>
    <col min="14596" max="14596" width="18.7109375" customWidth="1"/>
    <col min="14597" max="14597" width="5.7109375" customWidth="1"/>
    <col min="14849" max="14849" width="35.7109375" customWidth="1"/>
    <col min="14850" max="14850" width="18.7109375" customWidth="1"/>
    <col min="14851" max="14851" width="5.7109375" customWidth="1"/>
    <col min="14852" max="14852" width="18.7109375" customWidth="1"/>
    <col min="14853" max="14853" width="5.7109375" customWidth="1"/>
    <col min="15105" max="15105" width="35.7109375" customWidth="1"/>
    <col min="15106" max="15106" width="18.7109375" customWidth="1"/>
    <col min="15107" max="15107" width="5.7109375" customWidth="1"/>
    <col min="15108" max="15108" width="18.7109375" customWidth="1"/>
    <col min="15109" max="15109" width="5.7109375" customWidth="1"/>
    <col min="15361" max="15361" width="35.7109375" customWidth="1"/>
    <col min="15362" max="15362" width="18.7109375" customWidth="1"/>
    <col min="15363" max="15363" width="5.7109375" customWidth="1"/>
    <col min="15364" max="15364" width="18.7109375" customWidth="1"/>
    <col min="15365" max="15365" width="5.7109375" customWidth="1"/>
    <col min="15617" max="15617" width="35.7109375" customWidth="1"/>
    <col min="15618" max="15618" width="18.7109375" customWidth="1"/>
    <col min="15619" max="15619" width="5.7109375" customWidth="1"/>
    <col min="15620" max="15620" width="18.7109375" customWidth="1"/>
    <col min="15621" max="15621" width="5.7109375" customWidth="1"/>
    <col min="15873" max="15873" width="35.7109375" customWidth="1"/>
    <col min="15874" max="15874" width="18.7109375" customWidth="1"/>
    <col min="15875" max="15875" width="5.7109375" customWidth="1"/>
    <col min="15876" max="15876" width="18.7109375" customWidth="1"/>
    <col min="15877" max="15877" width="5.7109375" customWidth="1"/>
    <col min="16129" max="16129" width="35.7109375" customWidth="1"/>
    <col min="16130" max="16130" width="18.7109375" customWidth="1"/>
    <col min="16131" max="16131" width="5.7109375" customWidth="1"/>
    <col min="16132" max="16132" width="18.7109375" customWidth="1"/>
    <col min="16133" max="16133" width="5.7109375" customWidth="1"/>
  </cols>
  <sheetData>
    <row r="1" spans="1:5" ht="16.5" thickBot="1" x14ac:dyDescent="0.3">
      <c r="A1" s="985" t="s">
        <v>34</v>
      </c>
      <c r="B1" s="985"/>
      <c r="C1" s="985"/>
      <c r="D1" s="985"/>
      <c r="E1" s="985"/>
    </row>
    <row r="2" spans="1:5" x14ac:dyDescent="0.25">
      <c r="A2" s="327" t="s">
        <v>6</v>
      </c>
      <c r="B2" s="328"/>
      <c r="C2" s="328"/>
      <c r="D2" s="328"/>
      <c r="E2" s="329"/>
    </row>
    <row r="3" spans="1:5" ht="15.75" x14ac:dyDescent="0.25">
      <c r="A3" s="330" t="s">
        <v>5</v>
      </c>
      <c r="B3" s="331">
        <f>'Contact Info'!D3</f>
        <v>0</v>
      </c>
      <c r="C3" s="332"/>
      <c r="D3" s="332"/>
      <c r="E3" s="333"/>
    </row>
    <row r="4" spans="1:5" ht="15.75" x14ac:dyDescent="0.25">
      <c r="A4" s="334" t="s">
        <v>4</v>
      </c>
      <c r="B4" s="335">
        <f>'Contact Info'!B3</f>
        <v>0</v>
      </c>
      <c r="C4" s="336"/>
      <c r="D4" s="336"/>
      <c r="E4" s="337"/>
    </row>
    <row r="5" spans="1:5" x14ac:dyDescent="0.25">
      <c r="A5" s="338"/>
      <c r="B5" s="339"/>
      <c r="C5" s="339"/>
      <c r="D5" s="339"/>
      <c r="E5" s="340"/>
    </row>
    <row r="6" spans="1:5" x14ac:dyDescent="0.25">
      <c r="A6" s="338" t="s">
        <v>33</v>
      </c>
      <c r="B6" s="341"/>
      <c r="C6" s="341"/>
      <c r="D6" s="341"/>
      <c r="E6" s="342"/>
    </row>
    <row r="7" spans="1:5" x14ac:dyDescent="0.25">
      <c r="A7" s="343" t="s">
        <v>32</v>
      </c>
      <c r="B7" s="344"/>
      <c r="C7" s="341"/>
      <c r="D7" s="341"/>
      <c r="E7" s="342"/>
    </row>
    <row r="8" spans="1:5" x14ac:dyDescent="0.25">
      <c r="A8" s="345" t="s">
        <v>31</v>
      </c>
      <c r="B8" s="344"/>
      <c r="C8" s="341"/>
      <c r="D8" s="341"/>
      <c r="E8" s="342"/>
    </row>
    <row r="9" spans="1:5" x14ac:dyDescent="0.25">
      <c r="A9" s="345" t="s">
        <v>30</v>
      </c>
      <c r="B9" s="344"/>
      <c r="C9" s="341"/>
      <c r="D9" s="341"/>
      <c r="E9" s="342"/>
    </row>
    <row r="10" spans="1:5" x14ac:dyDescent="0.25">
      <c r="A10" s="345" t="s">
        <v>29</v>
      </c>
      <c r="B10" s="344"/>
      <c r="C10" s="341"/>
      <c r="D10" s="341"/>
      <c r="E10" s="342"/>
    </row>
    <row r="11" spans="1:5" x14ac:dyDescent="0.25">
      <c r="A11" s="345" t="s">
        <v>28</v>
      </c>
      <c r="B11" s="344"/>
      <c r="C11" s="341"/>
      <c r="D11" s="341"/>
      <c r="E11" s="342"/>
    </row>
    <row r="12" spans="1:5" x14ac:dyDescent="0.25">
      <c r="A12" s="345" t="s">
        <v>27</v>
      </c>
      <c r="B12" s="344"/>
      <c r="C12" s="341"/>
      <c r="D12" s="341"/>
      <c r="E12" s="342"/>
    </row>
    <row r="13" spans="1:5" x14ac:dyDescent="0.25">
      <c r="A13" s="345" t="s">
        <v>421</v>
      </c>
      <c r="B13" s="344"/>
      <c r="C13" s="341"/>
      <c r="D13" s="341"/>
      <c r="E13" s="342"/>
    </row>
    <row r="14" spans="1:5" x14ac:dyDescent="0.25">
      <c r="A14" s="345" t="s">
        <v>26</v>
      </c>
      <c r="B14" s="346"/>
      <c r="C14" s="341"/>
      <c r="D14" s="341"/>
      <c r="E14" s="342"/>
    </row>
    <row r="15" spans="1:5" x14ac:dyDescent="0.25">
      <c r="A15" s="347" t="s">
        <v>25</v>
      </c>
      <c r="B15" s="348"/>
      <c r="C15" s="348"/>
      <c r="D15" s="348"/>
      <c r="E15" s="349"/>
    </row>
    <row r="16" spans="1:5" x14ac:dyDescent="0.25">
      <c r="A16" s="350"/>
      <c r="B16" s="351"/>
      <c r="C16" s="351"/>
      <c r="D16" s="351"/>
      <c r="E16" s="352"/>
    </row>
    <row r="17" spans="1:5" x14ac:dyDescent="0.25">
      <c r="A17" s="353" t="s">
        <v>24</v>
      </c>
      <c r="B17" s="341"/>
      <c r="C17" s="341"/>
      <c r="D17" s="341"/>
      <c r="E17" s="342"/>
    </row>
    <row r="18" spans="1:5" x14ac:dyDescent="0.25">
      <c r="A18" s="353" t="s">
        <v>23</v>
      </c>
      <c r="B18" s="341"/>
      <c r="C18" s="341"/>
      <c r="D18" s="341"/>
      <c r="E18" s="342"/>
    </row>
    <row r="19" spans="1:5" x14ac:dyDescent="0.25">
      <c r="A19" s="338"/>
      <c r="B19" s="341"/>
      <c r="C19" s="341"/>
      <c r="D19" s="341"/>
      <c r="E19" s="342"/>
    </row>
    <row r="20" spans="1:5" x14ac:dyDescent="0.25">
      <c r="A20" s="343" t="s">
        <v>22</v>
      </c>
      <c r="B20" s="341"/>
      <c r="C20" s="341"/>
      <c r="D20" s="341"/>
      <c r="E20" s="342"/>
    </row>
    <row r="21" spans="1:5" x14ac:dyDescent="0.25">
      <c r="A21" s="345" t="s">
        <v>21</v>
      </c>
      <c r="B21" s="344"/>
      <c r="C21" s="341"/>
      <c r="D21" s="341"/>
      <c r="E21" s="342"/>
    </row>
    <row r="22" spans="1:5" x14ac:dyDescent="0.25">
      <c r="A22" s="345" t="s">
        <v>422</v>
      </c>
      <c r="B22" s="344"/>
      <c r="C22" s="341"/>
      <c r="D22" s="341"/>
      <c r="E22" s="342"/>
    </row>
    <row r="23" spans="1:5" x14ac:dyDescent="0.25">
      <c r="A23" s="345" t="s">
        <v>20</v>
      </c>
      <c r="B23" s="344"/>
      <c r="C23" s="341"/>
      <c r="D23" s="341"/>
      <c r="E23" s="342"/>
    </row>
    <row r="24" spans="1:5" ht="15.75" thickBot="1" x14ac:dyDescent="0.3">
      <c r="A24" s="338"/>
      <c r="B24" s="341"/>
      <c r="C24" s="341"/>
      <c r="D24" s="341"/>
      <c r="E24" s="342"/>
    </row>
    <row r="25" spans="1:5" ht="16.5" thickBot="1" x14ac:dyDescent="0.3">
      <c r="A25" s="354" t="s">
        <v>19</v>
      </c>
      <c r="B25" s="355"/>
      <c r="C25" s="355"/>
      <c r="D25" s="355"/>
      <c r="E25" s="356"/>
    </row>
    <row r="26" spans="1:5" ht="16.5" thickBot="1" x14ac:dyDescent="0.3">
      <c r="A26" s="357"/>
      <c r="B26" s="358" t="s">
        <v>18</v>
      </c>
      <c r="C26" s="359"/>
      <c r="D26" s="358" t="s">
        <v>17</v>
      </c>
      <c r="E26" s="360"/>
    </row>
    <row r="27" spans="1:5" ht="15.75" x14ac:dyDescent="0.25">
      <c r="A27" s="361" t="s">
        <v>16</v>
      </c>
      <c r="B27" s="362"/>
      <c r="C27" s="363"/>
      <c r="D27" s="364"/>
      <c r="E27" s="342"/>
    </row>
    <row r="28" spans="1:5" ht="15.75" x14ac:dyDescent="0.25">
      <c r="A28" s="361" t="s">
        <v>15</v>
      </c>
      <c r="B28" s="365"/>
      <c r="C28" s="363">
        <f>B27/60</f>
        <v>0</v>
      </c>
      <c r="D28" s="366"/>
      <c r="E28" s="342"/>
    </row>
    <row r="29" spans="1:5" ht="15.75" x14ac:dyDescent="0.25">
      <c r="A29" s="361" t="s">
        <v>14</v>
      </c>
      <c r="B29" s="365"/>
      <c r="C29" s="363"/>
      <c r="D29" s="366"/>
      <c r="E29" s="342"/>
    </row>
    <row r="30" spans="1:5" ht="15.75" x14ac:dyDescent="0.25">
      <c r="A30" s="361" t="s">
        <v>13</v>
      </c>
      <c r="B30" s="367">
        <v>8760</v>
      </c>
      <c r="C30" s="363"/>
      <c r="D30" s="368"/>
      <c r="E30" s="342"/>
    </row>
    <row r="31" spans="1:5" ht="15.75" x14ac:dyDescent="0.25">
      <c r="A31" s="361" t="s">
        <v>12</v>
      </c>
      <c r="B31" s="369" t="e">
        <f>B30/C28*B28</f>
        <v>#DIV/0!</v>
      </c>
      <c r="C31" s="363"/>
      <c r="D31" s="370"/>
      <c r="E31" s="342"/>
    </row>
    <row r="32" spans="1:5" ht="15.75" x14ac:dyDescent="0.25">
      <c r="A32" s="361" t="s">
        <v>11</v>
      </c>
      <c r="B32" s="371"/>
      <c r="C32" s="341"/>
      <c r="D32" s="372"/>
      <c r="E32" s="342"/>
    </row>
    <row r="33" spans="1:5" ht="16.5" thickBot="1" x14ac:dyDescent="0.3">
      <c r="A33" s="373"/>
      <c r="B33" s="374"/>
      <c r="C33" s="375"/>
      <c r="D33" s="376"/>
      <c r="E33" s="377"/>
    </row>
    <row r="34" spans="1:5" ht="16.5" thickBot="1" x14ac:dyDescent="0.3">
      <c r="A34" s="378"/>
      <c r="B34" s="379"/>
      <c r="C34" s="380"/>
      <c r="D34" s="364"/>
      <c r="E34" s="381"/>
    </row>
    <row r="35" spans="1:5" ht="16.5" thickBot="1" x14ac:dyDescent="0.3">
      <c r="A35" s="361" t="s">
        <v>10</v>
      </c>
      <c r="B35" s="363"/>
      <c r="C35" s="341"/>
      <c r="D35" s="382" t="e">
        <f>(B31-D31)*B29</f>
        <v>#DIV/0!</v>
      </c>
      <c r="E35" s="342"/>
    </row>
    <row r="36" spans="1:5" ht="16.5" thickBot="1" x14ac:dyDescent="0.3">
      <c r="A36" s="361" t="s">
        <v>9</v>
      </c>
      <c r="B36" s="363"/>
      <c r="C36" s="341"/>
      <c r="D36" s="382" t="e">
        <f>D35*12</f>
        <v>#DIV/0!</v>
      </c>
      <c r="E36" s="342"/>
    </row>
    <row r="37" spans="1:5" ht="16.5" thickBot="1" x14ac:dyDescent="0.3">
      <c r="A37" s="361" t="s">
        <v>8</v>
      </c>
      <c r="B37" s="363"/>
      <c r="C37" s="341"/>
      <c r="D37" s="383" t="e">
        <f>D36/D32</f>
        <v>#DIV/0!</v>
      </c>
      <c r="E37" s="342"/>
    </row>
    <row r="38" spans="1:5" ht="15.75" thickBot="1" x14ac:dyDescent="0.3">
      <c r="A38" s="384"/>
      <c r="B38" s="385" t="s">
        <v>7</v>
      </c>
      <c r="C38" s="386"/>
      <c r="D38" s="360"/>
      <c r="E38" s="377"/>
    </row>
  </sheetData>
  <sheetProtection selectLockedCells="1"/>
  <mergeCells count="1">
    <mergeCell ref="A1:E1"/>
  </mergeCells>
  <dataValidations count="24">
    <dataValidation allowBlank="1" showInputMessage="1" showErrorMessage="1" promptTitle="kWh Reading of Existing" prompt="Enter the kWh reading at the end of the metering time limit." sqref="B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B65564 IX65564 ST65564 ACP65564 AML65564 AWH65564 BGD65564 BPZ65564 BZV65564 CJR65564 CTN65564 DDJ65564 DNF65564 DXB65564 EGX65564 EQT65564 FAP65564 FKL65564 FUH65564 GED65564 GNZ65564 GXV65564 HHR65564 HRN65564 IBJ65564 ILF65564 IVB65564 JEX65564 JOT65564 JYP65564 KIL65564 KSH65564 LCD65564 LLZ65564 LVV65564 MFR65564 MPN65564 MZJ65564 NJF65564 NTB65564 OCX65564 OMT65564 OWP65564 PGL65564 PQH65564 QAD65564 QJZ65564 QTV65564 RDR65564 RNN65564 RXJ65564 SHF65564 SRB65564 TAX65564 TKT65564 TUP65564 UEL65564 UOH65564 UYD65564 VHZ65564 VRV65564 WBR65564 WLN65564 WVJ65564 B131100 IX131100 ST131100 ACP131100 AML131100 AWH131100 BGD131100 BPZ131100 BZV131100 CJR131100 CTN131100 DDJ131100 DNF131100 DXB131100 EGX131100 EQT131100 FAP131100 FKL131100 FUH131100 GED131100 GNZ131100 GXV131100 HHR131100 HRN131100 IBJ131100 ILF131100 IVB131100 JEX131100 JOT131100 JYP131100 KIL131100 KSH131100 LCD131100 LLZ131100 LVV131100 MFR131100 MPN131100 MZJ131100 NJF131100 NTB131100 OCX131100 OMT131100 OWP131100 PGL131100 PQH131100 QAD131100 QJZ131100 QTV131100 RDR131100 RNN131100 RXJ131100 SHF131100 SRB131100 TAX131100 TKT131100 TUP131100 UEL131100 UOH131100 UYD131100 VHZ131100 VRV131100 WBR131100 WLN131100 WVJ131100 B196636 IX196636 ST196636 ACP196636 AML196636 AWH196636 BGD196636 BPZ196636 BZV196636 CJR196636 CTN196636 DDJ196636 DNF196636 DXB196636 EGX196636 EQT196636 FAP196636 FKL196636 FUH196636 GED196636 GNZ196636 GXV196636 HHR196636 HRN196636 IBJ196636 ILF196636 IVB196636 JEX196636 JOT196636 JYP196636 KIL196636 KSH196636 LCD196636 LLZ196636 LVV196636 MFR196636 MPN196636 MZJ196636 NJF196636 NTB196636 OCX196636 OMT196636 OWP196636 PGL196636 PQH196636 QAD196636 QJZ196636 QTV196636 RDR196636 RNN196636 RXJ196636 SHF196636 SRB196636 TAX196636 TKT196636 TUP196636 UEL196636 UOH196636 UYD196636 VHZ196636 VRV196636 WBR196636 WLN196636 WVJ196636 B262172 IX262172 ST262172 ACP262172 AML262172 AWH262172 BGD262172 BPZ262172 BZV262172 CJR262172 CTN262172 DDJ262172 DNF262172 DXB262172 EGX262172 EQT262172 FAP262172 FKL262172 FUH262172 GED262172 GNZ262172 GXV262172 HHR262172 HRN262172 IBJ262172 ILF262172 IVB262172 JEX262172 JOT262172 JYP262172 KIL262172 KSH262172 LCD262172 LLZ262172 LVV262172 MFR262172 MPN262172 MZJ262172 NJF262172 NTB262172 OCX262172 OMT262172 OWP262172 PGL262172 PQH262172 QAD262172 QJZ262172 QTV262172 RDR262172 RNN262172 RXJ262172 SHF262172 SRB262172 TAX262172 TKT262172 TUP262172 UEL262172 UOH262172 UYD262172 VHZ262172 VRV262172 WBR262172 WLN262172 WVJ262172 B327708 IX327708 ST327708 ACP327708 AML327708 AWH327708 BGD327708 BPZ327708 BZV327708 CJR327708 CTN327708 DDJ327708 DNF327708 DXB327708 EGX327708 EQT327708 FAP327708 FKL327708 FUH327708 GED327708 GNZ327708 GXV327708 HHR327708 HRN327708 IBJ327708 ILF327708 IVB327708 JEX327708 JOT327708 JYP327708 KIL327708 KSH327708 LCD327708 LLZ327708 LVV327708 MFR327708 MPN327708 MZJ327708 NJF327708 NTB327708 OCX327708 OMT327708 OWP327708 PGL327708 PQH327708 QAD327708 QJZ327708 QTV327708 RDR327708 RNN327708 RXJ327708 SHF327708 SRB327708 TAX327708 TKT327708 TUP327708 UEL327708 UOH327708 UYD327708 VHZ327708 VRV327708 WBR327708 WLN327708 WVJ327708 B393244 IX393244 ST393244 ACP393244 AML393244 AWH393244 BGD393244 BPZ393244 BZV393244 CJR393244 CTN393244 DDJ393244 DNF393244 DXB393244 EGX393244 EQT393244 FAP393244 FKL393244 FUH393244 GED393244 GNZ393244 GXV393244 HHR393244 HRN393244 IBJ393244 ILF393244 IVB393244 JEX393244 JOT393244 JYP393244 KIL393244 KSH393244 LCD393244 LLZ393244 LVV393244 MFR393244 MPN393244 MZJ393244 NJF393244 NTB393244 OCX393244 OMT393244 OWP393244 PGL393244 PQH393244 QAD393244 QJZ393244 QTV393244 RDR393244 RNN393244 RXJ393244 SHF393244 SRB393244 TAX393244 TKT393244 TUP393244 UEL393244 UOH393244 UYD393244 VHZ393244 VRV393244 WBR393244 WLN393244 WVJ393244 B458780 IX458780 ST458780 ACP458780 AML458780 AWH458780 BGD458780 BPZ458780 BZV458780 CJR458780 CTN458780 DDJ458780 DNF458780 DXB458780 EGX458780 EQT458780 FAP458780 FKL458780 FUH458780 GED458780 GNZ458780 GXV458780 HHR458780 HRN458780 IBJ458780 ILF458780 IVB458780 JEX458780 JOT458780 JYP458780 KIL458780 KSH458780 LCD458780 LLZ458780 LVV458780 MFR458780 MPN458780 MZJ458780 NJF458780 NTB458780 OCX458780 OMT458780 OWP458780 PGL458780 PQH458780 QAD458780 QJZ458780 QTV458780 RDR458780 RNN458780 RXJ458780 SHF458780 SRB458780 TAX458780 TKT458780 TUP458780 UEL458780 UOH458780 UYD458780 VHZ458780 VRV458780 WBR458780 WLN458780 WVJ458780 B524316 IX524316 ST524316 ACP524316 AML524316 AWH524316 BGD524316 BPZ524316 BZV524316 CJR524316 CTN524316 DDJ524316 DNF524316 DXB524316 EGX524316 EQT524316 FAP524316 FKL524316 FUH524316 GED524316 GNZ524316 GXV524316 HHR524316 HRN524316 IBJ524316 ILF524316 IVB524316 JEX524316 JOT524316 JYP524316 KIL524316 KSH524316 LCD524316 LLZ524316 LVV524316 MFR524316 MPN524316 MZJ524316 NJF524316 NTB524316 OCX524316 OMT524316 OWP524316 PGL524316 PQH524316 QAD524316 QJZ524316 QTV524316 RDR524316 RNN524316 RXJ524316 SHF524316 SRB524316 TAX524316 TKT524316 TUP524316 UEL524316 UOH524316 UYD524316 VHZ524316 VRV524316 WBR524316 WLN524316 WVJ524316 B589852 IX589852 ST589852 ACP589852 AML589852 AWH589852 BGD589852 BPZ589852 BZV589852 CJR589852 CTN589852 DDJ589852 DNF589852 DXB589852 EGX589852 EQT589852 FAP589852 FKL589852 FUH589852 GED589852 GNZ589852 GXV589852 HHR589852 HRN589852 IBJ589852 ILF589852 IVB589852 JEX589852 JOT589852 JYP589852 KIL589852 KSH589852 LCD589852 LLZ589852 LVV589852 MFR589852 MPN589852 MZJ589852 NJF589852 NTB589852 OCX589852 OMT589852 OWP589852 PGL589852 PQH589852 QAD589852 QJZ589852 QTV589852 RDR589852 RNN589852 RXJ589852 SHF589852 SRB589852 TAX589852 TKT589852 TUP589852 UEL589852 UOH589852 UYD589852 VHZ589852 VRV589852 WBR589852 WLN589852 WVJ589852 B655388 IX655388 ST655388 ACP655388 AML655388 AWH655388 BGD655388 BPZ655388 BZV655388 CJR655388 CTN655388 DDJ655388 DNF655388 DXB655388 EGX655388 EQT655388 FAP655388 FKL655388 FUH655388 GED655388 GNZ655388 GXV655388 HHR655388 HRN655388 IBJ655388 ILF655388 IVB655388 JEX655388 JOT655388 JYP655388 KIL655388 KSH655388 LCD655388 LLZ655388 LVV655388 MFR655388 MPN655388 MZJ655388 NJF655388 NTB655388 OCX655388 OMT655388 OWP655388 PGL655388 PQH655388 QAD655388 QJZ655388 QTV655388 RDR655388 RNN655388 RXJ655388 SHF655388 SRB655388 TAX655388 TKT655388 TUP655388 UEL655388 UOH655388 UYD655388 VHZ655388 VRV655388 WBR655388 WLN655388 WVJ655388 B720924 IX720924 ST720924 ACP720924 AML720924 AWH720924 BGD720924 BPZ720924 BZV720924 CJR720924 CTN720924 DDJ720924 DNF720924 DXB720924 EGX720924 EQT720924 FAP720924 FKL720924 FUH720924 GED720924 GNZ720924 GXV720924 HHR720924 HRN720924 IBJ720924 ILF720924 IVB720924 JEX720924 JOT720924 JYP720924 KIL720924 KSH720924 LCD720924 LLZ720924 LVV720924 MFR720924 MPN720924 MZJ720924 NJF720924 NTB720924 OCX720924 OMT720924 OWP720924 PGL720924 PQH720924 QAD720924 QJZ720924 QTV720924 RDR720924 RNN720924 RXJ720924 SHF720924 SRB720924 TAX720924 TKT720924 TUP720924 UEL720924 UOH720924 UYD720924 VHZ720924 VRV720924 WBR720924 WLN720924 WVJ720924 B786460 IX786460 ST786460 ACP786460 AML786460 AWH786460 BGD786460 BPZ786460 BZV786460 CJR786460 CTN786460 DDJ786460 DNF786460 DXB786460 EGX786460 EQT786460 FAP786460 FKL786460 FUH786460 GED786460 GNZ786460 GXV786460 HHR786460 HRN786460 IBJ786460 ILF786460 IVB786460 JEX786460 JOT786460 JYP786460 KIL786460 KSH786460 LCD786460 LLZ786460 LVV786460 MFR786460 MPN786460 MZJ786460 NJF786460 NTB786460 OCX786460 OMT786460 OWP786460 PGL786460 PQH786460 QAD786460 QJZ786460 QTV786460 RDR786460 RNN786460 RXJ786460 SHF786460 SRB786460 TAX786460 TKT786460 TUP786460 UEL786460 UOH786460 UYD786460 VHZ786460 VRV786460 WBR786460 WLN786460 WVJ786460 B851996 IX851996 ST851996 ACP851996 AML851996 AWH851996 BGD851996 BPZ851996 BZV851996 CJR851996 CTN851996 DDJ851996 DNF851996 DXB851996 EGX851996 EQT851996 FAP851996 FKL851996 FUH851996 GED851996 GNZ851996 GXV851996 HHR851996 HRN851996 IBJ851996 ILF851996 IVB851996 JEX851996 JOT851996 JYP851996 KIL851996 KSH851996 LCD851996 LLZ851996 LVV851996 MFR851996 MPN851996 MZJ851996 NJF851996 NTB851996 OCX851996 OMT851996 OWP851996 PGL851996 PQH851996 QAD851996 QJZ851996 QTV851996 RDR851996 RNN851996 RXJ851996 SHF851996 SRB851996 TAX851996 TKT851996 TUP851996 UEL851996 UOH851996 UYD851996 VHZ851996 VRV851996 WBR851996 WLN851996 WVJ851996 B917532 IX917532 ST917532 ACP917532 AML917532 AWH917532 BGD917532 BPZ917532 BZV917532 CJR917532 CTN917532 DDJ917532 DNF917532 DXB917532 EGX917532 EQT917532 FAP917532 FKL917532 FUH917532 GED917532 GNZ917532 GXV917532 HHR917532 HRN917532 IBJ917532 ILF917532 IVB917532 JEX917532 JOT917532 JYP917532 KIL917532 KSH917532 LCD917532 LLZ917532 LVV917532 MFR917532 MPN917532 MZJ917532 NJF917532 NTB917532 OCX917532 OMT917532 OWP917532 PGL917532 PQH917532 QAD917532 QJZ917532 QTV917532 RDR917532 RNN917532 RXJ917532 SHF917532 SRB917532 TAX917532 TKT917532 TUP917532 UEL917532 UOH917532 UYD917532 VHZ917532 VRV917532 WBR917532 WLN917532 WVJ917532 B983068 IX983068 ST983068 ACP983068 AML983068 AWH983068 BGD983068 BPZ983068 BZV983068 CJR983068 CTN983068 DDJ983068 DNF983068 DXB983068 EGX983068 EQT983068 FAP983068 FKL983068 FUH983068 GED983068 GNZ983068 GXV983068 HHR983068 HRN983068 IBJ983068 ILF983068 IVB983068 JEX983068 JOT983068 JYP983068 KIL983068 KSH983068 LCD983068 LLZ983068 LVV983068 MFR983068 MPN983068 MZJ983068 NJF983068 NTB983068 OCX983068 OMT983068 OWP983068 PGL983068 PQH983068 QAD983068 QJZ983068 QTV983068 RDR983068 RNN983068 RXJ983068 SHF983068 SRB983068 TAX983068 TKT983068 TUP983068 UEL983068 UOH983068 UYD983068 VHZ983068 VRV983068 WBR983068 WLN983068 WVJ983068"/>
    <dataValidation allowBlank="1" showInputMessage="1" showErrorMessage="1" promptTitle="Time Metered of Existing" prompt="Enter time as minutes.  Example (one hour and three minutes = 63).  Minimum time for metering for LIHEAP = 30 min._x000a_Minimum time for metering for DOE = 120 min._x000a_" sqref="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dataValidation allowBlank="1" showInputMessage="1" showErrorMessage="1" promptTitle="Annual Usage of Replacement" prompt="Enter the Annual Usage of the refrigerator as found on the appliance Energy Guide. " sqref="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dataValidation allowBlank="1" showInputMessage="1" showErrorMessage="1" promptTitle="Comments" prompt="Write any relevant comments regarding the refrigeratorbeing evaluated." sqref="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dataValidation allowBlank="1" showInputMessage="1" showErrorMessage="1" promptTitle="Color" prompt="Enter the color of the refrigerator being evaluated." sqref="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dataValidation allowBlank="1" showInputMessage="1" showErrorMessage="1" promptTitle="Serial Number" prompt="Enter the serial numer of the refrigerator being evaluated."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dataValidation allowBlank="1" showInputMessage="1" showErrorMessage="1" promptTitle="Model Number" prompt="Enter the model numer of the refrigerator being evaluated." sqref="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dataValidation allowBlank="1" showInputMessage="1" showErrorMessage="1" promptTitle="Manufacturer" prompt="Enter the name of the manufacturer of the refrigerator being evaluated."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ataValidation allowBlank="1" showInputMessage="1" showErrorMessage="1" promptTitle="Refrigerator Location" prompt="Enter the location of the refrigerator being evaluated."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dataValidation type="list" allowBlank="1" showInputMessage="1" showErrorMessage="1" promptTitle="Door Seal Condition" prompt="Select the quality of door seal"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formula1>"Poor, Fair, Good"</formula1>
    </dataValidation>
    <dataValidation type="list" allowBlank="1" showInputMessage="1" showErrorMessage="1" promptTitle="Type" prompt="Select the type of refrigerator that will be used as the replacement." sqref="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formula1>"Side by Side, Top Freezer, Single Door, Chest Freezer, Upright Freezer, Other"</formula1>
    </dataValidation>
    <dataValidation type="decimal" allowBlank="1" showInputMessage="1" showErrorMessage="1" promptTitle="Cubic Feet" prompt="Input how many cubic feet the existing refrigerator is."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formula1>0</formula1>
      <formula2>35</formula2>
    </dataValidation>
    <dataValidation type="list" allowBlank="1" showInputMessage="1" showErrorMessage="1" promptTitle="Type" prompt="Select the type of refrigerator is existing." sqref="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53:B65554 IX65553:IX65554 ST65553:ST65554 ACP65553:ACP65554 AML65553:AML65554 AWH65553:AWH65554 BGD65553:BGD65554 BPZ65553:BPZ65554 BZV65553:BZV65554 CJR65553:CJR65554 CTN65553:CTN65554 DDJ65553:DDJ65554 DNF65553:DNF65554 DXB65553:DXB65554 EGX65553:EGX65554 EQT65553:EQT65554 FAP65553:FAP65554 FKL65553:FKL65554 FUH65553:FUH65554 GED65553:GED65554 GNZ65553:GNZ65554 GXV65553:GXV65554 HHR65553:HHR65554 HRN65553:HRN65554 IBJ65553:IBJ65554 ILF65553:ILF65554 IVB65553:IVB65554 JEX65553:JEX65554 JOT65553:JOT65554 JYP65553:JYP65554 KIL65553:KIL65554 KSH65553:KSH65554 LCD65553:LCD65554 LLZ65553:LLZ65554 LVV65553:LVV65554 MFR65553:MFR65554 MPN65553:MPN65554 MZJ65553:MZJ65554 NJF65553:NJF65554 NTB65553:NTB65554 OCX65553:OCX65554 OMT65553:OMT65554 OWP65553:OWP65554 PGL65553:PGL65554 PQH65553:PQH65554 QAD65553:QAD65554 QJZ65553:QJZ65554 QTV65553:QTV65554 RDR65553:RDR65554 RNN65553:RNN65554 RXJ65553:RXJ65554 SHF65553:SHF65554 SRB65553:SRB65554 TAX65553:TAX65554 TKT65553:TKT65554 TUP65553:TUP65554 UEL65553:UEL65554 UOH65553:UOH65554 UYD65553:UYD65554 VHZ65553:VHZ65554 VRV65553:VRV65554 WBR65553:WBR65554 WLN65553:WLN65554 WVJ65553:WVJ65554 B131089:B131090 IX131089:IX131090 ST131089:ST131090 ACP131089:ACP131090 AML131089:AML131090 AWH131089:AWH131090 BGD131089:BGD131090 BPZ131089:BPZ131090 BZV131089:BZV131090 CJR131089:CJR131090 CTN131089:CTN131090 DDJ131089:DDJ131090 DNF131089:DNF131090 DXB131089:DXB131090 EGX131089:EGX131090 EQT131089:EQT131090 FAP131089:FAP131090 FKL131089:FKL131090 FUH131089:FUH131090 GED131089:GED131090 GNZ131089:GNZ131090 GXV131089:GXV131090 HHR131089:HHR131090 HRN131089:HRN131090 IBJ131089:IBJ131090 ILF131089:ILF131090 IVB131089:IVB131090 JEX131089:JEX131090 JOT131089:JOT131090 JYP131089:JYP131090 KIL131089:KIL131090 KSH131089:KSH131090 LCD131089:LCD131090 LLZ131089:LLZ131090 LVV131089:LVV131090 MFR131089:MFR131090 MPN131089:MPN131090 MZJ131089:MZJ131090 NJF131089:NJF131090 NTB131089:NTB131090 OCX131089:OCX131090 OMT131089:OMT131090 OWP131089:OWP131090 PGL131089:PGL131090 PQH131089:PQH131090 QAD131089:QAD131090 QJZ131089:QJZ131090 QTV131089:QTV131090 RDR131089:RDR131090 RNN131089:RNN131090 RXJ131089:RXJ131090 SHF131089:SHF131090 SRB131089:SRB131090 TAX131089:TAX131090 TKT131089:TKT131090 TUP131089:TUP131090 UEL131089:UEL131090 UOH131089:UOH131090 UYD131089:UYD131090 VHZ131089:VHZ131090 VRV131089:VRV131090 WBR131089:WBR131090 WLN131089:WLN131090 WVJ131089:WVJ131090 B196625:B196626 IX196625:IX196626 ST196625:ST196626 ACP196625:ACP196626 AML196625:AML196626 AWH196625:AWH196626 BGD196625:BGD196626 BPZ196625:BPZ196626 BZV196625:BZV196626 CJR196625:CJR196626 CTN196625:CTN196626 DDJ196625:DDJ196626 DNF196625:DNF196626 DXB196625:DXB196626 EGX196625:EGX196626 EQT196625:EQT196626 FAP196625:FAP196626 FKL196625:FKL196626 FUH196625:FUH196626 GED196625:GED196626 GNZ196625:GNZ196626 GXV196625:GXV196626 HHR196625:HHR196626 HRN196625:HRN196626 IBJ196625:IBJ196626 ILF196625:ILF196626 IVB196625:IVB196626 JEX196625:JEX196626 JOT196625:JOT196626 JYP196625:JYP196626 KIL196625:KIL196626 KSH196625:KSH196626 LCD196625:LCD196626 LLZ196625:LLZ196626 LVV196625:LVV196626 MFR196625:MFR196626 MPN196625:MPN196626 MZJ196625:MZJ196626 NJF196625:NJF196626 NTB196625:NTB196626 OCX196625:OCX196626 OMT196625:OMT196626 OWP196625:OWP196626 PGL196625:PGL196626 PQH196625:PQH196626 QAD196625:QAD196626 QJZ196625:QJZ196626 QTV196625:QTV196626 RDR196625:RDR196626 RNN196625:RNN196626 RXJ196625:RXJ196626 SHF196625:SHF196626 SRB196625:SRB196626 TAX196625:TAX196626 TKT196625:TKT196626 TUP196625:TUP196626 UEL196625:UEL196626 UOH196625:UOH196626 UYD196625:UYD196626 VHZ196625:VHZ196626 VRV196625:VRV196626 WBR196625:WBR196626 WLN196625:WLN196626 WVJ196625:WVJ196626 B262161:B262162 IX262161:IX262162 ST262161:ST262162 ACP262161:ACP262162 AML262161:AML262162 AWH262161:AWH262162 BGD262161:BGD262162 BPZ262161:BPZ262162 BZV262161:BZV262162 CJR262161:CJR262162 CTN262161:CTN262162 DDJ262161:DDJ262162 DNF262161:DNF262162 DXB262161:DXB262162 EGX262161:EGX262162 EQT262161:EQT262162 FAP262161:FAP262162 FKL262161:FKL262162 FUH262161:FUH262162 GED262161:GED262162 GNZ262161:GNZ262162 GXV262161:GXV262162 HHR262161:HHR262162 HRN262161:HRN262162 IBJ262161:IBJ262162 ILF262161:ILF262162 IVB262161:IVB262162 JEX262161:JEX262162 JOT262161:JOT262162 JYP262161:JYP262162 KIL262161:KIL262162 KSH262161:KSH262162 LCD262161:LCD262162 LLZ262161:LLZ262162 LVV262161:LVV262162 MFR262161:MFR262162 MPN262161:MPN262162 MZJ262161:MZJ262162 NJF262161:NJF262162 NTB262161:NTB262162 OCX262161:OCX262162 OMT262161:OMT262162 OWP262161:OWP262162 PGL262161:PGL262162 PQH262161:PQH262162 QAD262161:QAD262162 QJZ262161:QJZ262162 QTV262161:QTV262162 RDR262161:RDR262162 RNN262161:RNN262162 RXJ262161:RXJ262162 SHF262161:SHF262162 SRB262161:SRB262162 TAX262161:TAX262162 TKT262161:TKT262162 TUP262161:TUP262162 UEL262161:UEL262162 UOH262161:UOH262162 UYD262161:UYD262162 VHZ262161:VHZ262162 VRV262161:VRV262162 WBR262161:WBR262162 WLN262161:WLN262162 WVJ262161:WVJ262162 B327697:B327698 IX327697:IX327698 ST327697:ST327698 ACP327697:ACP327698 AML327697:AML327698 AWH327697:AWH327698 BGD327697:BGD327698 BPZ327697:BPZ327698 BZV327697:BZV327698 CJR327697:CJR327698 CTN327697:CTN327698 DDJ327697:DDJ327698 DNF327697:DNF327698 DXB327697:DXB327698 EGX327697:EGX327698 EQT327697:EQT327698 FAP327697:FAP327698 FKL327697:FKL327698 FUH327697:FUH327698 GED327697:GED327698 GNZ327697:GNZ327698 GXV327697:GXV327698 HHR327697:HHR327698 HRN327697:HRN327698 IBJ327697:IBJ327698 ILF327697:ILF327698 IVB327697:IVB327698 JEX327697:JEX327698 JOT327697:JOT327698 JYP327697:JYP327698 KIL327697:KIL327698 KSH327697:KSH327698 LCD327697:LCD327698 LLZ327697:LLZ327698 LVV327697:LVV327698 MFR327697:MFR327698 MPN327697:MPN327698 MZJ327697:MZJ327698 NJF327697:NJF327698 NTB327697:NTB327698 OCX327697:OCX327698 OMT327697:OMT327698 OWP327697:OWP327698 PGL327697:PGL327698 PQH327697:PQH327698 QAD327697:QAD327698 QJZ327697:QJZ327698 QTV327697:QTV327698 RDR327697:RDR327698 RNN327697:RNN327698 RXJ327697:RXJ327698 SHF327697:SHF327698 SRB327697:SRB327698 TAX327697:TAX327698 TKT327697:TKT327698 TUP327697:TUP327698 UEL327697:UEL327698 UOH327697:UOH327698 UYD327697:UYD327698 VHZ327697:VHZ327698 VRV327697:VRV327698 WBR327697:WBR327698 WLN327697:WLN327698 WVJ327697:WVJ327698 B393233:B393234 IX393233:IX393234 ST393233:ST393234 ACP393233:ACP393234 AML393233:AML393234 AWH393233:AWH393234 BGD393233:BGD393234 BPZ393233:BPZ393234 BZV393233:BZV393234 CJR393233:CJR393234 CTN393233:CTN393234 DDJ393233:DDJ393234 DNF393233:DNF393234 DXB393233:DXB393234 EGX393233:EGX393234 EQT393233:EQT393234 FAP393233:FAP393234 FKL393233:FKL393234 FUH393233:FUH393234 GED393233:GED393234 GNZ393233:GNZ393234 GXV393233:GXV393234 HHR393233:HHR393234 HRN393233:HRN393234 IBJ393233:IBJ393234 ILF393233:ILF393234 IVB393233:IVB393234 JEX393233:JEX393234 JOT393233:JOT393234 JYP393233:JYP393234 KIL393233:KIL393234 KSH393233:KSH393234 LCD393233:LCD393234 LLZ393233:LLZ393234 LVV393233:LVV393234 MFR393233:MFR393234 MPN393233:MPN393234 MZJ393233:MZJ393234 NJF393233:NJF393234 NTB393233:NTB393234 OCX393233:OCX393234 OMT393233:OMT393234 OWP393233:OWP393234 PGL393233:PGL393234 PQH393233:PQH393234 QAD393233:QAD393234 QJZ393233:QJZ393234 QTV393233:QTV393234 RDR393233:RDR393234 RNN393233:RNN393234 RXJ393233:RXJ393234 SHF393233:SHF393234 SRB393233:SRB393234 TAX393233:TAX393234 TKT393233:TKT393234 TUP393233:TUP393234 UEL393233:UEL393234 UOH393233:UOH393234 UYD393233:UYD393234 VHZ393233:VHZ393234 VRV393233:VRV393234 WBR393233:WBR393234 WLN393233:WLN393234 WVJ393233:WVJ393234 B458769:B458770 IX458769:IX458770 ST458769:ST458770 ACP458769:ACP458770 AML458769:AML458770 AWH458769:AWH458770 BGD458769:BGD458770 BPZ458769:BPZ458770 BZV458769:BZV458770 CJR458769:CJR458770 CTN458769:CTN458770 DDJ458769:DDJ458770 DNF458769:DNF458770 DXB458769:DXB458770 EGX458769:EGX458770 EQT458769:EQT458770 FAP458769:FAP458770 FKL458769:FKL458770 FUH458769:FUH458770 GED458769:GED458770 GNZ458769:GNZ458770 GXV458769:GXV458770 HHR458769:HHR458770 HRN458769:HRN458770 IBJ458769:IBJ458770 ILF458769:ILF458770 IVB458769:IVB458770 JEX458769:JEX458770 JOT458769:JOT458770 JYP458769:JYP458770 KIL458769:KIL458770 KSH458769:KSH458770 LCD458769:LCD458770 LLZ458769:LLZ458770 LVV458769:LVV458770 MFR458769:MFR458770 MPN458769:MPN458770 MZJ458769:MZJ458770 NJF458769:NJF458770 NTB458769:NTB458770 OCX458769:OCX458770 OMT458769:OMT458770 OWP458769:OWP458770 PGL458769:PGL458770 PQH458769:PQH458770 QAD458769:QAD458770 QJZ458769:QJZ458770 QTV458769:QTV458770 RDR458769:RDR458770 RNN458769:RNN458770 RXJ458769:RXJ458770 SHF458769:SHF458770 SRB458769:SRB458770 TAX458769:TAX458770 TKT458769:TKT458770 TUP458769:TUP458770 UEL458769:UEL458770 UOH458769:UOH458770 UYD458769:UYD458770 VHZ458769:VHZ458770 VRV458769:VRV458770 WBR458769:WBR458770 WLN458769:WLN458770 WVJ458769:WVJ458770 B524305:B524306 IX524305:IX524306 ST524305:ST524306 ACP524305:ACP524306 AML524305:AML524306 AWH524305:AWH524306 BGD524305:BGD524306 BPZ524305:BPZ524306 BZV524305:BZV524306 CJR524305:CJR524306 CTN524305:CTN524306 DDJ524305:DDJ524306 DNF524305:DNF524306 DXB524305:DXB524306 EGX524305:EGX524306 EQT524305:EQT524306 FAP524305:FAP524306 FKL524305:FKL524306 FUH524305:FUH524306 GED524305:GED524306 GNZ524305:GNZ524306 GXV524305:GXV524306 HHR524305:HHR524306 HRN524305:HRN524306 IBJ524305:IBJ524306 ILF524305:ILF524306 IVB524305:IVB524306 JEX524305:JEX524306 JOT524305:JOT524306 JYP524305:JYP524306 KIL524305:KIL524306 KSH524305:KSH524306 LCD524305:LCD524306 LLZ524305:LLZ524306 LVV524305:LVV524306 MFR524305:MFR524306 MPN524305:MPN524306 MZJ524305:MZJ524306 NJF524305:NJF524306 NTB524305:NTB524306 OCX524305:OCX524306 OMT524305:OMT524306 OWP524305:OWP524306 PGL524305:PGL524306 PQH524305:PQH524306 QAD524305:QAD524306 QJZ524305:QJZ524306 QTV524305:QTV524306 RDR524305:RDR524306 RNN524305:RNN524306 RXJ524305:RXJ524306 SHF524305:SHF524306 SRB524305:SRB524306 TAX524305:TAX524306 TKT524305:TKT524306 TUP524305:TUP524306 UEL524305:UEL524306 UOH524305:UOH524306 UYD524305:UYD524306 VHZ524305:VHZ524306 VRV524305:VRV524306 WBR524305:WBR524306 WLN524305:WLN524306 WVJ524305:WVJ524306 B589841:B589842 IX589841:IX589842 ST589841:ST589842 ACP589841:ACP589842 AML589841:AML589842 AWH589841:AWH589842 BGD589841:BGD589842 BPZ589841:BPZ589842 BZV589841:BZV589842 CJR589841:CJR589842 CTN589841:CTN589842 DDJ589841:DDJ589842 DNF589841:DNF589842 DXB589841:DXB589842 EGX589841:EGX589842 EQT589841:EQT589842 FAP589841:FAP589842 FKL589841:FKL589842 FUH589841:FUH589842 GED589841:GED589842 GNZ589841:GNZ589842 GXV589841:GXV589842 HHR589841:HHR589842 HRN589841:HRN589842 IBJ589841:IBJ589842 ILF589841:ILF589842 IVB589841:IVB589842 JEX589841:JEX589842 JOT589841:JOT589842 JYP589841:JYP589842 KIL589841:KIL589842 KSH589841:KSH589842 LCD589841:LCD589842 LLZ589841:LLZ589842 LVV589841:LVV589842 MFR589841:MFR589842 MPN589841:MPN589842 MZJ589841:MZJ589842 NJF589841:NJF589842 NTB589841:NTB589842 OCX589841:OCX589842 OMT589841:OMT589842 OWP589841:OWP589842 PGL589841:PGL589842 PQH589841:PQH589842 QAD589841:QAD589842 QJZ589841:QJZ589842 QTV589841:QTV589842 RDR589841:RDR589842 RNN589841:RNN589842 RXJ589841:RXJ589842 SHF589841:SHF589842 SRB589841:SRB589842 TAX589841:TAX589842 TKT589841:TKT589842 TUP589841:TUP589842 UEL589841:UEL589842 UOH589841:UOH589842 UYD589841:UYD589842 VHZ589841:VHZ589842 VRV589841:VRV589842 WBR589841:WBR589842 WLN589841:WLN589842 WVJ589841:WVJ589842 B655377:B655378 IX655377:IX655378 ST655377:ST655378 ACP655377:ACP655378 AML655377:AML655378 AWH655377:AWH655378 BGD655377:BGD655378 BPZ655377:BPZ655378 BZV655377:BZV655378 CJR655377:CJR655378 CTN655377:CTN655378 DDJ655377:DDJ655378 DNF655377:DNF655378 DXB655377:DXB655378 EGX655377:EGX655378 EQT655377:EQT655378 FAP655377:FAP655378 FKL655377:FKL655378 FUH655377:FUH655378 GED655377:GED655378 GNZ655377:GNZ655378 GXV655377:GXV655378 HHR655377:HHR655378 HRN655377:HRN655378 IBJ655377:IBJ655378 ILF655377:ILF655378 IVB655377:IVB655378 JEX655377:JEX655378 JOT655377:JOT655378 JYP655377:JYP655378 KIL655377:KIL655378 KSH655377:KSH655378 LCD655377:LCD655378 LLZ655377:LLZ655378 LVV655377:LVV655378 MFR655377:MFR655378 MPN655377:MPN655378 MZJ655377:MZJ655378 NJF655377:NJF655378 NTB655377:NTB655378 OCX655377:OCX655378 OMT655377:OMT655378 OWP655377:OWP655378 PGL655377:PGL655378 PQH655377:PQH655378 QAD655377:QAD655378 QJZ655377:QJZ655378 QTV655377:QTV655378 RDR655377:RDR655378 RNN655377:RNN655378 RXJ655377:RXJ655378 SHF655377:SHF655378 SRB655377:SRB655378 TAX655377:TAX655378 TKT655377:TKT655378 TUP655377:TUP655378 UEL655377:UEL655378 UOH655377:UOH655378 UYD655377:UYD655378 VHZ655377:VHZ655378 VRV655377:VRV655378 WBR655377:WBR655378 WLN655377:WLN655378 WVJ655377:WVJ655378 B720913:B720914 IX720913:IX720914 ST720913:ST720914 ACP720913:ACP720914 AML720913:AML720914 AWH720913:AWH720914 BGD720913:BGD720914 BPZ720913:BPZ720914 BZV720913:BZV720914 CJR720913:CJR720914 CTN720913:CTN720914 DDJ720913:DDJ720914 DNF720913:DNF720914 DXB720913:DXB720914 EGX720913:EGX720914 EQT720913:EQT720914 FAP720913:FAP720914 FKL720913:FKL720914 FUH720913:FUH720914 GED720913:GED720914 GNZ720913:GNZ720914 GXV720913:GXV720914 HHR720913:HHR720914 HRN720913:HRN720914 IBJ720913:IBJ720914 ILF720913:ILF720914 IVB720913:IVB720914 JEX720913:JEX720914 JOT720913:JOT720914 JYP720913:JYP720914 KIL720913:KIL720914 KSH720913:KSH720914 LCD720913:LCD720914 LLZ720913:LLZ720914 LVV720913:LVV720914 MFR720913:MFR720914 MPN720913:MPN720914 MZJ720913:MZJ720914 NJF720913:NJF720914 NTB720913:NTB720914 OCX720913:OCX720914 OMT720913:OMT720914 OWP720913:OWP720914 PGL720913:PGL720914 PQH720913:PQH720914 QAD720913:QAD720914 QJZ720913:QJZ720914 QTV720913:QTV720914 RDR720913:RDR720914 RNN720913:RNN720914 RXJ720913:RXJ720914 SHF720913:SHF720914 SRB720913:SRB720914 TAX720913:TAX720914 TKT720913:TKT720914 TUP720913:TUP720914 UEL720913:UEL720914 UOH720913:UOH720914 UYD720913:UYD720914 VHZ720913:VHZ720914 VRV720913:VRV720914 WBR720913:WBR720914 WLN720913:WLN720914 WVJ720913:WVJ720914 B786449:B786450 IX786449:IX786450 ST786449:ST786450 ACP786449:ACP786450 AML786449:AML786450 AWH786449:AWH786450 BGD786449:BGD786450 BPZ786449:BPZ786450 BZV786449:BZV786450 CJR786449:CJR786450 CTN786449:CTN786450 DDJ786449:DDJ786450 DNF786449:DNF786450 DXB786449:DXB786450 EGX786449:EGX786450 EQT786449:EQT786450 FAP786449:FAP786450 FKL786449:FKL786450 FUH786449:FUH786450 GED786449:GED786450 GNZ786449:GNZ786450 GXV786449:GXV786450 HHR786449:HHR786450 HRN786449:HRN786450 IBJ786449:IBJ786450 ILF786449:ILF786450 IVB786449:IVB786450 JEX786449:JEX786450 JOT786449:JOT786450 JYP786449:JYP786450 KIL786449:KIL786450 KSH786449:KSH786450 LCD786449:LCD786450 LLZ786449:LLZ786450 LVV786449:LVV786450 MFR786449:MFR786450 MPN786449:MPN786450 MZJ786449:MZJ786450 NJF786449:NJF786450 NTB786449:NTB786450 OCX786449:OCX786450 OMT786449:OMT786450 OWP786449:OWP786450 PGL786449:PGL786450 PQH786449:PQH786450 QAD786449:QAD786450 QJZ786449:QJZ786450 QTV786449:QTV786450 RDR786449:RDR786450 RNN786449:RNN786450 RXJ786449:RXJ786450 SHF786449:SHF786450 SRB786449:SRB786450 TAX786449:TAX786450 TKT786449:TKT786450 TUP786449:TUP786450 UEL786449:UEL786450 UOH786449:UOH786450 UYD786449:UYD786450 VHZ786449:VHZ786450 VRV786449:VRV786450 WBR786449:WBR786450 WLN786449:WLN786450 WVJ786449:WVJ786450 B851985:B851986 IX851985:IX851986 ST851985:ST851986 ACP851985:ACP851986 AML851985:AML851986 AWH851985:AWH851986 BGD851985:BGD851986 BPZ851985:BPZ851986 BZV851985:BZV851986 CJR851985:CJR851986 CTN851985:CTN851986 DDJ851985:DDJ851986 DNF851985:DNF851986 DXB851985:DXB851986 EGX851985:EGX851986 EQT851985:EQT851986 FAP851985:FAP851986 FKL851985:FKL851986 FUH851985:FUH851986 GED851985:GED851986 GNZ851985:GNZ851986 GXV851985:GXV851986 HHR851985:HHR851986 HRN851985:HRN851986 IBJ851985:IBJ851986 ILF851985:ILF851986 IVB851985:IVB851986 JEX851985:JEX851986 JOT851985:JOT851986 JYP851985:JYP851986 KIL851985:KIL851986 KSH851985:KSH851986 LCD851985:LCD851986 LLZ851985:LLZ851986 LVV851985:LVV851986 MFR851985:MFR851986 MPN851985:MPN851986 MZJ851985:MZJ851986 NJF851985:NJF851986 NTB851985:NTB851986 OCX851985:OCX851986 OMT851985:OMT851986 OWP851985:OWP851986 PGL851985:PGL851986 PQH851985:PQH851986 QAD851985:QAD851986 QJZ851985:QJZ851986 QTV851985:QTV851986 RDR851985:RDR851986 RNN851985:RNN851986 RXJ851985:RXJ851986 SHF851985:SHF851986 SRB851985:SRB851986 TAX851985:TAX851986 TKT851985:TKT851986 TUP851985:TUP851986 UEL851985:UEL851986 UOH851985:UOH851986 UYD851985:UYD851986 VHZ851985:VHZ851986 VRV851985:VRV851986 WBR851985:WBR851986 WLN851985:WLN851986 WVJ851985:WVJ851986 B917521:B917522 IX917521:IX917522 ST917521:ST917522 ACP917521:ACP917522 AML917521:AML917522 AWH917521:AWH917522 BGD917521:BGD917522 BPZ917521:BPZ917522 BZV917521:BZV917522 CJR917521:CJR917522 CTN917521:CTN917522 DDJ917521:DDJ917522 DNF917521:DNF917522 DXB917521:DXB917522 EGX917521:EGX917522 EQT917521:EQT917522 FAP917521:FAP917522 FKL917521:FKL917522 FUH917521:FUH917522 GED917521:GED917522 GNZ917521:GNZ917522 GXV917521:GXV917522 HHR917521:HHR917522 HRN917521:HRN917522 IBJ917521:IBJ917522 ILF917521:ILF917522 IVB917521:IVB917522 JEX917521:JEX917522 JOT917521:JOT917522 JYP917521:JYP917522 KIL917521:KIL917522 KSH917521:KSH917522 LCD917521:LCD917522 LLZ917521:LLZ917522 LVV917521:LVV917522 MFR917521:MFR917522 MPN917521:MPN917522 MZJ917521:MZJ917522 NJF917521:NJF917522 NTB917521:NTB917522 OCX917521:OCX917522 OMT917521:OMT917522 OWP917521:OWP917522 PGL917521:PGL917522 PQH917521:PQH917522 QAD917521:QAD917522 QJZ917521:QJZ917522 QTV917521:QTV917522 RDR917521:RDR917522 RNN917521:RNN917522 RXJ917521:RXJ917522 SHF917521:SHF917522 SRB917521:SRB917522 TAX917521:TAX917522 TKT917521:TKT917522 TUP917521:TUP917522 UEL917521:UEL917522 UOH917521:UOH917522 UYD917521:UYD917522 VHZ917521:VHZ917522 VRV917521:VRV917522 WBR917521:WBR917522 WLN917521:WLN917522 WVJ917521:WVJ917522 B983057:B983058 IX983057:IX983058 ST983057:ST983058 ACP983057:ACP983058 AML983057:AML983058 AWH983057:AWH983058 BGD983057:BGD983058 BPZ983057:BPZ983058 BZV983057:BZV983058 CJR983057:CJR983058 CTN983057:CTN983058 DDJ983057:DDJ983058 DNF983057:DNF983058 DXB983057:DXB983058 EGX983057:EGX983058 EQT983057:EQT983058 FAP983057:FAP983058 FKL983057:FKL983058 FUH983057:FUH983058 GED983057:GED983058 GNZ983057:GNZ983058 GXV983057:GXV983058 HHR983057:HHR983058 HRN983057:HRN983058 IBJ983057:IBJ983058 ILF983057:ILF983058 IVB983057:IVB983058 JEX983057:JEX983058 JOT983057:JOT983058 JYP983057:JYP983058 KIL983057:KIL983058 KSH983057:KSH983058 LCD983057:LCD983058 LLZ983057:LLZ983058 LVV983057:LVV983058 MFR983057:MFR983058 MPN983057:MPN983058 MZJ983057:MZJ983058 NJF983057:NJF983058 NTB983057:NTB983058 OCX983057:OCX983058 OMT983057:OMT983058 OWP983057:OWP983058 PGL983057:PGL983058 PQH983057:PQH983058 QAD983057:QAD983058 QJZ983057:QJZ983058 QTV983057:QTV983058 RDR983057:RDR983058 RNN983057:RNN983058 RXJ983057:RXJ983058 SHF983057:SHF983058 SRB983057:SRB983058 TAX983057:TAX983058 TKT983057:TKT983058 TUP983057:TUP983058 UEL983057:UEL983058 UOH983057:UOH983058 UYD983057:UYD983058 VHZ983057:VHZ983058 VRV983057:VRV983058 WBR983057:WBR983058 WLN983057:WLN983058 WVJ983057:WVJ983058">
      <formula1>"Side by Side, Top Freezer, Single Door, Chest Freezer, Upright Freezer, Other"</formula1>
    </dataValidation>
    <dataValidation type="decimal" allowBlank="1" showInputMessage="1" showErrorMessage="1" promptTitle="Cubic Feet" prompt="Input how many cubic feet the replacement refrigerator will be." sqref="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formula1>0</formula1>
      <formula2>35</formula2>
    </dataValidation>
    <dataValidation type="list" allowBlank="1" showInputMessage="1" showErrorMessage="1" promptTitle="Door Swing" prompt="Select which way the replacement door will swing." sqref="B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formula1>"Left, Right"</formula1>
    </dataValidation>
    <dataValidation allowBlank="1" showErrorMessage="1" sqref="B15:C16 IX15:IY16 ST15:SU16 ACP15:ACQ16 AML15:AMM16 AWH15:AWI16 BGD15:BGE16 BPZ15:BQA16 BZV15:BZW16 CJR15:CJS16 CTN15:CTO16 DDJ15:DDK16 DNF15:DNG16 DXB15:DXC16 EGX15:EGY16 EQT15:EQU16 FAP15:FAQ16 FKL15:FKM16 FUH15:FUI16 GED15:GEE16 GNZ15:GOA16 GXV15:GXW16 HHR15:HHS16 HRN15:HRO16 IBJ15:IBK16 ILF15:ILG16 IVB15:IVC16 JEX15:JEY16 JOT15:JOU16 JYP15:JYQ16 KIL15:KIM16 KSH15:KSI16 LCD15:LCE16 LLZ15:LMA16 LVV15:LVW16 MFR15:MFS16 MPN15:MPO16 MZJ15:MZK16 NJF15:NJG16 NTB15:NTC16 OCX15:OCY16 OMT15:OMU16 OWP15:OWQ16 PGL15:PGM16 PQH15:PQI16 QAD15:QAE16 QJZ15:QKA16 QTV15:QTW16 RDR15:RDS16 RNN15:RNO16 RXJ15:RXK16 SHF15:SHG16 SRB15:SRC16 TAX15:TAY16 TKT15:TKU16 TUP15:TUQ16 UEL15:UEM16 UOH15:UOI16 UYD15:UYE16 VHZ15:VIA16 VRV15:VRW16 WBR15:WBS16 WLN15:WLO16 WVJ15:WVK16 B65551:C65552 IX65551:IY65552 ST65551:SU65552 ACP65551:ACQ65552 AML65551:AMM65552 AWH65551:AWI65552 BGD65551:BGE65552 BPZ65551:BQA65552 BZV65551:BZW65552 CJR65551:CJS65552 CTN65551:CTO65552 DDJ65551:DDK65552 DNF65551:DNG65552 DXB65551:DXC65552 EGX65551:EGY65552 EQT65551:EQU65552 FAP65551:FAQ65552 FKL65551:FKM65552 FUH65551:FUI65552 GED65551:GEE65552 GNZ65551:GOA65552 GXV65551:GXW65552 HHR65551:HHS65552 HRN65551:HRO65552 IBJ65551:IBK65552 ILF65551:ILG65552 IVB65551:IVC65552 JEX65551:JEY65552 JOT65551:JOU65552 JYP65551:JYQ65552 KIL65551:KIM65552 KSH65551:KSI65552 LCD65551:LCE65552 LLZ65551:LMA65552 LVV65551:LVW65552 MFR65551:MFS65552 MPN65551:MPO65552 MZJ65551:MZK65552 NJF65551:NJG65552 NTB65551:NTC65552 OCX65551:OCY65552 OMT65551:OMU65552 OWP65551:OWQ65552 PGL65551:PGM65552 PQH65551:PQI65552 QAD65551:QAE65552 QJZ65551:QKA65552 QTV65551:QTW65552 RDR65551:RDS65552 RNN65551:RNO65552 RXJ65551:RXK65552 SHF65551:SHG65552 SRB65551:SRC65552 TAX65551:TAY65552 TKT65551:TKU65552 TUP65551:TUQ65552 UEL65551:UEM65552 UOH65551:UOI65552 UYD65551:UYE65552 VHZ65551:VIA65552 VRV65551:VRW65552 WBR65551:WBS65552 WLN65551:WLO65552 WVJ65551:WVK65552 B131087:C131088 IX131087:IY131088 ST131087:SU131088 ACP131087:ACQ131088 AML131087:AMM131088 AWH131087:AWI131088 BGD131087:BGE131088 BPZ131087:BQA131088 BZV131087:BZW131088 CJR131087:CJS131088 CTN131087:CTO131088 DDJ131087:DDK131088 DNF131087:DNG131088 DXB131087:DXC131088 EGX131087:EGY131088 EQT131087:EQU131088 FAP131087:FAQ131088 FKL131087:FKM131088 FUH131087:FUI131088 GED131087:GEE131088 GNZ131087:GOA131088 GXV131087:GXW131088 HHR131087:HHS131088 HRN131087:HRO131088 IBJ131087:IBK131088 ILF131087:ILG131088 IVB131087:IVC131088 JEX131087:JEY131088 JOT131087:JOU131088 JYP131087:JYQ131088 KIL131087:KIM131088 KSH131087:KSI131088 LCD131087:LCE131088 LLZ131087:LMA131088 LVV131087:LVW131088 MFR131087:MFS131088 MPN131087:MPO131088 MZJ131087:MZK131088 NJF131087:NJG131088 NTB131087:NTC131088 OCX131087:OCY131088 OMT131087:OMU131088 OWP131087:OWQ131088 PGL131087:PGM131088 PQH131087:PQI131088 QAD131087:QAE131088 QJZ131087:QKA131088 QTV131087:QTW131088 RDR131087:RDS131088 RNN131087:RNO131088 RXJ131087:RXK131088 SHF131087:SHG131088 SRB131087:SRC131088 TAX131087:TAY131088 TKT131087:TKU131088 TUP131087:TUQ131088 UEL131087:UEM131088 UOH131087:UOI131088 UYD131087:UYE131088 VHZ131087:VIA131088 VRV131087:VRW131088 WBR131087:WBS131088 WLN131087:WLO131088 WVJ131087:WVK131088 B196623:C196624 IX196623:IY196624 ST196623:SU196624 ACP196623:ACQ196624 AML196623:AMM196624 AWH196623:AWI196624 BGD196623:BGE196624 BPZ196623:BQA196624 BZV196623:BZW196624 CJR196623:CJS196624 CTN196623:CTO196624 DDJ196623:DDK196624 DNF196623:DNG196624 DXB196623:DXC196624 EGX196623:EGY196624 EQT196623:EQU196624 FAP196623:FAQ196624 FKL196623:FKM196624 FUH196623:FUI196624 GED196623:GEE196624 GNZ196623:GOA196624 GXV196623:GXW196624 HHR196623:HHS196624 HRN196623:HRO196624 IBJ196623:IBK196624 ILF196623:ILG196624 IVB196623:IVC196624 JEX196623:JEY196624 JOT196623:JOU196624 JYP196623:JYQ196624 KIL196623:KIM196624 KSH196623:KSI196624 LCD196623:LCE196624 LLZ196623:LMA196624 LVV196623:LVW196624 MFR196623:MFS196624 MPN196623:MPO196624 MZJ196623:MZK196624 NJF196623:NJG196624 NTB196623:NTC196624 OCX196623:OCY196624 OMT196623:OMU196624 OWP196623:OWQ196624 PGL196623:PGM196624 PQH196623:PQI196624 QAD196623:QAE196624 QJZ196623:QKA196624 QTV196623:QTW196624 RDR196623:RDS196624 RNN196623:RNO196624 RXJ196623:RXK196624 SHF196623:SHG196624 SRB196623:SRC196624 TAX196623:TAY196624 TKT196623:TKU196624 TUP196623:TUQ196624 UEL196623:UEM196624 UOH196623:UOI196624 UYD196623:UYE196624 VHZ196623:VIA196624 VRV196623:VRW196624 WBR196623:WBS196624 WLN196623:WLO196624 WVJ196623:WVK196624 B262159:C262160 IX262159:IY262160 ST262159:SU262160 ACP262159:ACQ262160 AML262159:AMM262160 AWH262159:AWI262160 BGD262159:BGE262160 BPZ262159:BQA262160 BZV262159:BZW262160 CJR262159:CJS262160 CTN262159:CTO262160 DDJ262159:DDK262160 DNF262159:DNG262160 DXB262159:DXC262160 EGX262159:EGY262160 EQT262159:EQU262160 FAP262159:FAQ262160 FKL262159:FKM262160 FUH262159:FUI262160 GED262159:GEE262160 GNZ262159:GOA262160 GXV262159:GXW262160 HHR262159:HHS262160 HRN262159:HRO262160 IBJ262159:IBK262160 ILF262159:ILG262160 IVB262159:IVC262160 JEX262159:JEY262160 JOT262159:JOU262160 JYP262159:JYQ262160 KIL262159:KIM262160 KSH262159:KSI262160 LCD262159:LCE262160 LLZ262159:LMA262160 LVV262159:LVW262160 MFR262159:MFS262160 MPN262159:MPO262160 MZJ262159:MZK262160 NJF262159:NJG262160 NTB262159:NTC262160 OCX262159:OCY262160 OMT262159:OMU262160 OWP262159:OWQ262160 PGL262159:PGM262160 PQH262159:PQI262160 QAD262159:QAE262160 QJZ262159:QKA262160 QTV262159:QTW262160 RDR262159:RDS262160 RNN262159:RNO262160 RXJ262159:RXK262160 SHF262159:SHG262160 SRB262159:SRC262160 TAX262159:TAY262160 TKT262159:TKU262160 TUP262159:TUQ262160 UEL262159:UEM262160 UOH262159:UOI262160 UYD262159:UYE262160 VHZ262159:VIA262160 VRV262159:VRW262160 WBR262159:WBS262160 WLN262159:WLO262160 WVJ262159:WVK262160 B327695:C327696 IX327695:IY327696 ST327695:SU327696 ACP327695:ACQ327696 AML327695:AMM327696 AWH327695:AWI327696 BGD327695:BGE327696 BPZ327695:BQA327696 BZV327695:BZW327696 CJR327695:CJS327696 CTN327695:CTO327696 DDJ327695:DDK327696 DNF327695:DNG327696 DXB327695:DXC327696 EGX327695:EGY327696 EQT327695:EQU327696 FAP327695:FAQ327696 FKL327695:FKM327696 FUH327695:FUI327696 GED327695:GEE327696 GNZ327695:GOA327696 GXV327695:GXW327696 HHR327695:HHS327696 HRN327695:HRO327696 IBJ327695:IBK327696 ILF327695:ILG327696 IVB327695:IVC327696 JEX327695:JEY327696 JOT327695:JOU327696 JYP327695:JYQ327696 KIL327695:KIM327696 KSH327695:KSI327696 LCD327695:LCE327696 LLZ327695:LMA327696 LVV327695:LVW327696 MFR327695:MFS327696 MPN327695:MPO327696 MZJ327695:MZK327696 NJF327695:NJG327696 NTB327695:NTC327696 OCX327695:OCY327696 OMT327695:OMU327696 OWP327695:OWQ327696 PGL327695:PGM327696 PQH327695:PQI327696 QAD327695:QAE327696 QJZ327695:QKA327696 QTV327695:QTW327696 RDR327695:RDS327696 RNN327695:RNO327696 RXJ327695:RXK327696 SHF327695:SHG327696 SRB327695:SRC327696 TAX327695:TAY327696 TKT327695:TKU327696 TUP327695:TUQ327696 UEL327695:UEM327696 UOH327695:UOI327696 UYD327695:UYE327696 VHZ327695:VIA327696 VRV327695:VRW327696 WBR327695:WBS327696 WLN327695:WLO327696 WVJ327695:WVK327696 B393231:C393232 IX393231:IY393232 ST393231:SU393232 ACP393231:ACQ393232 AML393231:AMM393232 AWH393231:AWI393232 BGD393231:BGE393232 BPZ393231:BQA393232 BZV393231:BZW393232 CJR393231:CJS393232 CTN393231:CTO393232 DDJ393231:DDK393232 DNF393231:DNG393232 DXB393231:DXC393232 EGX393231:EGY393232 EQT393231:EQU393232 FAP393231:FAQ393232 FKL393231:FKM393232 FUH393231:FUI393232 GED393231:GEE393232 GNZ393231:GOA393232 GXV393231:GXW393232 HHR393231:HHS393232 HRN393231:HRO393232 IBJ393231:IBK393232 ILF393231:ILG393232 IVB393231:IVC393232 JEX393231:JEY393232 JOT393231:JOU393232 JYP393231:JYQ393232 KIL393231:KIM393232 KSH393231:KSI393232 LCD393231:LCE393232 LLZ393231:LMA393232 LVV393231:LVW393232 MFR393231:MFS393232 MPN393231:MPO393232 MZJ393231:MZK393232 NJF393231:NJG393232 NTB393231:NTC393232 OCX393231:OCY393232 OMT393231:OMU393232 OWP393231:OWQ393232 PGL393231:PGM393232 PQH393231:PQI393232 QAD393231:QAE393232 QJZ393231:QKA393232 QTV393231:QTW393232 RDR393231:RDS393232 RNN393231:RNO393232 RXJ393231:RXK393232 SHF393231:SHG393232 SRB393231:SRC393232 TAX393231:TAY393232 TKT393231:TKU393232 TUP393231:TUQ393232 UEL393231:UEM393232 UOH393231:UOI393232 UYD393231:UYE393232 VHZ393231:VIA393232 VRV393231:VRW393232 WBR393231:WBS393232 WLN393231:WLO393232 WVJ393231:WVK393232 B458767:C458768 IX458767:IY458768 ST458767:SU458768 ACP458767:ACQ458768 AML458767:AMM458768 AWH458767:AWI458768 BGD458767:BGE458768 BPZ458767:BQA458768 BZV458767:BZW458768 CJR458767:CJS458768 CTN458767:CTO458768 DDJ458767:DDK458768 DNF458767:DNG458768 DXB458767:DXC458768 EGX458767:EGY458768 EQT458767:EQU458768 FAP458767:FAQ458768 FKL458767:FKM458768 FUH458767:FUI458768 GED458767:GEE458768 GNZ458767:GOA458768 GXV458767:GXW458768 HHR458767:HHS458768 HRN458767:HRO458768 IBJ458767:IBK458768 ILF458767:ILG458768 IVB458767:IVC458768 JEX458767:JEY458768 JOT458767:JOU458768 JYP458767:JYQ458768 KIL458767:KIM458768 KSH458767:KSI458768 LCD458767:LCE458768 LLZ458767:LMA458768 LVV458767:LVW458768 MFR458767:MFS458768 MPN458767:MPO458768 MZJ458767:MZK458768 NJF458767:NJG458768 NTB458767:NTC458768 OCX458767:OCY458768 OMT458767:OMU458768 OWP458767:OWQ458768 PGL458767:PGM458768 PQH458767:PQI458768 QAD458767:QAE458768 QJZ458767:QKA458768 QTV458767:QTW458768 RDR458767:RDS458768 RNN458767:RNO458768 RXJ458767:RXK458768 SHF458767:SHG458768 SRB458767:SRC458768 TAX458767:TAY458768 TKT458767:TKU458768 TUP458767:TUQ458768 UEL458767:UEM458768 UOH458767:UOI458768 UYD458767:UYE458768 VHZ458767:VIA458768 VRV458767:VRW458768 WBR458767:WBS458768 WLN458767:WLO458768 WVJ458767:WVK458768 B524303:C524304 IX524303:IY524304 ST524303:SU524304 ACP524303:ACQ524304 AML524303:AMM524304 AWH524303:AWI524304 BGD524303:BGE524304 BPZ524303:BQA524304 BZV524303:BZW524304 CJR524303:CJS524304 CTN524303:CTO524304 DDJ524303:DDK524304 DNF524303:DNG524304 DXB524303:DXC524304 EGX524303:EGY524304 EQT524303:EQU524304 FAP524303:FAQ524304 FKL524303:FKM524304 FUH524303:FUI524304 GED524303:GEE524304 GNZ524303:GOA524304 GXV524303:GXW524304 HHR524303:HHS524304 HRN524303:HRO524304 IBJ524303:IBK524304 ILF524303:ILG524304 IVB524303:IVC524304 JEX524303:JEY524304 JOT524303:JOU524304 JYP524303:JYQ524304 KIL524303:KIM524304 KSH524303:KSI524304 LCD524303:LCE524304 LLZ524303:LMA524304 LVV524303:LVW524304 MFR524303:MFS524304 MPN524303:MPO524304 MZJ524303:MZK524304 NJF524303:NJG524304 NTB524303:NTC524304 OCX524303:OCY524304 OMT524303:OMU524304 OWP524303:OWQ524304 PGL524303:PGM524304 PQH524303:PQI524304 QAD524303:QAE524304 QJZ524303:QKA524304 QTV524303:QTW524304 RDR524303:RDS524304 RNN524303:RNO524304 RXJ524303:RXK524304 SHF524303:SHG524304 SRB524303:SRC524304 TAX524303:TAY524304 TKT524303:TKU524304 TUP524303:TUQ524304 UEL524303:UEM524304 UOH524303:UOI524304 UYD524303:UYE524304 VHZ524303:VIA524304 VRV524303:VRW524304 WBR524303:WBS524304 WLN524303:WLO524304 WVJ524303:WVK524304 B589839:C589840 IX589839:IY589840 ST589839:SU589840 ACP589839:ACQ589840 AML589839:AMM589840 AWH589839:AWI589840 BGD589839:BGE589840 BPZ589839:BQA589840 BZV589839:BZW589840 CJR589839:CJS589840 CTN589839:CTO589840 DDJ589839:DDK589840 DNF589839:DNG589840 DXB589839:DXC589840 EGX589839:EGY589840 EQT589839:EQU589840 FAP589839:FAQ589840 FKL589839:FKM589840 FUH589839:FUI589840 GED589839:GEE589840 GNZ589839:GOA589840 GXV589839:GXW589840 HHR589839:HHS589840 HRN589839:HRO589840 IBJ589839:IBK589840 ILF589839:ILG589840 IVB589839:IVC589840 JEX589839:JEY589840 JOT589839:JOU589840 JYP589839:JYQ589840 KIL589839:KIM589840 KSH589839:KSI589840 LCD589839:LCE589840 LLZ589839:LMA589840 LVV589839:LVW589840 MFR589839:MFS589840 MPN589839:MPO589840 MZJ589839:MZK589840 NJF589839:NJG589840 NTB589839:NTC589840 OCX589839:OCY589840 OMT589839:OMU589840 OWP589839:OWQ589840 PGL589839:PGM589840 PQH589839:PQI589840 QAD589839:QAE589840 QJZ589839:QKA589840 QTV589839:QTW589840 RDR589839:RDS589840 RNN589839:RNO589840 RXJ589839:RXK589840 SHF589839:SHG589840 SRB589839:SRC589840 TAX589839:TAY589840 TKT589839:TKU589840 TUP589839:TUQ589840 UEL589839:UEM589840 UOH589839:UOI589840 UYD589839:UYE589840 VHZ589839:VIA589840 VRV589839:VRW589840 WBR589839:WBS589840 WLN589839:WLO589840 WVJ589839:WVK589840 B655375:C655376 IX655375:IY655376 ST655375:SU655376 ACP655375:ACQ655376 AML655375:AMM655376 AWH655375:AWI655376 BGD655375:BGE655376 BPZ655375:BQA655376 BZV655375:BZW655376 CJR655375:CJS655376 CTN655375:CTO655376 DDJ655375:DDK655376 DNF655375:DNG655376 DXB655375:DXC655376 EGX655375:EGY655376 EQT655375:EQU655376 FAP655375:FAQ655376 FKL655375:FKM655376 FUH655375:FUI655376 GED655375:GEE655376 GNZ655375:GOA655376 GXV655375:GXW655376 HHR655375:HHS655376 HRN655375:HRO655376 IBJ655375:IBK655376 ILF655375:ILG655376 IVB655375:IVC655376 JEX655375:JEY655376 JOT655375:JOU655376 JYP655375:JYQ655376 KIL655375:KIM655376 KSH655375:KSI655376 LCD655375:LCE655376 LLZ655375:LMA655376 LVV655375:LVW655376 MFR655375:MFS655376 MPN655375:MPO655376 MZJ655375:MZK655376 NJF655375:NJG655376 NTB655375:NTC655376 OCX655375:OCY655376 OMT655375:OMU655376 OWP655375:OWQ655376 PGL655375:PGM655376 PQH655375:PQI655376 QAD655375:QAE655376 QJZ655375:QKA655376 QTV655375:QTW655376 RDR655375:RDS655376 RNN655375:RNO655376 RXJ655375:RXK655376 SHF655375:SHG655376 SRB655375:SRC655376 TAX655375:TAY655376 TKT655375:TKU655376 TUP655375:TUQ655376 UEL655375:UEM655376 UOH655375:UOI655376 UYD655375:UYE655376 VHZ655375:VIA655376 VRV655375:VRW655376 WBR655375:WBS655376 WLN655375:WLO655376 WVJ655375:WVK655376 B720911:C720912 IX720911:IY720912 ST720911:SU720912 ACP720911:ACQ720912 AML720911:AMM720912 AWH720911:AWI720912 BGD720911:BGE720912 BPZ720911:BQA720912 BZV720911:BZW720912 CJR720911:CJS720912 CTN720911:CTO720912 DDJ720911:DDK720912 DNF720911:DNG720912 DXB720911:DXC720912 EGX720911:EGY720912 EQT720911:EQU720912 FAP720911:FAQ720912 FKL720911:FKM720912 FUH720911:FUI720912 GED720911:GEE720912 GNZ720911:GOA720912 GXV720911:GXW720912 HHR720911:HHS720912 HRN720911:HRO720912 IBJ720911:IBK720912 ILF720911:ILG720912 IVB720911:IVC720912 JEX720911:JEY720912 JOT720911:JOU720912 JYP720911:JYQ720912 KIL720911:KIM720912 KSH720911:KSI720912 LCD720911:LCE720912 LLZ720911:LMA720912 LVV720911:LVW720912 MFR720911:MFS720912 MPN720911:MPO720912 MZJ720911:MZK720912 NJF720911:NJG720912 NTB720911:NTC720912 OCX720911:OCY720912 OMT720911:OMU720912 OWP720911:OWQ720912 PGL720911:PGM720912 PQH720911:PQI720912 QAD720911:QAE720912 QJZ720911:QKA720912 QTV720911:QTW720912 RDR720911:RDS720912 RNN720911:RNO720912 RXJ720911:RXK720912 SHF720911:SHG720912 SRB720911:SRC720912 TAX720911:TAY720912 TKT720911:TKU720912 TUP720911:TUQ720912 UEL720911:UEM720912 UOH720911:UOI720912 UYD720911:UYE720912 VHZ720911:VIA720912 VRV720911:VRW720912 WBR720911:WBS720912 WLN720911:WLO720912 WVJ720911:WVK720912 B786447:C786448 IX786447:IY786448 ST786447:SU786448 ACP786447:ACQ786448 AML786447:AMM786448 AWH786447:AWI786448 BGD786447:BGE786448 BPZ786447:BQA786448 BZV786447:BZW786448 CJR786447:CJS786448 CTN786447:CTO786448 DDJ786447:DDK786448 DNF786447:DNG786448 DXB786447:DXC786448 EGX786447:EGY786448 EQT786447:EQU786448 FAP786447:FAQ786448 FKL786447:FKM786448 FUH786447:FUI786448 GED786447:GEE786448 GNZ786447:GOA786448 GXV786447:GXW786448 HHR786447:HHS786448 HRN786447:HRO786448 IBJ786447:IBK786448 ILF786447:ILG786448 IVB786447:IVC786448 JEX786447:JEY786448 JOT786447:JOU786448 JYP786447:JYQ786448 KIL786447:KIM786448 KSH786447:KSI786448 LCD786447:LCE786448 LLZ786447:LMA786448 LVV786447:LVW786448 MFR786447:MFS786448 MPN786447:MPO786448 MZJ786447:MZK786448 NJF786447:NJG786448 NTB786447:NTC786448 OCX786447:OCY786448 OMT786447:OMU786448 OWP786447:OWQ786448 PGL786447:PGM786448 PQH786447:PQI786448 QAD786447:QAE786448 QJZ786447:QKA786448 QTV786447:QTW786448 RDR786447:RDS786448 RNN786447:RNO786448 RXJ786447:RXK786448 SHF786447:SHG786448 SRB786447:SRC786448 TAX786447:TAY786448 TKT786447:TKU786448 TUP786447:TUQ786448 UEL786447:UEM786448 UOH786447:UOI786448 UYD786447:UYE786448 VHZ786447:VIA786448 VRV786447:VRW786448 WBR786447:WBS786448 WLN786447:WLO786448 WVJ786447:WVK786448 B851983:C851984 IX851983:IY851984 ST851983:SU851984 ACP851983:ACQ851984 AML851983:AMM851984 AWH851983:AWI851984 BGD851983:BGE851984 BPZ851983:BQA851984 BZV851983:BZW851984 CJR851983:CJS851984 CTN851983:CTO851984 DDJ851983:DDK851984 DNF851983:DNG851984 DXB851983:DXC851984 EGX851983:EGY851984 EQT851983:EQU851984 FAP851983:FAQ851984 FKL851983:FKM851984 FUH851983:FUI851984 GED851983:GEE851984 GNZ851983:GOA851984 GXV851983:GXW851984 HHR851983:HHS851984 HRN851983:HRO851984 IBJ851983:IBK851984 ILF851983:ILG851984 IVB851983:IVC851984 JEX851983:JEY851984 JOT851983:JOU851984 JYP851983:JYQ851984 KIL851983:KIM851984 KSH851983:KSI851984 LCD851983:LCE851984 LLZ851983:LMA851984 LVV851983:LVW851984 MFR851983:MFS851984 MPN851983:MPO851984 MZJ851983:MZK851984 NJF851983:NJG851984 NTB851983:NTC851984 OCX851983:OCY851984 OMT851983:OMU851984 OWP851983:OWQ851984 PGL851983:PGM851984 PQH851983:PQI851984 QAD851983:QAE851984 QJZ851983:QKA851984 QTV851983:QTW851984 RDR851983:RDS851984 RNN851983:RNO851984 RXJ851983:RXK851984 SHF851983:SHG851984 SRB851983:SRC851984 TAX851983:TAY851984 TKT851983:TKU851984 TUP851983:TUQ851984 UEL851983:UEM851984 UOH851983:UOI851984 UYD851983:UYE851984 VHZ851983:VIA851984 VRV851983:VRW851984 WBR851983:WBS851984 WLN851983:WLO851984 WVJ851983:WVK851984 B917519:C917520 IX917519:IY917520 ST917519:SU917520 ACP917519:ACQ917520 AML917519:AMM917520 AWH917519:AWI917520 BGD917519:BGE917520 BPZ917519:BQA917520 BZV917519:BZW917520 CJR917519:CJS917520 CTN917519:CTO917520 DDJ917519:DDK917520 DNF917519:DNG917520 DXB917519:DXC917520 EGX917519:EGY917520 EQT917519:EQU917520 FAP917519:FAQ917520 FKL917519:FKM917520 FUH917519:FUI917520 GED917519:GEE917520 GNZ917519:GOA917520 GXV917519:GXW917520 HHR917519:HHS917520 HRN917519:HRO917520 IBJ917519:IBK917520 ILF917519:ILG917520 IVB917519:IVC917520 JEX917519:JEY917520 JOT917519:JOU917520 JYP917519:JYQ917520 KIL917519:KIM917520 KSH917519:KSI917520 LCD917519:LCE917520 LLZ917519:LMA917520 LVV917519:LVW917520 MFR917519:MFS917520 MPN917519:MPO917520 MZJ917519:MZK917520 NJF917519:NJG917520 NTB917519:NTC917520 OCX917519:OCY917520 OMT917519:OMU917520 OWP917519:OWQ917520 PGL917519:PGM917520 PQH917519:PQI917520 QAD917519:QAE917520 QJZ917519:QKA917520 QTV917519:QTW917520 RDR917519:RDS917520 RNN917519:RNO917520 RXJ917519:RXK917520 SHF917519:SHG917520 SRB917519:SRC917520 TAX917519:TAY917520 TKT917519:TKU917520 TUP917519:TUQ917520 UEL917519:UEM917520 UOH917519:UOI917520 UYD917519:UYE917520 VHZ917519:VIA917520 VRV917519:VRW917520 WBR917519:WBS917520 WLN917519:WLO917520 WVJ917519:WVK917520 B983055:C983056 IX983055:IY983056 ST983055:SU983056 ACP983055:ACQ983056 AML983055:AMM983056 AWH983055:AWI983056 BGD983055:BGE983056 BPZ983055:BQA983056 BZV983055:BZW983056 CJR983055:CJS983056 CTN983055:CTO983056 DDJ983055:DDK983056 DNF983055:DNG983056 DXB983055:DXC983056 EGX983055:EGY983056 EQT983055:EQU983056 FAP983055:FAQ983056 FKL983055:FKM983056 FUH983055:FUI983056 GED983055:GEE983056 GNZ983055:GOA983056 GXV983055:GXW983056 HHR983055:HHS983056 HRN983055:HRO983056 IBJ983055:IBK983056 ILF983055:ILG983056 IVB983055:IVC983056 JEX983055:JEY983056 JOT983055:JOU983056 JYP983055:JYQ983056 KIL983055:KIM983056 KSH983055:KSI983056 LCD983055:LCE983056 LLZ983055:LMA983056 LVV983055:LVW983056 MFR983055:MFS983056 MPN983055:MPO983056 MZJ983055:MZK983056 NJF983055:NJG983056 NTB983055:NTC983056 OCX983055:OCY983056 OMT983055:OMU983056 OWP983055:OWQ983056 PGL983055:PGM983056 PQH983055:PQI983056 QAD983055:QAE983056 QJZ983055:QKA983056 QTV983055:QTW983056 RDR983055:RDS983056 RNN983055:RNO983056 RXJ983055:RXK983056 SHF983055:SHG983056 SRB983055:SRC983056 TAX983055:TAY983056 TKT983055:TKU983056 TUP983055:TUQ983056 UEL983055:UEM983056 UOH983055:UOI983056 UYD983055:UYE983056 VHZ983055:VIA983056 VRV983055:VRW983056 WBR983055:WBS983056 WLN983055:WLO983056 WVJ983055:WVK983056"/>
    <dataValidation allowBlank="1" showInputMessage="1" showErrorMessage="1" prompt="Enter Client's Name" sqref="B3:E3 IX3:JA3 ST3:SW3 ACP3:ACS3 AML3:AMO3 AWH3:AWK3 BGD3:BGG3 BPZ3:BQC3 BZV3:BZY3 CJR3:CJU3 CTN3:CTQ3 DDJ3:DDM3 DNF3:DNI3 DXB3:DXE3 EGX3:EHA3 EQT3:EQW3 FAP3:FAS3 FKL3:FKO3 FUH3:FUK3 GED3:GEG3 GNZ3:GOC3 GXV3:GXY3 HHR3:HHU3 HRN3:HRQ3 IBJ3:IBM3 ILF3:ILI3 IVB3:IVE3 JEX3:JFA3 JOT3:JOW3 JYP3:JYS3 KIL3:KIO3 KSH3:KSK3 LCD3:LCG3 LLZ3:LMC3 LVV3:LVY3 MFR3:MFU3 MPN3:MPQ3 MZJ3:MZM3 NJF3:NJI3 NTB3:NTE3 OCX3:ODA3 OMT3:OMW3 OWP3:OWS3 PGL3:PGO3 PQH3:PQK3 QAD3:QAG3 QJZ3:QKC3 QTV3:QTY3 RDR3:RDU3 RNN3:RNQ3 RXJ3:RXM3 SHF3:SHI3 SRB3:SRE3 TAX3:TBA3 TKT3:TKW3 TUP3:TUS3 UEL3:UEO3 UOH3:UOK3 UYD3:UYG3 VHZ3:VIC3 VRV3:VRY3 WBR3:WBU3 WLN3:WLQ3 WVJ3:WVM3 B65539:E65539 IX65539:JA65539 ST65539:SW65539 ACP65539:ACS65539 AML65539:AMO65539 AWH65539:AWK65539 BGD65539:BGG65539 BPZ65539:BQC65539 BZV65539:BZY65539 CJR65539:CJU65539 CTN65539:CTQ65539 DDJ65539:DDM65539 DNF65539:DNI65539 DXB65539:DXE65539 EGX65539:EHA65539 EQT65539:EQW65539 FAP65539:FAS65539 FKL65539:FKO65539 FUH65539:FUK65539 GED65539:GEG65539 GNZ65539:GOC65539 GXV65539:GXY65539 HHR65539:HHU65539 HRN65539:HRQ65539 IBJ65539:IBM65539 ILF65539:ILI65539 IVB65539:IVE65539 JEX65539:JFA65539 JOT65539:JOW65539 JYP65539:JYS65539 KIL65539:KIO65539 KSH65539:KSK65539 LCD65539:LCG65539 LLZ65539:LMC65539 LVV65539:LVY65539 MFR65539:MFU65539 MPN65539:MPQ65539 MZJ65539:MZM65539 NJF65539:NJI65539 NTB65539:NTE65539 OCX65539:ODA65539 OMT65539:OMW65539 OWP65539:OWS65539 PGL65539:PGO65539 PQH65539:PQK65539 QAD65539:QAG65539 QJZ65539:QKC65539 QTV65539:QTY65539 RDR65539:RDU65539 RNN65539:RNQ65539 RXJ65539:RXM65539 SHF65539:SHI65539 SRB65539:SRE65539 TAX65539:TBA65539 TKT65539:TKW65539 TUP65539:TUS65539 UEL65539:UEO65539 UOH65539:UOK65539 UYD65539:UYG65539 VHZ65539:VIC65539 VRV65539:VRY65539 WBR65539:WBU65539 WLN65539:WLQ65539 WVJ65539:WVM65539 B131075:E131075 IX131075:JA131075 ST131075:SW131075 ACP131075:ACS131075 AML131075:AMO131075 AWH131075:AWK131075 BGD131075:BGG131075 BPZ131075:BQC131075 BZV131075:BZY131075 CJR131075:CJU131075 CTN131075:CTQ131075 DDJ131075:DDM131075 DNF131075:DNI131075 DXB131075:DXE131075 EGX131075:EHA131075 EQT131075:EQW131075 FAP131075:FAS131075 FKL131075:FKO131075 FUH131075:FUK131075 GED131075:GEG131075 GNZ131075:GOC131075 GXV131075:GXY131075 HHR131075:HHU131075 HRN131075:HRQ131075 IBJ131075:IBM131075 ILF131075:ILI131075 IVB131075:IVE131075 JEX131075:JFA131075 JOT131075:JOW131075 JYP131075:JYS131075 KIL131075:KIO131075 KSH131075:KSK131075 LCD131075:LCG131075 LLZ131075:LMC131075 LVV131075:LVY131075 MFR131075:MFU131075 MPN131075:MPQ131075 MZJ131075:MZM131075 NJF131075:NJI131075 NTB131075:NTE131075 OCX131075:ODA131075 OMT131075:OMW131075 OWP131075:OWS131075 PGL131075:PGO131075 PQH131075:PQK131075 QAD131075:QAG131075 QJZ131075:QKC131075 QTV131075:QTY131075 RDR131075:RDU131075 RNN131075:RNQ131075 RXJ131075:RXM131075 SHF131075:SHI131075 SRB131075:SRE131075 TAX131075:TBA131075 TKT131075:TKW131075 TUP131075:TUS131075 UEL131075:UEO131075 UOH131075:UOK131075 UYD131075:UYG131075 VHZ131075:VIC131075 VRV131075:VRY131075 WBR131075:WBU131075 WLN131075:WLQ131075 WVJ131075:WVM131075 B196611:E196611 IX196611:JA196611 ST196611:SW196611 ACP196611:ACS196611 AML196611:AMO196611 AWH196611:AWK196611 BGD196611:BGG196611 BPZ196611:BQC196611 BZV196611:BZY196611 CJR196611:CJU196611 CTN196611:CTQ196611 DDJ196611:DDM196611 DNF196611:DNI196611 DXB196611:DXE196611 EGX196611:EHA196611 EQT196611:EQW196611 FAP196611:FAS196611 FKL196611:FKO196611 FUH196611:FUK196611 GED196611:GEG196611 GNZ196611:GOC196611 GXV196611:GXY196611 HHR196611:HHU196611 HRN196611:HRQ196611 IBJ196611:IBM196611 ILF196611:ILI196611 IVB196611:IVE196611 JEX196611:JFA196611 JOT196611:JOW196611 JYP196611:JYS196611 KIL196611:KIO196611 KSH196611:KSK196611 LCD196611:LCG196611 LLZ196611:LMC196611 LVV196611:LVY196611 MFR196611:MFU196611 MPN196611:MPQ196611 MZJ196611:MZM196611 NJF196611:NJI196611 NTB196611:NTE196611 OCX196611:ODA196611 OMT196611:OMW196611 OWP196611:OWS196611 PGL196611:PGO196611 PQH196611:PQK196611 QAD196611:QAG196611 QJZ196611:QKC196611 QTV196611:QTY196611 RDR196611:RDU196611 RNN196611:RNQ196611 RXJ196611:RXM196611 SHF196611:SHI196611 SRB196611:SRE196611 TAX196611:TBA196611 TKT196611:TKW196611 TUP196611:TUS196611 UEL196611:UEO196611 UOH196611:UOK196611 UYD196611:UYG196611 VHZ196611:VIC196611 VRV196611:VRY196611 WBR196611:WBU196611 WLN196611:WLQ196611 WVJ196611:WVM196611 B262147:E262147 IX262147:JA262147 ST262147:SW262147 ACP262147:ACS262147 AML262147:AMO262147 AWH262147:AWK262147 BGD262147:BGG262147 BPZ262147:BQC262147 BZV262147:BZY262147 CJR262147:CJU262147 CTN262147:CTQ262147 DDJ262147:DDM262147 DNF262147:DNI262147 DXB262147:DXE262147 EGX262147:EHA262147 EQT262147:EQW262147 FAP262147:FAS262147 FKL262147:FKO262147 FUH262147:FUK262147 GED262147:GEG262147 GNZ262147:GOC262147 GXV262147:GXY262147 HHR262147:HHU262147 HRN262147:HRQ262147 IBJ262147:IBM262147 ILF262147:ILI262147 IVB262147:IVE262147 JEX262147:JFA262147 JOT262147:JOW262147 JYP262147:JYS262147 KIL262147:KIO262147 KSH262147:KSK262147 LCD262147:LCG262147 LLZ262147:LMC262147 LVV262147:LVY262147 MFR262147:MFU262147 MPN262147:MPQ262147 MZJ262147:MZM262147 NJF262147:NJI262147 NTB262147:NTE262147 OCX262147:ODA262147 OMT262147:OMW262147 OWP262147:OWS262147 PGL262147:PGO262147 PQH262147:PQK262147 QAD262147:QAG262147 QJZ262147:QKC262147 QTV262147:QTY262147 RDR262147:RDU262147 RNN262147:RNQ262147 RXJ262147:RXM262147 SHF262147:SHI262147 SRB262147:SRE262147 TAX262147:TBA262147 TKT262147:TKW262147 TUP262147:TUS262147 UEL262147:UEO262147 UOH262147:UOK262147 UYD262147:UYG262147 VHZ262147:VIC262147 VRV262147:VRY262147 WBR262147:WBU262147 WLN262147:WLQ262147 WVJ262147:WVM262147 B327683:E327683 IX327683:JA327683 ST327683:SW327683 ACP327683:ACS327683 AML327683:AMO327683 AWH327683:AWK327683 BGD327683:BGG327683 BPZ327683:BQC327683 BZV327683:BZY327683 CJR327683:CJU327683 CTN327683:CTQ327683 DDJ327683:DDM327683 DNF327683:DNI327683 DXB327683:DXE327683 EGX327683:EHA327683 EQT327683:EQW327683 FAP327683:FAS327683 FKL327683:FKO327683 FUH327683:FUK327683 GED327683:GEG327683 GNZ327683:GOC327683 GXV327683:GXY327683 HHR327683:HHU327683 HRN327683:HRQ327683 IBJ327683:IBM327683 ILF327683:ILI327683 IVB327683:IVE327683 JEX327683:JFA327683 JOT327683:JOW327683 JYP327683:JYS327683 KIL327683:KIO327683 KSH327683:KSK327683 LCD327683:LCG327683 LLZ327683:LMC327683 LVV327683:LVY327683 MFR327683:MFU327683 MPN327683:MPQ327683 MZJ327683:MZM327683 NJF327683:NJI327683 NTB327683:NTE327683 OCX327683:ODA327683 OMT327683:OMW327683 OWP327683:OWS327683 PGL327683:PGO327683 PQH327683:PQK327683 QAD327683:QAG327683 QJZ327683:QKC327683 QTV327683:QTY327683 RDR327683:RDU327683 RNN327683:RNQ327683 RXJ327683:RXM327683 SHF327683:SHI327683 SRB327683:SRE327683 TAX327683:TBA327683 TKT327683:TKW327683 TUP327683:TUS327683 UEL327683:UEO327683 UOH327683:UOK327683 UYD327683:UYG327683 VHZ327683:VIC327683 VRV327683:VRY327683 WBR327683:WBU327683 WLN327683:WLQ327683 WVJ327683:WVM327683 B393219:E393219 IX393219:JA393219 ST393219:SW393219 ACP393219:ACS393219 AML393219:AMO393219 AWH393219:AWK393219 BGD393219:BGG393219 BPZ393219:BQC393219 BZV393219:BZY393219 CJR393219:CJU393219 CTN393219:CTQ393219 DDJ393219:DDM393219 DNF393219:DNI393219 DXB393219:DXE393219 EGX393219:EHA393219 EQT393219:EQW393219 FAP393219:FAS393219 FKL393219:FKO393219 FUH393219:FUK393219 GED393219:GEG393219 GNZ393219:GOC393219 GXV393219:GXY393219 HHR393219:HHU393219 HRN393219:HRQ393219 IBJ393219:IBM393219 ILF393219:ILI393219 IVB393219:IVE393219 JEX393219:JFA393219 JOT393219:JOW393219 JYP393219:JYS393219 KIL393219:KIO393219 KSH393219:KSK393219 LCD393219:LCG393219 LLZ393219:LMC393219 LVV393219:LVY393219 MFR393219:MFU393219 MPN393219:MPQ393219 MZJ393219:MZM393219 NJF393219:NJI393219 NTB393219:NTE393219 OCX393219:ODA393219 OMT393219:OMW393219 OWP393219:OWS393219 PGL393219:PGO393219 PQH393219:PQK393219 QAD393219:QAG393219 QJZ393219:QKC393219 QTV393219:QTY393219 RDR393219:RDU393219 RNN393219:RNQ393219 RXJ393219:RXM393219 SHF393219:SHI393219 SRB393219:SRE393219 TAX393219:TBA393219 TKT393219:TKW393219 TUP393219:TUS393219 UEL393219:UEO393219 UOH393219:UOK393219 UYD393219:UYG393219 VHZ393219:VIC393219 VRV393219:VRY393219 WBR393219:WBU393219 WLN393219:WLQ393219 WVJ393219:WVM393219 B458755:E458755 IX458755:JA458755 ST458755:SW458755 ACP458755:ACS458755 AML458755:AMO458755 AWH458755:AWK458755 BGD458755:BGG458755 BPZ458755:BQC458755 BZV458755:BZY458755 CJR458755:CJU458755 CTN458755:CTQ458755 DDJ458755:DDM458755 DNF458755:DNI458755 DXB458755:DXE458755 EGX458755:EHA458755 EQT458755:EQW458755 FAP458755:FAS458755 FKL458755:FKO458755 FUH458755:FUK458755 GED458755:GEG458755 GNZ458755:GOC458755 GXV458755:GXY458755 HHR458755:HHU458755 HRN458755:HRQ458755 IBJ458755:IBM458755 ILF458755:ILI458755 IVB458755:IVE458755 JEX458755:JFA458755 JOT458755:JOW458755 JYP458755:JYS458755 KIL458755:KIO458755 KSH458755:KSK458755 LCD458755:LCG458755 LLZ458755:LMC458755 LVV458755:LVY458755 MFR458755:MFU458755 MPN458755:MPQ458755 MZJ458755:MZM458755 NJF458755:NJI458755 NTB458755:NTE458755 OCX458755:ODA458755 OMT458755:OMW458755 OWP458755:OWS458755 PGL458755:PGO458755 PQH458755:PQK458755 QAD458755:QAG458755 QJZ458755:QKC458755 QTV458755:QTY458755 RDR458755:RDU458755 RNN458755:RNQ458755 RXJ458755:RXM458755 SHF458755:SHI458755 SRB458755:SRE458755 TAX458755:TBA458755 TKT458755:TKW458755 TUP458755:TUS458755 UEL458755:UEO458755 UOH458755:UOK458755 UYD458755:UYG458755 VHZ458755:VIC458755 VRV458755:VRY458755 WBR458755:WBU458755 WLN458755:WLQ458755 WVJ458755:WVM458755 B524291:E524291 IX524291:JA524291 ST524291:SW524291 ACP524291:ACS524291 AML524291:AMO524291 AWH524291:AWK524291 BGD524291:BGG524291 BPZ524291:BQC524291 BZV524291:BZY524291 CJR524291:CJU524291 CTN524291:CTQ524291 DDJ524291:DDM524291 DNF524291:DNI524291 DXB524291:DXE524291 EGX524291:EHA524291 EQT524291:EQW524291 FAP524291:FAS524291 FKL524291:FKO524291 FUH524291:FUK524291 GED524291:GEG524291 GNZ524291:GOC524291 GXV524291:GXY524291 HHR524291:HHU524291 HRN524291:HRQ524291 IBJ524291:IBM524291 ILF524291:ILI524291 IVB524291:IVE524291 JEX524291:JFA524291 JOT524291:JOW524291 JYP524291:JYS524291 KIL524291:KIO524291 KSH524291:KSK524291 LCD524291:LCG524291 LLZ524291:LMC524291 LVV524291:LVY524291 MFR524291:MFU524291 MPN524291:MPQ524291 MZJ524291:MZM524291 NJF524291:NJI524291 NTB524291:NTE524291 OCX524291:ODA524291 OMT524291:OMW524291 OWP524291:OWS524291 PGL524291:PGO524291 PQH524291:PQK524291 QAD524291:QAG524291 QJZ524291:QKC524291 QTV524291:QTY524291 RDR524291:RDU524291 RNN524291:RNQ524291 RXJ524291:RXM524291 SHF524291:SHI524291 SRB524291:SRE524291 TAX524291:TBA524291 TKT524291:TKW524291 TUP524291:TUS524291 UEL524291:UEO524291 UOH524291:UOK524291 UYD524291:UYG524291 VHZ524291:VIC524291 VRV524291:VRY524291 WBR524291:WBU524291 WLN524291:WLQ524291 WVJ524291:WVM524291 B589827:E589827 IX589827:JA589827 ST589827:SW589827 ACP589827:ACS589827 AML589827:AMO589827 AWH589827:AWK589827 BGD589827:BGG589827 BPZ589827:BQC589827 BZV589827:BZY589827 CJR589827:CJU589827 CTN589827:CTQ589827 DDJ589827:DDM589827 DNF589827:DNI589827 DXB589827:DXE589827 EGX589827:EHA589827 EQT589827:EQW589827 FAP589827:FAS589827 FKL589827:FKO589827 FUH589827:FUK589827 GED589827:GEG589827 GNZ589827:GOC589827 GXV589827:GXY589827 HHR589827:HHU589827 HRN589827:HRQ589827 IBJ589827:IBM589827 ILF589827:ILI589827 IVB589827:IVE589827 JEX589827:JFA589827 JOT589827:JOW589827 JYP589827:JYS589827 KIL589827:KIO589827 KSH589827:KSK589827 LCD589827:LCG589827 LLZ589827:LMC589827 LVV589827:LVY589827 MFR589827:MFU589827 MPN589827:MPQ589827 MZJ589827:MZM589827 NJF589827:NJI589827 NTB589827:NTE589827 OCX589827:ODA589827 OMT589827:OMW589827 OWP589827:OWS589827 PGL589827:PGO589827 PQH589827:PQK589827 QAD589827:QAG589827 QJZ589827:QKC589827 QTV589827:QTY589827 RDR589827:RDU589827 RNN589827:RNQ589827 RXJ589827:RXM589827 SHF589827:SHI589827 SRB589827:SRE589827 TAX589827:TBA589827 TKT589827:TKW589827 TUP589827:TUS589827 UEL589827:UEO589827 UOH589827:UOK589827 UYD589827:UYG589827 VHZ589827:VIC589827 VRV589827:VRY589827 WBR589827:WBU589827 WLN589827:WLQ589827 WVJ589827:WVM589827 B655363:E655363 IX655363:JA655363 ST655363:SW655363 ACP655363:ACS655363 AML655363:AMO655363 AWH655363:AWK655363 BGD655363:BGG655363 BPZ655363:BQC655363 BZV655363:BZY655363 CJR655363:CJU655363 CTN655363:CTQ655363 DDJ655363:DDM655363 DNF655363:DNI655363 DXB655363:DXE655363 EGX655363:EHA655363 EQT655363:EQW655363 FAP655363:FAS655363 FKL655363:FKO655363 FUH655363:FUK655363 GED655363:GEG655363 GNZ655363:GOC655363 GXV655363:GXY655363 HHR655363:HHU655363 HRN655363:HRQ655363 IBJ655363:IBM655363 ILF655363:ILI655363 IVB655363:IVE655363 JEX655363:JFA655363 JOT655363:JOW655363 JYP655363:JYS655363 KIL655363:KIO655363 KSH655363:KSK655363 LCD655363:LCG655363 LLZ655363:LMC655363 LVV655363:LVY655363 MFR655363:MFU655363 MPN655363:MPQ655363 MZJ655363:MZM655363 NJF655363:NJI655363 NTB655363:NTE655363 OCX655363:ODA655363 OMT655363:OMW655363 OWP655363:OWS655363 PGL655363:PGO655363 PQH655363:PQK655363 QAD655363:QAG655363 QJZ655363:QKC655363 QTV655363:QTY655363 RDR655363:RDU655363 RNN655363:RNQ655363 RXJ655363:RXM655363 SHF655363:SHI655363 SRB655363:SRE655363 TAX655363:TBA655363 TKT655363:TKW655363 TUP655363:TUS655363 UEL655363:UEO655363 UOH655363:UOK655363 UYD655363:UYG655363 VHZ655363:VIC655363 VRV655363:VRY655363 WBR655363:WBU655363 WLN655363:WLQ655363 WVJ655363:WVM655363 B720899:E720899 IX720899:JA720899 ST720899:SW720899 ACP720899:ACS720899 AML720899:AMO720899 AWH720899:AWK720899 BGD720899:BGG720899 BPZ720899:BQC720899 BZV720899:BZY720899 CJR720899:CJU720899 CTN720899:CTQ720899 DDJ720899:DDM720899 DNF720899:DNI720899 DXB720899:DXE720899 EGX720899:EHA720899 EQT720899:EQW720899 FAP720899:FAS720899 FKL720899:FKO720899 FUH720899:FUK720899 GED720899:GEG720899 GNZ720899:GOC720899 GXV720899:GXY720899 HHR720899:HHU720899 HRN720899:HRQ720899 IBJ720899:IBM720899 ILF720899:ILI720899 IVB720899:IVE720899 JEX720899:JFA720899 JOT720899:JOW720899 JYP720899:JYS720899 KIL720899:KIO720899 KSH720899:KSK720899 LCD720899:LCG720899 LLZ720899:LMC720899 LVV720899:LVY720899 MFR720899:MFU720899 MPN720899:MPQ720899 MZJ720899:MZM720899 NJF720899:NJI720899 NTB720899:NTE720899 OCX720899:ODA720899 OMT720899:OMW720899 OWP720899:OWS720899 PGL720899:PGO720899 PQH720899:PQK720899 QAD720899:QAG720899 QJZ720899:QKC720899 QTV720899:QTY720899 RDR720899:RDU720899 RNN720899:RNQ720899 RXJ720899:RXM720899 SHF720899:SHI720899 SRB720899:SRE720899 TAX720899:TBA720899 TKT720899:TKW720899 TUP720899:TUS720899 UEL720899:UEO720899 UOH720899:UOK720899 UYD720899:UYG720899 VHZ720899:VIC720899 VRV720899:VRY720899 WBR720899:WBU720899 WLN720899:WLQ720899 WVJ720899:WVM720899 B786435:E786435 IX786435:JA786435 ST786435:SW786435 ACP786435:ACS786435 AML786435:AMO786435 AWH786435:AWK786435 BGD786435:BGG786435 BPZ786435:BQC786435 BZV786435:BZY786435 CJR786435:CJU786435 CTN786435:CTQ786435 DDJ786435:DDM786435 DNF786435:DNI786435 DXB786435:DXE786435 EGX786435:EHA786435 EQT786435:EQW786435 FAP786435:FAS786435 FKL786435:FKO786435 FUH786435:FUK786435 GED786435:GEG786435 GNZ786435:GOC786435 GXV786435:GXY786435 HHR786435:HHU786435 HRN786435:HRQ786435 IBJ786435:IBM786435 ILF786435:ILI786435 IVB786435:IVE786435 JEX786435:JFA786435 JOT786435:JOW786435 JYP786435:JYS786435 KIL786435:KIO786435 KSH786435:KSK786435 LCD786435:LCG786435 LLZ786435:LMC786435 LVV786435:LVY786435 MFR786435:MFU786435 MPN786435:MPQ786435 MZJ786435:MZM786435 NJF786435:NJI786435 NTB786435:NTE786435 OCX786435:ODA786435 OMT786435:OMW786435 OWP786435:OWS786435 PGL786435:PGO786435 PQH786435:PQK786435 QAD786435:QAG786435 QJZ786435:QKC786435 QTV786435:QTY786435 RDR786435:RDU786435 RNN786435:RNQ786435 RXJ786435:RXM786435 SHF786435:SHI786435 SRB786435:SRE786435 TAX786435:TBA786435 TKT786435:TKW786435 TUP786435:TUS786435 UEL786435:UEO786435 UOH786435:UOK786435 UYD786435:UYG786435 VHZ786435:VIC786435 VRV786435:VRY786435 WBR786435:WBU786435 WLN786435:WLQ786435 WVJ786435:WVM786435 B851971:E851971 IX851971:JA851971 ST851971:SW851971 ACP851971:ACS851971 AML851971:AMO851971 AWH851971:AWK851971 BGD851971:BGG851971 BPZ851971:BQC851971 BZV851971:BZY851971 CJR851971:CJU851971 CTN851971:CTQ851971 DDJ851971:DDM851971 DNF851971:DNI851971 DXB851971:DXE851971 EGX851971:EHA851971 EQT851971:EQW851971 FAP851971:FAS851971 FKL851971:FKO851971 FUH851971:FUK851971 GED851971:GEG851971 GNZ851971:GOC851971 GXV851971:GXY851971 HHR851971:HHU851971 HRN851971:HRQ851971 IBJ851971:IBM851971 ILF851971:ILI851971 IVB851971:IVE851971 JEX851971:JFA851971 JOT851971:JOW851971 JYP851971:JYS851971 KIL851971:KIO851971 KSH851971:KSK851971 LCD851971:LCG851971 LLZ851971:LMC851971 LVV851971:LVY851971 MFR851971:MFU851971 MPN851971:MPQ851971 MZJ851971:MZM851971 NJF851971:NJI851971 NTB851971:NTE851971 OCX851971:ODA851971 OMT851971:OMW851971 OWP851971:OWS851971 PGL851971:PGO851971 PQH851971:PQK851971 QAD851971:QAG851971 QJZ851971:QKC851971 QTV851971:QTY851971 RDR851971:RDU851971 RNN851971:RNQ851971 RXJ851971:RXM851971 SHF851971:SHI851971 SRB851971:SRE851971 TAX851971:TBA851971 TKT851971:TKW851971 TUP851971:TUS851971 UEL851971:UEO851971 UOH851971:UOK851971 UYD851971:UYG851971 VHZ851971:VIC851971 VRV851971:VRY851971 WBR851971:WBU851971 WLN851971:WLQ851971 WVJ851971:WVM851971 B917507:E917507 IX917507:JA917507 ST917507:SW917507 ACP917507:ACS917507 AML917507:AMO917507 AWH917507:AWK917507 BGD917507:BGG917507 BPZ917507:BQC917507 BZV917507:BZY917507 CJR917507:CJU917507 CTN917507:CTQ917507 DDJ917507:DDM917507 DNF917507:DNI917507 DXB917507:DXE917507 EGX917507:EHA917507 EQT917507:EQW917507 FAP917507:FAS917507 FKL917507:FKO917507 FUH917507:FUK917507 GED917507:GEG917507 GNZ917507:GOC917507 GXV917507:GXY917507 HHR917507:HHU917507 HRN917507:HRQ917507 IBJ917507:IBM917507 ILF917507:ILI917507 IVB917507:IVE917507 JEX917507:JFA917507 JOT917507:JOW917507 JYP917507:JYS917507 KIL917507:KIO917507 KSH917507:KSK917507 LCD917507:LCG917507 LLZ917507:LMC917507 LVV917507:LVY917507 MFR917507:MFU917507 MPN917507:MPQ917507 MZJ917507:MZM917507 NJF917507:NJI917507 NTB917507:NTE917507 OCX917507:ODA917507 OMT917507:OMW917507 OWP917507:OWS917507 PGL917507:PGO917507 PQH917507:PQK917507 QAD917507:QAG917507 QJZ917507:QKC917507 QTV917507:QTY917507 RDR917507:RDU917507 RNN917507:RNQ917507 RXJ917507:RXM917507 SHF917507:SHI917507 SRB917507:SRE917507 TAX917507:TBA917507 TKT917507:TKW917507 TUP917507:TUS917507 UEL917507:UEO917507 UOH917507:UOK917507 UYD917507:UYG917507 VHZ917507:VIC917507 VRV917507:VRY917507 WBR917507:WBU917507 WLN917507:WLQ917507 WVJ917507:WVM917507 B983043:E983043 IX983043:JA983043 ST983043:SW983043 ACP983043:ACS983043 AML983043:AMO983043 AWH983043:AWK983043 BGD983043:BGG983043 BPZ983043:BQC983043 BZV983043:BZY983043 CJR983043:CJU983043 CTN983043:CTQ983043 DDJ983043:DDM983043 DNF983043:DNI983043 DXB983043:DXE983043 EGX983043:EHA983043 EQT983043:EQW983043 FAP983043:FAS983043 FKL983043:FKO983043 FUH983043:FUK983043 GED983043:GEG983043 GNZ983043:GOC983043 GXV983043:GXY983043 HHR983043:HHU983043 HRN983043:HRQ983043 IBJ983043:IBM983043 ILF983043:ILI983043 IVB983043:IVE983043 JEX983043:JFA983043 JOT983043:JOW983043 JYP983043:JYS983043 KIL983043:KIO983043 KSH983043:KSK983043 LCD983043:LCG983043 LLZ983043:LMC983043 LVV983043:LVY983043 MFR983043:MFU983043 MPN983043:MPQ983043 MZJ983043:MZM983043 NJF983043:NJI983043 NTB983043:NTE983043 OCX983043:ODA983043 OMT983043:OMW983043 OWP983043:OWS983043 PGL983043:PGO983043 PQH983043:PQK983043 QAD983043:QAG983043 QJZ983043:QKC983043 QTV983043:QTY983043 RDR983043:RDU983043 RNN983043:RNQ983043 RXJ983043:RXM983043 SHF983043:SHI983043 SRB983043:SRE983043 TAX983043:TBA983043 TKT983043:TKW983043 TUP983043:TUS983043 UEL983043:UEO983043 UOH983043:UOK983043 UYD983043:UYG983043 VHZ983043:VIC983043 VRV983043:VRY983043 WBR983043:WBU983043 WLN983043:WLQ983043 WVJ983043:WVM983043"/>
    <dataValidation allowBlank="1" showInputMessage="1" showErrorMessage="1" promptTitle="Utility Cost of Existing" prompt="Enter the cost per kWh in your area.  This usually ranges from .06 to .14" sqref="B29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65565 IX65565 ST65565 ACP65565 AML65565 AWH65565 BGD65565 BPZ65565 BZV65565 CJR65565 CTN65565 DDJ65565 DNF65565 DXB65565 EGX65565 EQT65565 FAP65565 FKL65565 FUH65565 GED65565 GNZ65565 GXV65565 HHR65565 HRN65565 IBJ65565 ILF65565 IVB65565 JEX65565 JOT65565 JYP65565 KIL65565 KSH65565 LCD65565 LLZ65565 LVV65565 MFR65565 MPN65565 MZJ65565 NJF65565 NTB65565 OCX65565 OMT65565 OWP65565 PGL65565 PQH65565 QAD65565 QJZ65565 QTV65565 RDR65565 RNN65565 RXJ65565 SHF65565 SRB65565 TAX65565 TKT65565 TUP65565 UEL65565 UOH65565 UYD65565 VHZ65565 VRV65565 WBR65565 WLN65565 WVJ65565 B131101 IX131101 ST131101 ACP131101 AML131101 AWH131101 BGD131101 BPZ131101 BZV131101 CJR131101 CTN131101 DDJ131101 DNF131101 DXB131101 EGX131101 EQT131101 FAP131101 FKL131101 FUH131101 GED131101 GNZ131101 GXV131101 HHR131101 HRN131101 IBJ131101 ILF131101 IVB131101 JEX131101 JOT131101 JYP131101 KIL131101 KSH131101 LCD131101 LLZ131101 LVV131101 MFR131101 MPN131101 MZJ131101 NJF131101 NTB131101 OCX131101 OMT131101 OWP131101 PGL131101 PQH131101 QAD131101 QJZ131101 QTV131101 RDR131101 RNN131101 RXJ131101 SHF131101 SRB131101 TAX131101 TKT131101 TUP131101 UEL131101 UOH131101 UYD131101 VHZ131101 VRV131101 WBR131101 WLN131101 WVJ131101 B196637 IX196637 ST196637 ACP196637 AML196637 AWH196637 BGD196637 BPZ196637 BZV196637 CJR196637 CTN196637 DDJ196637 DNF196637 DXB196637 EGX196637 EQT196637 FAP196637 FKL196637 FUH196637 GED196637 GNZ196637 GXV196637 HHR196637 HRN196637 IBJ196637 ILF196637 IVB196637 JEX196637 JOT196637 JYP196637 KIL196637 KSH196637 LCD196637 LLZ196637 LVV196637 MFR196637 MPN196637 MZJ196637 NJF196637 NTB196637 OCX196637 OMT196637 OWP196637 PGL196637 PQH196637 QAD196637 QJZ196637 QTV196637 RDR196637 RNN196637 RXJ196637 SHF196637 SRB196637 TAX196637 TKT196637 TUP196637 UEL196637 UOH196637 UYD196637 VHZ196637 VRV196637 WBR196637 WLN196637 WVJ196637 B262173 IX262173 ST262173 ACP262173 AML262173 AWH262173 BGD262173 BPZ262173 BZV262173 CJR262173 CTN262173 DDJ262173 DNF262173 DXB262173 EGX262173 EQT262173 FAP262173 FKL262173 FUH262173 GED262173 GNZ262173 GXV262173 HHR262173 HRN262173 IBJ262173 ILF262173 IVB262173 JEX262173 JOT262173 JYP262173 KIL262173 KSH262173 LCD262173 LLZ262173 LVV262173 MFR262173 MPN262173 MZJ262173 NJF262173 NTB262173 OCX262173 OMT262173 OWP262173 PGL262173 PQH262173 QAD262173 QJZ262173 QTV262173 RDR262173 RNN262173 RXJ262173 SHF262173 SRB262173 TAX262173 TKT262173 TUP262173 UEL262173 UOH262173 UYD262173 VHZ262173 VRV262173 WBR262173 WLN262173 WVJ262173 B327709 IX327709 ST327709 ACP327709 AML327709 AWH327709 BGD327709 BPZ327709 BZV327709 CJR327709 CTN327709 DDJ327709 DNF327709 DXB327709 EGX327709 EQT327709 FAP327709 FKL327709 FUH327709 GED327709 GNZ327709 GXV327709 HHR327709 HRN327709 IBJ327709 ILF327709 IVB327709 JEX327709 JOT327709 JYP327709 KIL327709 KSH327709 LCD327709 LLZ327709 LVV327709 MFR327709 MPN327709 MZJ327709 NJF327709 NTB327709 OCX327709 OMT327709 OWP327709 PGL327709 PQH327709 QAD327709 QJZ327709 QTV327709 RDR327709 RNN327709 RXJ327709 SHF327709 SRB327709 TAX327709 TKT327709 TUP327709 UEL327709 UOH327709 UYD327709 VHZ327709 VRV327709 WBR327709 WLN327709 WVJ327709 B393245 IX393245 ST393245 ACP393245 AML393245 AWH393245 BGD393245 BPZ393245 BZV393245 CJR393245 CTN393245 DDJ393245 DNF393245 DXB393245 EGX393245 EQT393245 FAP393245 FKL393245 FUH393245 GED393245 GNZ393245 GXV393245 HHR393245 HRN393245 IBJ393245 ILF393245 IVB393245 JEX393245 JOT393245 JYP393245 KIL393245 KSH393245 LCD393245 LLZ393245 LVV393245 MFR393245 MPN393245 MZJ393245 NJF393245 NTB393245 OCX393245 OMT393245 OWP393245 PGL393245 PQH393245 QAD393245 QJZ393245 QTV393245 RDR393245 RNN393245 RXJ393245 SHF393245 SRB393245 TAX393245 TKT393245 TUP393245 UEL393245 UOH393245 UYD393245 VHZ393245 VRV393245 WBR393245 WLN393245 WVJ393245 B458781 IX458781 ST458781 ACP458781 AML458781 AWH458781 BGD458781 BPZ458781 BZV458781 CJR458781 CTN458781 DDJ458781 DNF458781 DXB458781 EGX458781 EQT458781 FAP458781 FKL458781 FUH458781 GED458781 GNZ458781 GXV458781 HHR458781 HRN458781 IBJ458781 ILF458781 IVB458781 JEX458781 JOT458781 JYP458781 KIL458781 KSH458781 LCD458781 LLZ458781 LVV458781 MFR458781 MPN458781 MZJ458781 NJF458781 NTB458781 OCX458781 OMT458781 OWP458781 PGL458781 PQH458781 QAD458781 QJZ458781 QTV458781 RDR458781 RNN458781 RXJ458781 SHF458781 SRB458781 TAX458781 TKT458781 TUP458781 UEL458781 UOH458781 UYD458781 VHZ458781 VRV458781 WBR458781 WLN458781 WVJ458781 B524317 IX524317 ST524317 ACP524317 AML524317 AWH524317 BGD524317 BPZ524317 BZV524317 CJR524317 CTN524317 DDJ524317 DNF524317 DXB524317 EGX524317 EQT524317 FAP524317 FKL524317 FUH524317 GED524317 GNZ524317 GXV524317 HHR524317 HRN524317 IBJ524317 ILF524317 IVB524317 JEX524317 JOT524317 JYP524317 KIL524317 KSH524317 LCD524317 LLZ524317 LVV524317 MFR524317 MPN524317 MZJ524317 NJF524317 NTB524317 OCX524317 OMT524317 OWP524317 PGL524317 PQH524317 QAD524317 QJZ524317 QTV524317 RDR524317 RNN524317 RXJ524317 SHF524317 SRB524317 TAX524317 TKT524317 TUP524317 UEL524317 UOH524317 UYD524317 VHZ524317 VRV524317 WBR524317 WLN524317 WVJ524317 B589853 IX589853 ST589853 ACP589853 AML589853 AWH589853 BGD589853 BPZ589853 BZV589853 CJR589853 CTN589853 DDJ589853 DNF589853 DXB589853 EGX589853 EQT589853 FAP589853 FKL589853 FUH589853 GED589853 GNZ589853 GXV589853 HHR589853 HRN589853 IBJ589853 ILF589853 IVB589853 JEX589853 JOT589853 JYP589853 KIL589853 KSH589853 LCD589853 LLZ589853 LVV589853 MFR589853 MPN589853 MZJ589853 NJF589853 NTB589853 OCX589853 OMT589853 OWP589853 PGL589853 PQH589853 QAD589853 QJZ589853 QTV589853 RDR589853 RNN589853 RXJ589853 SHF589853 SRB589853 TAX589853 TKT589853 TUP589853 UEL589853 UOH589853 UYD589853 VHZ589853 VRV589853 WBR589853 WLN589853 WVJ589853 B655389 IX655389 ST655389 ACP655389 AML655389 AWH655389 BGD655389 BPZ655389 BZV655389 CJR655389 CTN655389 DDJ655389 DNF655389 DXB655389 EGX655389 EQT655389 FAP655389 FKL655389 FUH655389 GED655389 GNZ655389 GXV655389 HHR655389 HRN655389 IBJ655389 ILF655389 IVB655389 JEX655389 JOT655389 JYP655389 KIL655389 KSH655389 LCD655389 LLZ655389 LVV655389 MFR655389 MPN655389 MZJ655389 NJF655389 NTB655389 OCX655389 OMT655389 OWP655389 PGL655389 PQH655389 QAD655389 QJZ655389 QTV655389 RDR655389 RNN655389 RXJ655389 SHF655389 SRB655389 TAX655389 TKT655389 TUP655389 UEL655389 UOH655389 UYD655389 VHZ655389 VRV655389 WBR655389 WLN655389 WVJ655389 B720925 IX720925 ST720925 ACP720925 AML720925 AWH720925 BGD720925 BPZ720925 BZV720925 CJR720925 CTN720925 DDJ720925 DNF720925 DXB720925 EGX720925 EQT720925 FAP720925 FKL720925 FUH720925 GED720925 GNZ720925 GXV720925 HHR720925 HRN720925 IBJ720925 ILF720925 IVB720925 JEX720925 JOT720925 JYP720925 KIL720925 KSH720925 LCD720925 LLZ720925 LVV720925 MFR720925 MPN720925 MZJ720925 NJF720925 NTB720925 OCX720925 OMT720925 OWP720925 PGL720925 PQH720925 QAD720925 QJZ720925 QTV720925 RDR720925 RNN720925 RXJ720925 SHF720925 SRB720925 TAX720925 TKT720925 TUP720925 UEL720925 UOH720925 UYD720925 VHZ720925 VRV720925 WBR720925 WLN720925 WVJ720925 B786461 IX786461 ST786461 ACP786461 AML786461 AWH786461 BGD786461 BPZ786461 BZV786461 CJR786461 CTN786461 DDJ786461 DNF786461 DXB786461 EGX786461 EQT786461 FAP786461 FKL786461 FUH786461 GED786461 GNZ786461 GXV786461 HHR786461 HRN786461 IBJ786461 ILF786461 IVB786461 JEX786461 JOT786461 JYP786461 KIL786461 KSH786461 LCD786461 LLZ786461 LVV786461 MFR786461 MPN786461 MZJ786461 NJF786461 NTB786461 OCX786461 OMT786461 OWP786461 PGL786461 PQH786461 QAD786461 QJZ786461 QTV786461 RDR786461 RNN786461 RXJ786461 SHF786461 SRB786461 TAX786461 TKT786461 TUP786461 UEL786461 UOH786461 UYD786461 VHZ786461 VRV786461 WBR786461 WLN786461 WVJ786461 B851997 IX851997 ST851997 ACP851997 AML851997 AWH851997 BGD851997 BPZ851997 BZV851997 CJR851997 CTN851997 DDJ851997 DNF851997 DXB851997 EGX851997 EQT851997 FAP851997 FKL851997 FUH851997 GED851997 GNZ851997 GXV851997 HHR851997 HRN851997 IBJ851997 ILF851997 IVB851997 JEX851997 JOT851997 JYP851997 KIL851997 KSH851997 LCD851997 LLZ851997 LVV851997 MFR851997 MPN851997 MZJ851997 NJF851997 NTB851997 OCX851997 OMT851997 OWP851997 PGL851997 PQH851997 QAD851997 QJZ851997 QTV851997 RDR851997 RNN851997 RXJ851997 SHF851997 SRB851997 TAX851997 TKT851997 TUP851997 UEL851997 UOH851997 UYD851997 VHZ851997 VRV851997 WBR851997 WLN851997 WVJ851997 B917533 IX917533 ST917533 ACP917533 AML917533 AWH917533 BGD917533 BPZ917533 BZV917533 CJR917533 CTN917533 DDJ917533 DNF917533 DXB917533 EGX917533 EQT917533 FAP917533 FKL917533 FUH917533 GED917533 GNZ917533 GXV917533 HHR917533 HRN917533 IBJ917533 ILF917533 IVB917533 JEX917533 JOT917533 JYP917533 KIL917533 KSH917533 LCD917533 LLZ917533 LVV917533 MFR917533 MPN917533 MZJ917533 NJF917533 NTB917533 OCX917533 OMT917533 OWP917533 PGL917533 PQH917533 QAD917533 QJZ917533 QTV917533 RDR917533 RNN917533 RXJ917533 SHF917533 SRB917533 TAX917533 TKT917533 TUP917533 UEL917533 UOH917533 UYD917533 VHZ917533 VRV917533 WBR917533 WLN917533 WVJ917533 B983069 IX983069 ST983069 ACP983069 AML983069 AWH983069 BGD983069 BPZ983069 BZV983069 CJR983069 CTN983069 DDJ983069 DNF983069 DXB983069 EGX983069 EQT983069 FAP983069 FKL983069 FUH983069 GED983069 GNZ983069 GXV983069 HHR983069 HRN983069 IBJ983069 ILF983069 IVB983069 JEX983069 JOT983069 JYP983069 KIL983069 KSH983069 LCD983069 LLZ983069 LVV983069 MFR983069 MPN983069 MZJ983069 NJF983069 NTB983069 OCX983069 OMT983069 OWP983069 PGL983069 PQH983069 QAD983069 QJZ983069 QTV983069 RDR983069 RNN983069 RXJ983069 SHF983069 SRB983069 TAX983069 TKT983069 TUP983069 UEL983069 UOH983069 UYD983069 VHZ983069 VRV983069 WBR983069 WLN983069 WVJ983069"/>
    <dataValidation allowBlank="1" showInputMessage="1" showErrorMessage="1" prompt="Annual Usage of Existing auto-calculated. " sqref="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dataValidation allowBlank="1" showInputMessage="1" showErrorMessage="1" promptTitle="Cost of Replacement" prompt="Refrigerator cost to include: refrigerator, labor to install, and recycling of existing unit." sqref="D32 IZ32 SV32 ACR32 AMN32 AWJ32 BGF32 BQB32 BZX32 CJT32 CTP32 DDL32 DNH32 DXD32 EGZ32 EQV32 FAR32 FKN32 FUJ32 GEF32 GOB32 GXX32 HHT32 HRP32 IBL32 ILH32 IVD32 JEZ32 JOV32 JYR32 KIN32 KSJ32 LCF32 LMB32 LVX32 MFT32 MPP32 MZL32 NJH32 NTD32 OCZ32 OMV32 OWR32 PGN32 PQJ32 QAF32 QKB32 QTX32 RDT32 RNP32 RXL32 SHH32 SRD32 TAZ32 TKV32 TUR32 UEN32 UOJ32 UYF32 VIB32 VRX32 WBT32 WLP32 WVL32 D65568 IZ65568 SV65568 ACR65568 AMN65568 AWJ65568 BGF65568 BQB65568 BZX65568 CJT65568 CTP65568 DDL65568 DNH65568 DXD65568 EGZ65568 EQV65568 FAR65568 FKN65568 FUJ65568 GEF65568 GOB65568 GXX65568 HHT65568 HRP65568 IBL65568 ILH65568 IVD65568 JEZ65568 JOV65568 JYR65568 KIN65568 KSJ65568 LCF65568 LMB65568 LVX65568 MFT65568 MPP65568 MZL65568 NJH65568 NTD65568 OCZ65568 OMV65568 OWR65568 PGN65568 PQJ65568 QAF65568 QKB65568 QTX65568 RDT65568 RNP65568 RXL65568 SHH65568 SRD65568 TAZ65568 TKV65568 TUR65568 UEN65568 UOJ65568 UYF65568 VIB65568 VRX65568 WBT65568 WLP65568 WVL65568 D131104 IZ131104 SV131104 ACR131104 AMN131104 AWJ131104 BGF131104 BQB131104 BZX131104 CJT131104 CTP131104 DDL131104 DNH131104 DXD131104 EGZ131104 EQV131104 FAR131104 FKN131104 FUJ131104 GEF131104 GOB131104 GXX131104 HHT131104 HRP131104 IBL131104 ILH131104 IVD131104 JEZ131104 JOV131104 JYR131104 KIN131104 KSJ131104 LCF131104 LMB131104 LVX131104 MFT131104 MPP131104 MZL131104 NJH131104 NTD131104 OCZ131104 OMV131104 OWR131104 PGN131104 PQJ131104 QAF131104 QKB131104 QTX131104 RDT131104 RNP131104 RXL131104 SHH131104 SRD131104 TAZ131104 TKV131104 TUR131104 UEN131104 UOJ131104 UYF131104 VIB131104 VRX131104 WBT131104 WLP131104 WVL131104 D196640 IZ196640 SV196640 ACR196640 AMN196640 AWJ196640 BGF196640 BQB196640 BZX196640 CJT196640 CTP196640 DDL196640 DNH196640 DXD196640 EGZ196640 EQV196640 FAR196640 FKN196640 FUJ196640 GEF196640 GOB196640 GXX196640 HHT196640 HRP196640 IBL196640 ILH196640 IVD196640 JEZ196640 JOV196640 JYR196640 KIN196640 KSJ196640 LCF196640 LMB196640 LVX196640 MFT196640 MPP196640 MZL196640 NJH196640 NTD196640 OCZ196640 OMV196640 OWR196640 PGN196640 PQJ196640 QAF196640 QKB196640 QTX196640 RDT196640 RNP196640 RXL196640 SHH196640 SRD196640 TAZ196640 TKV196640 TUR196640 UEN196640 UOJ196640 UYF196640 VIB196640 VRX196640 WBT196640 WLP196640 WVL196640 D262176 IZ262176 SV262176 ACR262176 AMN262176 AWJ262176 BGF262176 BQB262176 BZX262176 CJT262176 CTP262176 DDL262176 DNH262176 DXD262176 EGZ262176 EQV262176 FAR262176 FKN262176 FUJ262176 GEF262176 GOB262176 GXX262176 HHT262176 HRP262176 IBL262176 ILH262176 IVD262176 JEZ262176 JOV262176 JYR262176 KIN262176 KSJ262176 LCF262176 LMB262176 LVX262176 MFT262176 MPP262176 MZL262176 NJH262176 NTD262176 OCZ262176 OMV262176 OWR262176 PGN262176 PQJ262176 QAF262176 QKB262176 QTX262176 RDT262176 RNP262176 RXL262176 SHH262176 SRD262176 TAZ262176 TKV262176 TUR262176 UEN262176 UOJ262176 UYF262176 VIB262176 VRX262176 WBT262176 WLP262176 WVL262176 D327712 IZ327712 SV327712 ACR327712 AMN327712 AWJ327712 BGF327712 BQB327712 BZX327712 CJT327712 CTP327712 DDL327712 DNH327712 DXD327712 EGZ327712 EQV327712 FAR327712 FKN327712 FUJ327712 GEF327712 GOB327712 GXX327712 HHT327712 HRP327712 IBL327712 ILH327712 IVD327712 JEZ327712 JOV327712 JYR327712 KIN327712 KSJ327712 LCF327712 LMB327712 LVX327712 MFT327712 MPP327712 MZL327712 NJH327712 NTD327712 OCZ327712 OMV327712 OWR327712 PGN327712 PQJ327712 QAF327712 QKB327712 QTX327712 RDT327712 RNP327712 RXL327712 SHH327712 SRD327712 TAZ327712 TKV327712 TUR327712 UEN327712 UOJ327712 UYF327712 VIB327712 VRX327712 WBT327712 WLP327712 WVL327712 D393248 IZ393248 SV393248 ACR393248 AMN393248 AWJ393248 BGF393248 BQB393248 BZX393248 CJT393248 CTP393248 DDL393248 DNH393248 DXD393248 EGZ393248 EQV393248 FAR393248 FKN393248 FUJ393248 GEF393248 GOB393248 GXX393248 HHT393248 HRP393248 IBL393248 ILH393248 IVD393248 JEZ393248 JOV393248 JYR393248 KIN393248 KSJ393248 LCF393248 LMB393248 LVX393248 MFT393248 MPP393248 MZL393248 NJH393248 NTD393248 OCZ393248 OMV393248 OWR393248 PGN393248 PQJ393248 QAF393248 QKB393248 QTX393248 RDT393248 RNP393248 RXL393248 SHH393248 SRD393248 TAZ393248 TKV393248 TUR393248 UEN393248 UOJ393248 UYF393248 VIB393248 VRX393248 WBT393248 WLP393248 WVL393248 D458784 IZ458784 SV458784 ACR458784 AMN458784 AWJ458784 BGF458784 BQB458784 BZX458784 CJT458784 CTP458784 DDL458784 DNH458784 DXD458784 EGZ458784 EQV458784 FAR458784 FKN458784 FUJ458784 GEF458784 GOB458784 GXX458784 HHT458784 HRP458784 IBL458784 ILH458784 IVD458784 JEZ458784 JOV458784 JYR458784 KIN458784 KSJ458784 LCF458784 LMB458784 LVX458784 MFT458784 MPP458784 MZL458784 NJH458784 NTD458784 OCZ458784 OMV458784 OWR458784 PGN458784 PQJ458784 QAF458784 QKB458784 QTX458784 RDT458784 RNP458784 RXL458784 SHH458784 SRD458784 TAZ458784 TKV458784 TUR458784 UEN458784 UOJ458784 UYF458784 VIB458784 VRX458784 WBT458784 WLP458784 WVL458784 D524320 IZ524320 SV524320 ACR524320 AMN524320 AWJ524320 BGF524320 BQB524320 BZX524320 CJT524320 CTP524320 DDL524320 DNH524320 DXD524320 EGZ524320 EQV524320 FAR524320 FKN524320 FUJ524320 GEF524320 GOB524320 GXX524320 HHT524320 HRP524320 IBL524320 ILH524320 IVD524320 JEZ524320 JOV524320 JYR524320 KIN524320 KSJ524320 LCF524320 LMB524320 LVX524320 MFT524320 MPP524320 MZL524320 NJH524320 NTD524320 OCZ524320 OMV524320 OWR524320 PGN524320 PQJ524320 QAF524320 QKB524320 QTX524320 RDT524320 RNP524320 RXL524320 SHH524320 SRD524320 TAZ524320 TKV524320 TUR524320 UEN524320 UOJ524320 UYF524320 VIB524320 VRX524320 WBT524320 WLP524320 WVL524320 D589856 IZ589856 SV589856 ACR589856 AMN589856 AWJ589856 BGF589856 BQB589856 BZX589856 CJT589856 CTP589856 DDL589856 DNH589856 DXD589856 EGZ589856 EQV589856 FAR589856 FKN589856 FUJ589856 GEF589856 GOB589856 GXX589856 HHT589856 HRP589856 IBL589856 ILH589856 IVD589856 JEZ589856 JOV589856 JYR589856 KIN589856 KSJ589856 LCF589856 LMB589856 LVX589856 MFT589856 MPP589856 MZL589856 NJH589856 NTD589856 OCZ589856 OMV589856 OWR589856 PGN589856 PQJ589856 QAF589856 QKB589856 QTX589856 RDT589856 RNP589856 RXL589856 SHH589856 SRD589856 TAZ589856 TKV589856 TUR589856 UEN589856 UOJ589856 UYF589856 VIB589856 VRX589856 WBT589856 WLP589856 WVL589856 D655392 IZ655392 SV655392 ACR655392 AMN655392 AWJ655392 BGF655392 BQB655392 BZX655392 CJT655392 CTP655392 DDL655392 DNH655392 DXD655392 EGZ655392 EQV655392 FAR655392 FKN655392 FUJ655392 GEF655392 GOB655392 GXX655392 HHT655392 HRP655392 IBL655392 ILH655392 IVD655392 JEZ655392 JOV655392 JYR655392 KIN655392 KSJ655392 LCF655392 LMB655392 LVX655392 MFT655392 MPP655392 MZL655392 NJH655392 NTD655392 OCZ655392 OMV655392 OWR655392 PGN655392 PQJ655392 QAF655392 QKB655392 QTX655392 RDT655392 RNP655392 RXL655392 SHH655392 SRD655392 TAZ655392 TKV655392 TUR655392 UEN655392 UOJ655392 UYF655392 VIB655392 VRX655392 WBT655392 WLP655392 WVL655392 D720928 IZ720928 SV720928 ACR720928 AMN720928 AWJ720928 BGF720928 BQB720928 BZX720928 CJT720928 CTP720928 DDL720928 DNH720928 DXD720928 EGZ720928 EQV720928 FAR720928 FKN720928 FUJ720928 GEF720928 GOB720928 GXX720928 HHT720928 HRP720928 IBL720928 ILH720928 IVD720928 JEZ720928 JOV720928 JYR720928 KIN720928 KSJ720928 LCF720928 LMB720928 LVX720928 MFT720928 MPP720928 MZL720928 NJH720928 NTD720928 OCZ720928 OMV720928 OWR720928 PGN720928 PQJ720928 QAF720928 QKB720928 QTX720928 RDT720928 RNP720928 RXL720928 SHH720928 SRD720928 TAZ720928 TKV720928 TUR720928 UEN720928 UOJ720928 UYF720928 VIB720928 VRX720928 WBT720928 WLP720928 WVL720928 D786464 IZ786464 SV786464 ACR786464 AMN786464 AWJ786464 BGF786464 BQB786464 BZX786464 CJT786464 CTP786464 DDL786464 DNH786464 DXD786464 EGZ786464 EQV786464 FAR786464 FKN786464 FUJ786464 GEF786464 GOB786464 GXX786464 HHT786464 HRP786464 IBL786464 ILH786464 IVD786464 JEZ786464 JOV786464 JYR786464 KIN786464 KSJ786464 LCF786464 LMB786464 LVX786464 MFT786464 MPP786464 MZL786464 NJH786464 NTD786464 OCZ786464 OMV786464 OWR786464 PGN786464 PQJ786464 QAF786464 QKB786464 QTX786464 RDT786464 RNP786464 RXL786464 SHH786464 SRD786464 TAZ786464 TKV786464 TUR786464 UEN786464 UOJ786464 UYF786464 VIB786464 VRX786464 WBT786464 WLP786464 WVL786464 D852000 IZ852000 SV852000 ACR852000 AMN852000 AWJ852000 BGF852000 BQB852000 BZX852000 CJT852000 CTP852000 DDL852000 DNH852000 DXD852000 EGZ852000 EQV852000 FAR852000 FKN852000 FUJ852000 GEF852000 GOB852000 GXX852000 HHT852000 HRP852000 IBL852000 ILH852000 IVD852000 JEZ852000 JOV852000 JYR852000 KIN852000 KSJ852000 LCF852000 LMB852000 LVX852000 MFT852000 MPP852000 MZL852000 NJH852000 NTD852000 OCZ852000 OMV852000 OWR852000 PGN852000 PQJ852000 QAF852000 QKB852000 QTX852000 RDT852000 RNP852000 RXL852000 SHH852000 SRD852000 TAZ852000 TKV852000 TUR852000 UEN852000 UOJ852000 UYF852000 VIB852000 VRX852000 WBT852000 WLP852000 WVL852000 D917536 IZ917536 SV917536 ACR917536 AMN917536 AWJ917536 BGF917536 BQB917536 BZX917536 CJT917536 CTP917536 DDL917536 DNH917536 DXD917536 EGZ917536 EQV917536 FAR917536 FKN917536 FUJ917536 GEF917536 GOB917536 GXX917536 HHT917536 HRP917536 IBL917536 ILH917536 IVD917536 JEZ917536 JOV917536 JYR917536 KIN917536 KSJ917536 LCF917536 LMB917536 LVX917536 MFT917536 MPP917536 MZL917536 NJH917536 NTD917536 OCZ917536 OMV917536 OWR917536 PGN917536 PQJ917536 QAF917536 QKB917536 QTX917536 RDT917536 RNP917536 RXL917536 SHH917536 SRD917536 TAZ917536 TKV917536 TUR917536 UEN917536 UOJ917536 UYF917536 VIB917536 VRX917536 WBT917536 WLP917536 WVL917536 D983072 IZ983072 SV983072 ACR983072 AMN983072 AWJ983072 BGF983072 BQB983072 BZX983072 CJT983072 CTP983072 DDL983072 DNH983072 DXD983072 EGZ983072 EQV983072 FAR983072 FKN983072 FUJ983072 GEF983072 GOB983072 GXX983072 HHT983072 HRP983072 IBL983072 ILH983072 IVD983072 JEZ983072 JOV983072 JYR983072 KIN983072 KSJ983072 LCF983072 LMB983072 LVX983072 MFT983072 MPP983072 MZL983072 NJH983072 NTD983072 OCZ983072 OMV983072 OWR983072 PGN983072 PQJ983072 QAF983072 QKB983072 QTX983072 RDT983072 RNP983072 RXL983072 SHH983072 SRD983072 TAZ983072 TKV983072 TUR983072 UEN983072 UOJ983072 UYF983072 VIB983072 VRX983072 WBT983072 WLP983072 WVL983072"/>
    <dataValidation allowBlank="1" showInputMessage="1" showErrorMessage="1" prompt="Annual Savings of Replacement" sqref="D35 IZ35 SV35 ACR35 AMN35 AWJ35 BGF35 BQB35 BZX35 CJT35 CTP35 DDL35 DNH35 DXD35 EGZ35 EQV35 FAR35 FKN35 FUJ35 GEF35 GOB35 GXX35 HHT35 HRP35 IBL35 ILH35 IVD35 JEZ35 JOV35 JYR35 KIN35 KSJ35 LCF35 LMB35 LVX35 MFT35 MPP35 MZL35 NJH35 NTD35 OCZ35 OMV35 OWR35 PGN35 PQJ35 QAF35 QKB35 QTX35 RDT35 RNP35 RXL35 SHH35 SRD35 TAZ35 TKV35 TUR35 UEN35 UOJ35 UYF35 VIB35 VRX35 WBT35 WLP35 WVL35 D65571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D131107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D196643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D262179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D327715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D393251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D458787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D524323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D589859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D655395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D720931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D786467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D852003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D917539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D983075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WLP983075 WVL983075"/>
    <dataValidation allowBlank="1" showInputMessage="1" showErrorMessage="1" prompt="Expected Life Savings of Replacement" sqref="D36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D65572 IZ65572 SV65572 ACR65572 AMN65572 AWJ65572 BGF65572 BQB65572 BZX65572 CJT65572 CTP65572 DDL65572 DNH65572 DXD65572 EGZ65572 EQV65572 FAR65572 FKN65572 FUJ65572 GEF65572 GOB65572 GXX65572 HHT65572 HRP65572 IBL65572 ILH65572 IVD65572 JEZ65572 JOV65572 JYR65572 KIN65572 KSJ65572 LCF65572 LMB65572 LVX65572 MFT65572 MPP65572 MZL65572 NJH65572 NTD65572 OCZ65572 OMV65572 OWR65572 PGN65572 PQJ65572 QAF65572 QKB65572 QTX65572 RDT65572 RNP65572 RXL65572 SHH65572 SRD65572 TAZ65572 TKV65572 TUR65572 UEN65572 UOJ65572 UYF65572 VIB65572 VRX65572 WBT65572 WLP65572 WVL65572 D131108 IZ131108 SV131108 ACR131108 AMN131108 AWJ131108 BGF131108 BQB131108 BZX131108 CJT131108 CTP131108 DDL131108 DNH131108 DXD131108 EGZ131108 EQV131108 FAR131108 FKN131108 FUJ131108 GEF131108 GOB131108 GXX131108 HHT131108 HRP131108 IBL131108 ILH131108 IVD131108 JEZ131108 JOV131108 JYR131108 KIN131108 KSJ131108 LCF131108 LMB131108 LVX131108 MFT131108 MPP131108 MZL131108 NJH131108 NTD131108 OCZ131108 OMV131108 OWR131108 PGN131108 PQJ131108 QAF131108 QKB131108 QTX131108 RDT131108 RNP131108 RXL131108 SHH131108 SRD131108 TAZ131108 TKV131108 TUR131108 UEN131108 UOJ131108 UYF131108 VIB131108 VRX131108 WBT131108 WLP131108 WVL131108 D196644 IZ196644 SV196644 ACR196644 AMN196644 AWJ196644 BGF196644 BQB196644 BZX196644 CJT196644 CTP196644 DDL196644 DNH196644 DXD196644 EGZ196644 EQV196644 FAR196644 FKN196644 FUJ196644 GEF196644 GOB196644 GXX196644 HHT196644 HRP196644 IBL196644 ILH196644 IVD196644 JEZ196644 JOV196644 JYR196644 KIN196644 KSJ196644 LCF196644 LMB196644 LVX196644 MFT196644 MPP196644 MZL196644 NJH196644 NTD196644 OCZ196644 OMV196644 OWR196644 PGN196644 PQJ196644 QAF196644 QKB196644 QTX196644 RDT196644 RNP196644 RXL196644 SHH196644 SRD196644 TAZ196644 TKV196644 TUR196644 UEN196644 UOJ196644 UYF196644 VIB196644 VRX196644 WBT196644 WLP196644 WVL196644 D262180 IZ262180 SV262180 ACR262180 AMN262180 AWJ262180 BGF262180 BQB262180 BZX262180 CJT262180 CTP262180 DDL262180 DNH262180 DXD262180 EGZ262180 EQV262180 FAR262180 FKN262180 FUJ262180 GEF262180 GOB262180 GXX262180 HHT262180 HRP262180 IBL262180 ILH262180 IVD262180 JEZ262180 JOV262180 JYR262180 KIN262180 KSJ262180 LCF262180 LMB262180 LVX262180 MFT262180 MPP262180 MZL262180 NJH262180 NTD262180 OCZ262180 OMV262180 OWR262180 PGN262180 PQJ262180 QAF262180 QKB262180 QTX262180 RDT262180 RNP262180 RXL262180 SHH262180 SRD262180 TAZ262180 TKV262180 TUR262180 UEN262180 UOJ262180 UYF262180 VIB262180 VRX262180 WBT262180 WLP262180 WVL262180 D327716 IZ327716 SV327716 ACR327716 AMN327716 AWJ327716 BGF327716 BQB327716 BZX327716 CJT327716 CTP327716 DDL327716 DNH327716 DXD327716 EGZ327716 EQV327716 FAR327716 FKN327716 FUJ327716 GEF327716 GOB327716 GXX327716 HHT327716 HRP327716 IBL327716 ILH327716 IVD327716 JEZ327716 JOV327716 JYR327716 KIN327716 KSJ327716 LCF327716 LMB327716 LVX327716 MFT327716 MPP327716 MZL327716 NJH327716 NTD327716 OCZ327716 OMV327716 OWR327716 PGN327716 PQJ327716 QAF327716 QKB327716 QTX327716 RDT327716 RNP327716 RXL327716 SHH327716 SRD327716 TAZ327716 TKV327716 TUR327716 UEN327716 UOJ327716 UYF327716 VIB327716 VRX327716 WBT327716 WLP327716 WVL327716 D393252 IZ393252 SV393252 ACR393252 AMN393252 AWJ393252 BGF393252 BQB393252 BZX393252 CJT393252 CTP393252 DDL393252 DNH393252 DXD393252 EGZ393252 EQV393252 FAR393252 FKN393252 FUJ393252 GEF393252 GOB393252 GXX393252 HHT393252 HRP393252 IBL393252 ILH393252 IVD393252 JEZ393252 JOV393252 JYR393252 KIN393252 KSJ393252 LCF393252 LMB393252 LVX393252 MFT393252 MPP393252 MZL393252 NJH393252 NTD393252 OCZ393252 OMV393252 OWR393252 PGN393252 PQJ393252 QAF393252 QKB393252 QTX393252 RDT393252 RNP393252 RXL393252 SHH393252 SRD393252 TAZ393252 TKV393252 TUR393252 UEN393252 UOJ393252 UYF393252 VIB393252 VRX393252 WBT393252 WLP393252 WVL393252 D458788 IZ458788 SV458788 ACR458788 AMN458788 AWJ458788 BGF458788 BQB458788 BZX458788 CJT458788 CTP458788 DDL458788 DNH458788 DXD458788 EGZ458788 EQV458788 FAR458788 FKN458788 FUJ458788 GEF458788 GOB458788 GXX458788 HHT458788 HRP458788 IBL458788 ILH458788 IVD458788 JEZ458788 JOV458788 JYR458788 KIN458788 KSJ458788 LCF458788 LMB458788 LVX458788 MFT458788 MPP458788 MZL458788 NJH458788 NTD458788 OCZ458788 OMV458788 OWR458788 PGN458788 PQJ458788 QAF458788 QKB458788 QTX458788 RDT458788 RNP458788 RXL458788 SHH458788 SRD458788 TAZ458788 TKV458788 TUR458788 UEN458788 UOJ458788 UYF458788 VIB458788 VRX458788 WBT458788 WLP458788 WVL458788 D524324 IZ524324 SV524324 ACR524324 AMN524324 AWJ524324 BGF524324 BQB524324 BZX524324 CJT524324 CTP524324 DDL524324 DNH524324 DXD524324 EGZ524324 EQV524324 FAR524324 FKN524324 FUJ524324 GEF524324 GOB524324 GXX524324 HHT524324 HRP524324 IBL524324 ILH524324 IVD524324 JEZ524324 JOV524324 JYR524324 KIN524324 KSJ524324 LCF524324 LMB524324 LVX524324 MFT524324 MPP524324 MZL524324 NJH524324 NTD524324 OCZ524324 OMV524324 OWR524324 PGN524324 PQJ524324 QAF524324 QKB524324 QTX524324 RDT524324 RNP524324 RXL524324 SHH524324 SRD524324 TAZ524324 TKV524324 TUR524324 UEN524324 UOJ524324 UYF524324 VIB524324 VRX524324 WBT524324 WLP524324 WVL524324 D589860 IZ589860 SV589860 ACR589860 AMN589860 AWJ589860 BGF589860 BQB589860 BZX589860 CJT589860 CTP589860 DDL589860 DNH589860 DXD589860 EGZ589860 EQV589860 FAR589860 FKN589860 FUJ589860 GEF589860 GOB589860 GXX589860 HHT589860 HRP589860 IBL589860 ILH589860 IVD589860 JEZ589860 JOV589860 JYR589860 KIN589860 KSJ589860 LCF589860 LMB589860 LVX589860 MFT589860 MPP589860 MZL589860 NJH589860 NTD589860 OCZ589860 OMV589860 OWR589860 PGN589860 PQJ589860 QAF589860 QKB589860 QTX589860 RDT589860 RNP589860 RXL589860 SHH589860 SRD589860 TAZ589860 TKV589860 TUR589860 UEN589860 UOJ589860 UYF589860 VIB589860 VRX589860 WBT589860 WLP589860 WVL589860 D655396 IZ655396 SV655396 ACR655396 AMN655396 AWJ655396 BGF655396 BQB655396 BZX655396 CJT655396 CTP655396 DDL655396 DNH655396 DXD655396 EGZ655396 EQV655396 FAR655396 FKN655396 FUJ655396 GEF655396 GOB655396 GXX655396 HHT655396 HRP655396 IBL655396 ILH655396 IVD655396 JEZ655396 JOV655396 JYR655396 KIN655396 KSJ655396 LCF655396 LMB655396 LVX655396 MFT655396 MPP655396 MZL655396 NJH655396 NTD655396 OCZ655396 OMV655396 OWR655396 PGN655396 PQJ655396 QAF655396 QKB655396 QTX655396 RDT655396 RNP655396 RXL655396 SHH655396 SRD655396 TAZ655396 TKV655396 TUR655396 UEN655396 UOJ655396 UYF655396 VIB655396 VRX655396 WBT655396 WLP655396 WVL655396 D720932 IZ720932 SV720932 ACR720932 AMN720932 AWJ720932 BGF720932 BQB720932 BZX720932 CJT720932 CTP720932 DDL720932 DNH720932 DXD720932 EGZ720932 EQV720932 FAR720932 FKN720932 FUJ720932 GEF720932 GOB720932 GXX720932 HHT720932 HRP720932 IBL720932 ILH720932 IVD720932 JEZ720932 JOV720932 JYR720932 KIN720932 KSJ720932 LCF720932 LMB720932 LVX720932 MFT720932 MPP720932 MZL720932 NJH720932 NTD720932 OCZ720932 OMV720932 OWR720932 PGN720932 PQJ720932 QAF720932 QKB720932 QTX720932 RDT720932 RNP720932 RXL720932 SHH720932 SRD720932 TAZ720932 TKV720932 TUR720932 UEN720932 UOJ720932 UYF720932 VIB720932 VRX720932 WBT720932 WLP720932 WVL720932 D786468 IZ786468 SV786468 ACR786468 AMN786468 AWJ786468 BGF786468 BQB786468 BZX786468 CJT786468 CTP786468 DDL786468 DNH786468 DXD786468 EGZ786468 EQV786468 FAR786468 FKN786468 FUJ786468 GEF786468 GOB786468 GXX786468 HHT786468 HRP786468 IBL786468 ILH786468 IVD786468 JEZ786468 JOV786468 JYR786468 KIN786468 KSJ786468 LCF786468 LMB786468 LVX786468 MFT786468 MPP786468 MZL786468 NJH786468 NTD786468 OCZ786468 OMV786468 OWR786468 PGN786468 PQJ786468 QAF786468 QKB786468 QTX786468 RDT786468 RNP786468 RXL786468 SHH786468 SRD786468 TAZ786468 TKV786468 TUR786468 UEN786468 UOJ786468 UYF786468 VIB786468 VRX786468 WBT786468 WLP786468 WVL786468 D852004 IZ852004 SV852004 ACR852004 AMN852004 AWJ852004 BGF852004 BQB852004 BZX852004 CJT852004 CTP852004 DDL852004 DNH852004 DXD852004 EGZ852004 EQV852004 FAR852004 FKN852004 FUJ852004 GEF852004 GOB852004 GXX852004 HHT852004 HRP852004 IBL852004 ILH852004 IVD852004 JEZ852004 JOV852004 JYR852004 KIN852004 KSJ852004 LCF852004 LMB852004 LVX852004 MFT852004 MPP852004 MZL852004 NJH852004 NTD852004 OCZ852004 OMV852004 OWR852004 PGN852004 PQJ852004 QAF852004 QKB852004 QTX852004 RDT852004 RNP852004 RXL852004 SHH852004 SRD852004 TAZ852004 TKV852004 TUR852004 UEN852004 UOJ852004 UYF852004 VIB852004 VRX852004 WBT852004 WLP852004 WVL852004 D917540 IZ917540 SV917540 ACR917540 AMN917540 AWJ917540 BGF917540 BQB917540 BZX917540 CJT917540 CTP917540 DDL917540 DNH917540 DXD917540 EGZ917540 EQV917540 FAR917540 FKN917540 FUJ917540 GEF917540 GOB917540 GXX917540 HHT917540 HRP917540 IBL917540 ILH917540 IVD917540 JEZ917540 JOV917540 JYR917540 KIN917540 KSJ917540 LCF917540 LMB917540 LVX917540 MFT917540 MPP917540 MZL917540 NJH917540 NTD917540 OCZ917540 OMV917540 OWR917540 PGN917540 PQJ917540 QAF917540 QKB917540 QTX917540 RDT917540 RNP917540 RXL917540 SHH917540 SRD917540 TAZ917540 TKV917540 TUR917540 UEN917540 UOJ917540 UYF917540 VIB917540 VRX917540 WBT917540 WLP917540 WVL917540 D983076 IZ983076 SV983076 ACR983076 AMN983076 AWJ983076 BGF983076 BQB983076 BZX983076 CJT983076 CTP983076 DDL983076 DNH983076 DXD983076 EGZ983076 EQV983076 FAR983076 FKN983076 FUJ983076 GEF983076 GOB983076 GXX983076 HHT983076 HRP983076 IBL983076 ILH983076 IVD983076 JEZ983076 JOV983076 JYR983076 KIN983076 KSJ983076 LCF983076 LMB983076 LVX983076 MFT983076 MPP983076 MZL983076 NJH983076 NTD983076 OCZ983076 OMV983076 OWR983076 PGN983076 PQJ983076 QAF983076 QKB983076 QTX983076 RDT983076 RNP983076 RXL983076 SHH983076 SRD983076 TAZ983076 TKV983076 TUR983076 UEN983076 UOJ983076 UYF983076 VIB983076 VRX983076 WBT983076 WLP983076 WVL983076"/>
    <dataValidation allowBlank="1" showInputMessage="1" showErrorMessage="1" promptTitle="SIR" prompt="The SIR must be ≥ 1 to qualify for replacement." sqref="D37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D65573 IZ65573 SV65573 ACR65573 AMN65573 AWJ65573 BGF65573 BQB65573 BZX65573 CJT65573 CTP65573 DDL65573 DNH65573 DXD65573 EGZ65573 EQV65573 FAR65573 FKN65573 FUJ65573 GEF65573 GOB65573 GXX65573 HHT65573 HRP65573 IBL65573 ILH65573 IVD65573 JEZ65573 JOV65573 JYR65573 KIN65573 KSJ65573 LCF65573 LMB65573 LVX65573 MFT65573 MPP65573 MZL65573 NJH65573 NTD65573 OCZ65573 OMV65573 OWR65573 PGN65573 PQJ65573 QAF65573 QKB65573 QTX65573 RDT65573 RNP65573 RXL65573 SHH65573 SRD65573 TAZ65573 TKV65573 TUR65573 UEN65573 UOJ65573 UYF65573 VIB65573 VRX65573 WBT65573 WLP65573 WVL65573 D131109 IZ131109 SV131109 ACR131109 AMN131109 AWJ131109 BGF131109 BQB131109 BZX131109 CJT131109 CTP131109 DDL131109 DNH131109 DXD131109 EGZ131109 EQV131109 FAR131109 FKN131109 FUJ131109 GEF131109 GOB131109 GXX131109 HHT131109 HRP131109 IBL131109 ILH131109 IVD131109 JEZ131109 JOV131109 JYR131109 KIN131109 KSJ131109 LCF131109 LMB131109 LVX131109 MFT131109 MPP131109 MZL131109 NJH131109 NTD131109 OCZ131109 OMV131109 OWR131109 PGN131109 PQJ131109 QAF131109 QKB131109 QTX131109 RDT131109 RNP131109 RXL131109 SHH131109 SRD131109 TAZ131109 TKV131109 TUR131109 UEN131109 UOJ131109 UYF131109 VIB131109 VRX131109 WBT131109 WLP131109 WVL131109 D196645 IZ196645 SV196645 ACR196645 AMN196645 AWJ196645 BGF196645 BQB196645 BZX196645 CJT196645 CTP196645 DDL196645 DNH196645 DXD196645 EGZ196645 EQV196645 FAR196645 FKN196645 FUJ196645 GEF196645 GOB196645 GXX196645 HHT196645 HRP196645 IBL196645 ILH196645 IVD196645 JEZ196645 JOV196645 JYR196645 KIN196645 KSJ196645 LCF196645 LMB196645 LVX196645 MFT196645 MPP196645 MZL196645 NJH196645 NTD196645 OCZ196645 OMV196645 OWR196645 PGN196645 PQJ196645 QAF196645 QKB196645 QTX196645 RDT196645 RNP196645 RXL196645 SHH196645 SRD196645 TAZ196645 TKV196645 TUR196645 UEN196645 UOJ196645 UYF196645 VIB196645 VRX196645 WBT196645 WLP196645 WVL196645 D262181 IZ262181 SV262181 ACR262181 AMN262181 AWJ262181 BGF262181 BQB262181 BZX262181 CJT262181 CTP262181 DDL262181 DNH262181 DXD262181 EGZ262181 EQV262181 FAR262181 FKN262181 FUJ262181 GEF262181 GOB262181 GXX262181 HHT262181 HRP262181 IBL262181 ILH262181 IVD262181 JEZ262181 JOV262181 JYR262181 KIN262181 KSJ262181 LCF262181 LMB262181 LVX262181 MFT262181 MPP262181 MZL262181 NJH262181 NTD262181 OCZ262181 OMV262181 OWR262181 PGN262181 PQJ262181 QAF262181 QKB262181 QTX262181 RDT262181 RNP262181 RXL262181 SHH262181 SRD262181 TAZ262181 TKV262181 TUR262181 UEN262181 UOJ262181 UYF262181 VIB262181 VRX262181 WBT262181 WLP262181 WVL262181 D327717 IZ327717 SV327717 ACR327717 AMN327717 AWJ327717 BGF327717 BQB327717 BZX327717 CJT327717 CTP327717 DDL327717 DNH327717 DXD327717 EGZ327717 EQV327717 FAR327717 FKN327717 FUJ327717 GEF327717 GOB327717 GXX327717 HHT327717 HRP327717 IBL327717 ILH327717 IVD327717 JEZ327717 JOV327717 JYR327717 KIN327717 KSJ327717 LCF327717 LMB327717 LVX327717 MFT327717 MPP327717 MZL327717 NJH327717 NTD327717 OCZ327717 OMV327717 OWR327717 PGN327717 PQJ327717 QAF327717 QKB327717 QTX327717 RDT327717 RNP327717 RXL327717 SHH327717 SRD327717 TAZ327717 TKV327717 TUR327717 UEN327717 UOJ327717 UYF327717 VIB327717 VRX327717 WBT327717 WLP327717 WVL327717 D393253 IZ393253 SV393253 ACR393253 AMN393253 AWJ393253 BGF393253 BQB393253 BZX393253 CJT393253 CTP393253 DDL393253 DNH393253 DXD393253 EGZ393253 EQV393253 FAR393253 FKN393253 FUJ393253 GEF393253 GOB393253 GXX393253 HHT393253 HRP393253 IBL393253 ILH393253 IVD393253 JEZ393253 JOV393253 JYR393253 KIN393253 KSJ393253 LCF393253 LMB393253 LVX393253 MFT393253 MPP393253 MZL393253 NJH393253 NTD393253 OCZ393253 OMV393253 OWR393253 PGN393253 PQJ393253 QAF393253 QKB393253 QTX393253 RDT393253 RNP393253 RXL393253 SHH393253 SRD393253 TAZ393253 TKV393253 TUR393253 UEN393253 UOJ393253 UYF393253 VIB393253 VRX393253 WBT393253 WLP393253 WVL393253 D458789 IZ458789 SV458789 ACR458789 AMN458789 AWJ458789 BGF458789 BQB458789 BZX458789 CJT458789 CTP458789 DDL458789 DNH458789 DXD458789 EGZ458789 EQV458789 FAR458789 FKN458789 FUJ458789 GEF458789 GOB458789 GXX458789 HHT458789 HRP458789 IBL458789 ILH458789 IVD458789 JEZ458789 JOV458789 JYR458789 KIN458789 KSJ458789 LCF458789 LMB458789 LVX458789 MFT458789 MPP458789 MZL458789 NJH458789 NTD458789 OCZ458789 OMV458789 OWR458789 PGN458789 PQJ458789 QAF458789 QKB458789 QTX458789 RDT458789 RNP458789 RXL458789 SHH458789 SRD458789 TAZ458789 TKV458789 TUR458789 UEN458789 UOJ458789 UYF458789 VIB458789 VRX458789 WBT458789 WLP458789 WVL458789 D524325 IZ524325 SV524325 ACR524325 AMN524325 AWJ524325 BGF524325 BQB524325 BZX524325 CJT524325 CTP524325 DDL524325 DNH524325 DXD524325 EGZ524325 EQV524325 FAR524325 FKN524325 FUJ524325 GEF524325 GOB524325 GXX524325 HHT524325 HRP524325 IBL524325 ILH524325 IVD524325 JEZ524325 JOV524325 JYR524325 KIN524325 KSJ524325 LCF524325 LMB524325 LVX524325 MFT524325 MPP524325 MZL524325 NJH524325 NTD524325 OCZ524325 OMV524325 OWR524325 PGN524325 PQJ524325 QAF524325 QKB524325 QTX524325 RDT524325 RNP524325 RXL524325 SHH524325 SRD524325 TAZ524325 TKV524325 TUR524325 UEN524325 UOJ524325 UYF524325 VIB524325 VRX524325 WBT524325 WLP524325 WVL524325 D589861 IZ589861 SV589861 ACR589861 AMN589861 AWJ589861 BGF589861 BQB589861 BZX589861 CJT589861 CTP589861 DDL589861 DNH589861 DXD589861 EGZ589861 EQV589861 FAR589861 FKN589861 FUJ589861 GEF589861 GOB589861 GXX589861 HHT589861 HRP589861 IBL589861 ILH589861 IVD589861 JEZ589861 JOV589861 JYR589861 KIN589861 KSJ589861 LCF589861 LMB589861 LVX589861 MFT589861 MPP589861 MZL589861 NJH589861 NTD589861 OCZ589861 OMV589861 OWR589861 PGN589861 PQJ589861 QAF589861 QKB589861 QTX589861 RDT589861 RNP589861 RXL589861 SHH589861 SRD589861 TAZ589861 TKV589861 TUR589861 UEN589861 UOJ589861 UYF589861 VIB589861 VRX589861 WBT589861 WLP589861 WVL589861 D655397 IZ655397 SV655397 ACR655397 AMN655397 AWJ655397 BGF655397 BQB655397 BZX655397 CJT655397 CTP655397 DDL655397 DNH655397 DXD655397 EGZ655397 EQV655397 FAR655397 FKN655397 FUJ655397 GEF655397 GOB655397 GXX655397 HHT655397 HRP655397 IBL655397 ILH655397 IVD655397 JEZ655397 JOV655397 JYR655397 KIN655397 KSJ655397 LCF655397 LMB655397 LVX655397 MFT655397 MPP655397 MZL655397 NJH655397 NTD655397 OCZ655397 OMV655397 OWR655397 PGN655397 PQJ655397 QAF655397 QKB655397 QTX655397 RDT655397 RNP655397 RXL655397 SHH655397 SRD655397 TAZ655397 TKV655397 TUR655397 UEN655397 UOJ655397 UYF655397 VIB655397 VRX655397 WBT655397 WLP655397 WVL655397 D720933 IZ720933 SV720933 ACR720933 AMN720933 AWJ720933 BGF720933 BQB720933 BZX720933 CJT720933 CTP720933 DDL720933 DNH720933 DXD720933 EGZ720933 EQV720933 FAR720933 FKN720933 FUJ720933 GEF720933 GOB720933 GXX720933 HHT720933 HRP720933 IBL720933 ILH720933 IVD720933 JEZ720933 JOV720933 JYR720933 KIN720933 KSJ720933 LCF720933 LMB720933 LVX720933 MFT720933 MPP720933 MZL720933 NJH720933 NTD720933 OCZ720933 OMV720933 OWR720933 PGN720933 PQJ720933 QAF720933 QKB720933 QTX720933 RDT720933 RNP720933 RXL720933 SHH720933 SRD720933 TAZ720933 TKV720933 TUR720933 UEN720933 UOJ720933 UYF720933 VIB720933 VRX720933 WBT720933 WLP720933 WVL720933 D786469 IZ786469 SV786469 ACR786469 AMN786469 AWJ786469 BGF786469 BQB786469 BZX786469 CJT786469 CTP786469 DDL786469 DNH786469 DXD786469 EGZ786469 EQV786469 FAR786469 FKN786469 FUJ786469 GEF786469 GOB786469 GXX786469 HHT786469 HRP786469 IBL786469 ILH786469 IVD786469 JEZ786469 JOV786469 JYR786469 KIN786469 KSJ786469 LCF786469 LMB786469 LVX786469 MFT786469 MPP786469 MZL786469 NJH786469 NTD786469 OCZ786469 OMV786469 OWR786469 PGN786469 PQJ786469 QAF786469 QKB786469 QTX786469 RDT786469 RNP786469 RXL786469 SHH786469 SRD786469 TAZ786469 TKV786469 TUR786469 UEN786469 UOJ786469 UYF786469 VIB786469 VRX786469 WBT786469 WLP786469 WVL786469 D852005 IZ852005 SV852005 ACR852005 AMN852005 AWJ852005 BGF852005 BQB852005 BZX852005 CJT852005 CTP852005 DDL852005 DNH852005 DXD852005 EGZ852005 EQV852005 FAR852005 FKN852005 FUJ852005 GEF852005 GOB852005 GXX852005 HHT852005 HRP852005 IBL852005 ILH852005 IVD852005 JEZ852005 JOV852005 JYR852005 KIN852005 KSJ852005 LCF852005 LMB852005 LVX852005 MFT852005 MPP852005 MZL852005 NJH852005 NTD852005 OCZ852005 OMV852005 OWR852005 PGN852005 PQJ852005 QAF852005 QKB852005 QTX852005 RDT852005 RNP852005 RXL852005 SHH852005 SRD852005 TAZ852005 TKV852005 TUR852005 UEN852005 UOJ852005 UYF852005 VIB852005 VRX852005 WBT852005 WLP852005 WVL852005 D917541 IZ917541 SV917541 ACR917541 AMN917541 AWJ917541 BGF917541 BQB917541 BZX917541 CJT917541 CTP917541 DDL917541 DNH917541 DXD917541 EGZ917541 EQV917541 FAR917541 FKN917541 FUJ917541 GEF917541 GOB917541 GXX917541 HHT917541 HRP917541 IBL917541 ILH917541 IVD917541 JEZ917541 JOV917541 JYR917541 KIN917541 KSJ917541 LCF917541 LMB917541 LVX917541 MFT917541 MPP917541 MZL917541 NJH917541 NTD917541 OCZ917541 OMV917541 OWR917541 PGN917541 PQJ917541 QAF917541 QKB917541 QTX917541 RDT917541 RNP917541 RXL917541 SHH917541 SRD917541 TAZ917541 TKV917541 TUR917541 UEN917541 UOJ917541 UYF917541 VIB917541 VRX917541 WBT917541 WLP917541 WVL917541 D983077 IZ983077 SV983077 ACR983077 AMN983077 AWJ983077 BGF983077 BQB983077 BZX983077 CJT983077 CTP983077 DDL983077 DNH983077 DXD983077 EGZ983077 EQV983077 FAR983077 FKN983077 FUJ983077 GEF983077 GOB983077 GXX983077 HHT983077 HRP983077 IBL983077 ILH983077 IVD983077 JEZ983077 JOV983077 JYR983077 KIN983077 KSJ983077 LCF983077 LMB983077 LVX983077 MFT983077 MPP983077 MZL983077 NJH983077 NTD983077 OCZ983077 OMV983077 OWR983077 PGN983077 PQJ983077 QAF983077 QKB983077 QTX983077 RDT983077 RNP983077 RXL983077 SHH983077 SRD983077 TAZ983077 TKV983077 TUR983077 UEN983077 UOJ983077 UYF983077 VIB983077 VRX983077 WBT983077 WLP983077 WVL983077"/>
    <dataValidation allowBlank="1" showInputMessage="1" showErrorMessage="1" promptTitle="Job Number" prompt="Enter the job number/client ID/audit number for this client. " sqref="B4:E4 IX4:JA4 ST4:SW4 ACP4:ACS4 AML4:AMO4 AWH4:AWK4 BGD4:BGG4 BPZ4:BQC4 BZV4:BZY4 CJR4:CJU4 CTN4:CTQ4 DDJ4:DDM4 DNF4:DNI4 DXB4:DXE4 EGX4:EHA4 EQT4:EQW4 FAP4:FAS4 FKL4:FKO4 FUH4:FUK4 GED4:GEG4 GNZ4:GOC4 GXV4:GXY4 HHR4:HHU4 HRN4:HRQ4 IBJ4:IBM4 ILF4:ILI4 IVB4:IVE4 JEX4:JFA4 JOT4:JOW4 JYP4:JYS4 KIL4:KIO4 KSH4:KSK4 LCD4:LCG4 LLZ4:LMC4 LVV4:LVY4 MFR4:MFU4 MPN4:MPQ4 MZJ4:MZM4 NJF4:NJI4 NTB4:NTE4 OCX4:ODA4 OMT4:OMW4 OWP4:OWS4 PGL4:PGO4 PQH4:PQK4 QAD4:QAG4 QJZ4:QKC4 QTV4:QTY4 RDR4:RDU4 RNN4:RNQ4 RXJ4:RXM4 SHF4:SHI4 SRB4:SRE4 TAX4:TBA4 TKT4:TKW4 TUP4:TUS4 UEL4:UEO4 UOH4:UOK4 UYD4:UYG4 VHZ4:VIC4 VRV4:VRY4 WBR4:WBU4 WLN4:WLQ4 WVJ4:WVM4 B65540:E65540 IX65540:JA65540 ST65540:SW65540 ACP65540:ACS65540 AML65540:AMO65540 AWH65540:AWK65540 BGD65540:BGG65540 BPZ65540:BQC65540 BZV65540:BZY65540 CJR65540:CJU65540 CTN65540:CTQ65540 DDJ65540:DDM65540 DNF65540:DNI65540 DXB65540:DXE65540 EGX65540:EHA65540 EQT65540:EQW65540 FAP65540:FAS65540 FKL65540:FKO65540 FUH65540:FUK65540 GED65540:GEG65540 GNZ65540:GOC65540 GXV65540:GXY65540 HHR65540:HHU65540 HRN65540:HRQ65540 IBJ65540:IBM65540 ILF65540:ILI65540 IVB65540:IVE65540 JEX65540:JFA65540 JOT65540:JOW65540 JYP65540:JYS65540 KIL65540:KIO65540 KSH65540:KSK65540 LCD65540:LCG65540 LLZ65540:LMC65540 LVV65540:LVY65540 MFR65540:MFU65540 MPN65540:MPQ65540 MZJ65540:MZM65540 NJF65540:NJI65540 NTB65540:NTE65540 OCX65540:ODA65540 OMT65540:OMW65540 OWP65540:OWS65540 PGL65540:PGO65540 PQH65540:PQK65540 QAD65540:QAG65540 QJZ65540:QKC65540 QTV65540:QTY65540 RDR65540:RDU65540 RNN65540:RNQ65540 RXJ65540:RXM65540 SHF65540:SHI65540 SRB65540:SRE65540 TAX65540:TBA65540 TKT65540:TKW65540 TUP65540:TUS65540 UEL65540:UEO65540 UOH65540:UOK65540 UYD65540:UYG65540 VHZ65540:VIC65540 VRV65540:VRY65540 WBR65540:WBU65540 WLN65540:WLQ65540 WVJ65540:WVM65540 B131076:E131076 IX131076:JA131076 ST131076:SW131076 ACP131076:ACS131076 AML131076:AMO131076 AWH131076:AWK131076 BGD131076:BGG131076 BPZ131076:BQC131076 BZV131076:BZY131076 CJR131076:CJU131076 CTN131076:CTQ131076 DDJ131076:DDM131076 DNF131076:DNI131076 DXB131076:DXE131076 EGX131076:EHA131076 EQT131076:EQW131076 FAP131076:FAS131076 FKL131076:FKO131076 FUH131076:FUK131076 GED131076:GEG131076 GNZ131076:GOC131076 GXV131076:GXY131076 HHR131076:HHU131076 HRN131076:HRQ131076 IBJ131076:IBM131076 ILF131076:ILI131076 IVB131076:IVE131076 JEX131076:JFA131076 JOT131076:JOW131076 JYP131076:JYS131076 KIL131076:KIO131076 KSH131076:KSK131076 LCD131076:LCG131076 LLZ131076:LMC131076 LVV131076:LVY131076 MFR131076:MFU131076 MPN131076:MPQ131076 MZJ131076:MZM131076 NJF131076:NJI131076 NTB131076:NTE131076 OCX131076:ODA131076 OMT131076:OMW131076 OWP131076:OWS131076 PGL131076:PGO131076 PQH131076:PQK131076 QAD131076:QAG131076 QJZ131076:QKC131076 QTV131076:QTY131076 RDR131076:RDU131076 RNN131076:RNQ131076 RXJ131076:RXM131076 SHF131076:SHI131076 SRB131076:SRE131076 TAX131076:TBA131076 TKT131076:TKW131076 TUP131076:TUS131076 UEL131076:UEO131076 UOH131076:UOK131076 UYD131076:UYG131076 VHZ131076:VIC131076 VRV131076:VRY131076 WBR131076:WBU131076 WLN131076:WLQ131076 WVJ131076:WVM131076 B196612:E196612 IX196612:JA196612 ST196612:SW196612 ACP196612:ACS196612 AML196612:AMO196612 AWH196612:AWK196612 BGD196612:BGG196612 BPZ196612:BQC196612 BZV196612:BZY196612 CJR196612:CJU196612 CTN196612:CTQ196612 DDJ196612:DDM196612 DNF196612:DNI196612 DXB196612:DXE196612 EGX196612:EHA196612 EQT196612:EQW196612 FAP196612:FAS196612 FKL196612:FKO196612 FUH196612:FUK196612 GED196612:GEG196612 GNZ196612:GOC196612 GXV196612:GXY196612 HHR196612:HHU196612 HRN196612:HRQ196612 IBJ196612:IBM196612 ILF196612:ILI196612 IVB196612:IVE196612 JEX196612:JFA196612 JOT196612:JOW196612 JYP196612:JYS196612 KIL196612:KIO196612 KSH196612:KSK196612 LCD196612:LCG196612 LLZ196612:LMC196612 LVV196612:LVY196612 MFR196612:MFU196612 MPN196612:MPQ196612 MZJ196612:MZM196612 NJF196612:NJI196612 NTB196612:NTE196612 OCX196612:ODA196612 OMT196612:OMW196612 OWP196612:OWS196612 PGL196612:PGO196612 PQH196612:PQK196612 QAD196612:QAG196612 QJZ196612:QKC196612 QTV196612:QTY196612 RDR196612:RDU196612 RNN196612:RNQ196612 RXJ196612:RXM196612 SHF196612:SHI196612 SRB196612:SRE196612 TAX196612:TBA196612 TKT196612:TKW196612 TUP196612:TUS196612 UEL196612:UEO196612 UOH196612:UOK196612 UYD196612:UYG196612 VHZ196612:VIC196612 VRV196612:VRY196612 WBR196612:WBU196612 WLN196612:WLQ196612 WVJ196612:WVM196612 B262148:E262148 IX262148:JA262148 ST262148:SW262148 ACP262148:ACS262148 AML262148:AMO262148 AWH262148:AWK262148 BGD262148:BGG262148 BPZ262148:BQC262148 BZV262148:BZY262148 CJR262148:CJU262148 CTN262148:CTQ262148 DDJ262148:DDM262148 DNF262148:DNI262148 DXB262148:DXE262148 EGX262148:EHA262148 EQT262148:EQW262148 FAP262148:FAS262148 FKL262148:FKO262148 FUH262148:FUK262148 GED262148:GEG262148 GNZ262148:GOC262148 GXV262148:GXY262148 HHR262148:HHU262148 HRN262148:HRQ262148 IBJ262148:IBM262148 ILF262148:ILI262148 IVB262148:IVE262148 JEX262148:JFA262148 JOT262148:JOW262148 JYP262148:JYS262148 KIL262148:KIO262148 KSH262148:KSK262148 LCD262148:LCG262148 LLZ262148:LMC262148 LVV262148:LVY262148 MFR262148:MFU262148 MPN262148:MPQ262148 MZJ262148:MZM262148 NJF262148:NJI262148 NTB262148:NTE262148 OCX262148:ODA262148 OMT262148:OMW262148 OWP262148:OWS262148 PGL262148:PGO262148 PQH262148:PQK262148 QAD262148:QAG262148 QJZ262148:QKC262148 QTV262148:QTY262148 RDR262148:RDU262148 RNN262148:RNQ262148 RXJ262148:RXM262148 SHF262148:SHI262148 SRB262148:SRE262148 TAX262148:TBA262148 TKT262148:TKW262148 TUP262148:TUS262148 UEL262148:UEO262148 UOH262148:UOK262148 UYD262148:UYG262148 VHZ262148:VIC262148 VRV262148:VRY262148 WBR262148:WBU262148 WLN262148:WLQ262148 WVJ262148:WVM262148 B327684:E327684 IX327684:JA327684 ST327684:SW327684 ACP327684:ACS327684 AML327684:AMO327684 AWH327684:AWK327684 BGD327684:BGG327684 BPZ327684:BQC327684 BZV327684:BZY327684 CJR327684:CJU327684 CTN327684:CTQ327684 DDJ327684:DDM327684 DNF327684:DNI327684 DXB327684:DXE327684 EGX327684:EHA327684 EQT327684:EQW327684 FAP327684:FAS327684 FKL327684:FKO327684 FUH327684:FUK327684 GED327684:GEG327684 GNZ327684:GOC327684 GXV327684:GXY327684 HHR327684:HHU327684 HRN327684:HRQ327684 IBJ327684:IBM327684 ILF327684:ILI327684 IVB327684:IVE327684 JEX327684:JFA327684 JOT327684:JOW327684 JYP327684:JYS327684 KIL327684:KIO327684 KSH327684:KSK327684 LCD327684:LCG327684 LLZ327684:LMC327684 LVV327684:LVY327684 MFR327684:MFU327684 MPN327684:MPQ327684 MZJ327684:MZM327684 NJF327684:NJI327684 NTB327684:NTE327684 OCX327684:ODA327684 OMT327684:OMW327684 OWP327684:OWS327684 PGL327684:PGO327684 PQH327684:PQK327684 QAD327684:QAG327684 QJZ327684:QKC327684 QTV327684:QTY327684 RDR327684:RDU327684 RNN327684:RNQ327684 RXJ327684:RXM327684 SHF327684:SHI327684 SRB327684:SRE327684 TAX327684:TBA327684 TKT327684:TKW327684 TUP327684:TUS327684 UEL327684:UEO327684 UOH327684:UOK327684 UYD327684:UYG327684 VHZ327684:VIC327684 VRV327684:VRY327684 WBR327684:WBU327684 WLN327684:WLQ327684 WVJ327684:WVM327684 B393220:E393220 IX393220:JA393220 ST393220:SW393220 ACP393220:ACS393220 AML393220:AMO393220 AWH393220:AWK393220 BGD393220:BGG393220 BPZ393220:BQC393220 BZV393220:BZY393220 CJR393220:CJU393220 CTN393220:CTQ393220 DDJ393220:DDM393220 DNF393220:DNI393220 DXB393220:DXE393220 EGX393220:EHA393220 EQT393220:EQW393220 FAP393220:FAS393220 FKL393220:FKO393220 FUH393220:FUK393220 GED393220:GEG393220 GNZ393220:GOC393220 GXV393220:GXY393220 HHR393220:HHU393220 HRN393220:HRQ393220 IBJ393220:IBM393220 ILF393220:ILI393220 IVB393220:IVE393220 JEX393220:JFA393220 JOT393220:JOW393220 JYP393220:JYS393220 KIL393220:KIO393220 KSH393220:KSK393220 LCD393220:LCG393220 LLZ393220:LMC393220 LVV393220:LVY393220 MFR393220:MFU393220 MPN393220:MPQ393220 MZJ393220:MZM393220 NJF393220:NJI393220 NTB393220:NTE393220 OCX393220:ODA393220 OMT393220:OMW393220 OWP393220:OWS393220 PGL393220:PGO393220 PQH393220:PQK393220 QAD393220:QAG393220 QJZ393220:QKC393220 QTV393220:QTY393220 RDR393220:RDU393220 RNN393220:RNQ393220 RXJ393220:RXM393220 SHF393220:SHI393220 SRB393220:SRE393220 TAX393220:TBA393220 TKT393220:TKW393220 TUP393220:TUS393220 UEL393220:UEO393220 UOH393220:UOK393220 UYD393220:UYG393220 VHZ393220:VIC393220 VRV393220:VRY393220 WBR393220:WBU393220 WLN393220:WLQ393220 WVJ393220:WVM393220 B458756:E458756 IX458756:JA458756 ST458756:SW458756 ACP458756:ACS458756 AML458756:AMO458756 AWH458756:AWK458756 BGD458756:BGG458756 BPZ458756:BQC458756 BZV458756:BZY458756 CJR458756:CJU458756 CTN458756:CTQ458756 DDJ458756:DDM458756 DNF458756:DNI458756 DXB458756:DXE458756 EGX458756:EHA458756 EQT458756:EQW458756 FAP458756:FAS458756 FKL458756:FKO458756 FUH458756:FUK458756 GED458756:GEG458756 GNZ458756:GOC458756 GXV458756:GXY458756 HHR458756:HHU458756 HRN458756:HRQ458756 IBJ458756:IBM458756 ILF458756:ILI458756 IVB458756:IVE458756 JEX458756:JFA458756 JOT458756:JOW458756 JYP458756:JYS458756 KIL458756:KIO458756 KSH458756:KSK458756 LCD458756:LCG458756 LLZ458756:LMC458756 LVV458756:LVY458756 MFR458756:MFU458756 MPN458756:MPQ458756 MZJ458756:MZM458756 NJF458756:NJI458756 NTB458756:NTE458756 OCX458756:ODA458756 OMT458756:OMW458756 OWP458756:OWS458756 PGL458756:PGO458756 PQH458756:PQK458756 QAD458756:QAG458756 QJZ458756:QKC458756 QTV458756:QTY458756 RDR458756:RDU458756 RNN458756:RNQ458756 RXJ458756:RXM458756 SHF458756:SHI458756 SRB458756:SRE458756 TAX458756:TBA458756 TKT458756:TKW458756 TUP458756:TUS458756 UEL458756:UEO458756 UOH458756:UOK458756 UYD458756:UYG458756 VHZ458756:VIC458756 VRV458756:VRY458756 WBR458756:WBU458756 WLN458756:WLQ458756 WVJ458756:WVM458756 B524292:E524292 IX524292:JA524292 ST524292:SW524292 ACP524292:ACS524292 AML524292:AMO524292 AWH524292:AWK524292 BGD524292:BGG524292 BPZ524292:BQC524292 BZV524292:BZY524292 CJR524292:CJU524292 CTN524292:CTQ524292 DDJ524292:DDM524292 DNF524292:DNI524292 DXB524292:DXE524292 EGX524292:EHA524292 EQT524292:EQW524292 FAP524292:FAS524292 FKL524292:FKO524292 FUH524292:FUK524292 GED524292:GEG524292 GNZ524292:GOC524292 GXV524292:GXY524292 HHR524292:HHU524292 HRN524292:HRQ524292 IBJ524292:IBM524292 ILF524292:ILI524292 IVB524292:IVE524292 JEX524292:JFA524292 JOT524292:JOW524292 JYP524292:JYS524292 KIL524292:KIO524292 KSH524292:KSK524292 LCD524292:LCG524292 LLZ524292:LMC524292 LVV524292:LVY524292 MFR524292:MFU524292 MPN524292:MPQ524292 MZJ524292:MZM524292 NJF524292:NJI524292 NTB524292:NTE524292 OCX524292:ODA524292 OMT524292:OMW524292 OWP524292:OWS524292 PGL524292:PGO524292 PQH524292:PQK524292 QAD524292:QAG524292 QJZ524292:QKC524292 QTV524292:QTY524292 RDR524292:RDU524292 RNN524292:RNQ524292 RXJ524292:RXM524292 SHF524292:SHI524292 SRB524292:SRE524292 TAX524292:TBA524292 TKT524292:TKW524292 TUP524292:TUS524292 UEL524292:UEO524292 UOH524292:UOK524292 UYD524292:UYG524292 VHZ524292:VIC524292 VRV524292:VRY524292 WBR524292:WBU524292 WLN524292:WLQ524292 WVJ524292:WVM524292 B589828:E589828 IX589828:JA589828 ST589828:SW589828 ACP589828:ACS589828 AML589828:AMO589828 AWH589828:AWK589828 BGD589828:BGG589828 BPZ589828:BQC589828 BZV589828:BZY589828 CJR589828:CJU589828 CTN589828:CTQ589828 DDJ589828:DDM589828 DNF589828:DNI589828 DXB589828:DXE589828 EGX589828:EHA589828 EQT589828:EQW589828 FAP589828:FAS589828 FKL589828:FKO589828 FUH589828:FUK589828 GED589828:GEG589828 GNZ589828:GOC589828 GXV589828:GXY589828 HHR589828:HHU589828 HRN589828:HRQ589828 IBJ589828:IBM589828 ILF589828:ILI589828 IVB589828:IVE589828 JEX589828:JFA589828 JOT589828:JOW589828 JYP589828:JYS589828 KIL589828:KIO589828 KSH589828:KSK589828 LCD589828:LCG589828 LLZ589828:LMC589828 LVV589828:LVY589828 MFR589828:MFU589828 MPN589828:MPQ589828 MZJ589828:MZM589828 NJF589828:NJI589828 NTB589828:NTE589828 OCX589828:ODA589828 OMT589828:OMW589828 OWP589828:OWS589828 PGL589828:PGO589828 PQH589828:PQK589828 QAD589828:QAG589828 QJZ589828:QKC589828 QTV589828:QTY589828 RDR589828:RDU589828 RNN589828:RNQ589828 RXJ589828:RXM589828 SHF589828:SHI589828 SRB589828:SRE589828 TAX589828:TBA589828 TKT589828:TKW589828 TUP589828:TUS589828 UEL589828:UEO589828 UOH589828:UOK589828 UYD589828:UYG589828 VHZ589828:VIC589828 VRV589828:VRY589828 WBR589828:WBU589828 WLN589828:WLQ589828 WVJ589828:WVM589828 B655364:E655364 IX655364:JA655364 ST655364:SW655364 ACP655364:ACS655364 AML655364:AMO655364 AWH655364:AWK655364 BGD655364:BGG655364 BPZ655364:BQC655364 BZV655364:BZY655364 CJR655364:CJU655364 CTN655364:CTQ655364 DDJ655364:DDM655364 DNF655364:DNI655364 DXB655364:DXE655364 EGX655364:EHA655364 EQT655364:EQW655364 FAP655364:FAS655364 FKL655364:FKO655364 FUH655364:FUK655364 GED655364:GEG655364 GNZ655364:GOC655364 GXV655364:GXY655364 HHR655364:HHU655364 HRN655364:HRQ655364 IBJ655364:IBM655364 ILF655364:ILI655364 IVB655364:IVE655364 JEX655364:JFA655364 JOT655364:JOW655364 JYP655364:JYS655364 KIL655364:KIO655364 KSH655364:KSK655364 LCD655364:LCG655364 LLZ655364:LMC655364 LVV655364:LVY655364 MFR655364:MFU655364 MPN655364:MPQ655364 MZJ655364:MZM655364 NJF655364:NJI655364 NTB655364:NTE655364 OCX655364:ODA655364 OMT655364:OMW655364 OWP655364:OWS655364 PGL655364:PGO655364 PQH655364:PQK655364 QAD655364:QAG655364 QJZ655364:QKC655364 QTV655364:QTY655364 RDR655364:RDU655364 RNN655364:RNQ655364 RXJ655364:RXM655364 SHF655364:SHI655364 SRB655364:SRE655364 TAX655364:TBA655364 TKT655364:TKW655364 TUP655364:TUS655364 UEL655364:UEO655364 UOH655364:UOK655364 UYD655364:UYG655364 VHZ655364:VIC655364 VRV655364:VRY655364 WBR655364:WBU655364 WLN655364:WLQ655364 WVJ655364:WVM655364 B720900:E720900 IX720900:JA720900 ST720900:SW720900 ACP720900:ACS720900 AML720900:AMO720900 AWH720900:AWK720900 BGD720900:BGG720900 BPZ720900:BQC720900 BZV720900:BZY720900 CJR720900:CJU720900 CTN720900:CTQ720900 DDJ720900:DDM720900 DNF720900:DNI720900 DXB720900:DXE720900 EGX720900:EHA720900 EQT720900:EQW720900 FAP720900:FAS720900 FKL720900:FKO720900 FUH720900:FUK720900 GED720900:GEG720900 GNZ720900:GOC720900 GXV720900:GXY720900 HHR720900:HHU720900 HRN720900:HRQ720900 IBJ720900:IBM720900 ILF720900:ILI720900 IVB720900:IVE720900 JEX720900:JFA720900 JOT720900:JOW720900 JYP720900:JYS720900 KIL720900:KIO720900 KSH720900:KSK720900 LCD720900:LCG720900 LLZ720900:LMC720900 LVV720900:LVY720900 MFR720900:MFU720900 MPN720900:MPQ720900 MZJ720900:MZM720900 NJF720900:NJI720900 NTB720900:NTE720900 OCX720900:ODA720900 OMT720900:OMW720900 OWP720900:OWS720900 PGL720900:PGO720900 PQH720900:PQK720900 QAD720900:QAG720900 QJZ720900:QKC720900 QTV720900:QTY720900 RDR720900:RDU720900 RNN720900:RNQ720900 RXJ720900:RXM720900 SHF720900:SHI720900 SRB720900:SRE720900 TAX720900:TBA720900 TKT720900:TKW720900 TUP720900:TUS720900 UEL720900:UEO720900 UOH720900:UOK720900 UYD720900:UYG720900 VHZ720900:VIC720900 VRV720900:VRY720900 WBR720900:WBU720900 WLN720900:WLQ720900 WVJ720900:WVM720900 B786436:E786436 IX786436:JA786436 ST786436:SW786436 ACP786436:ACS786436 AML786436:AMO786436 AWH786436:AWK786436 BGD786436:BGG786436 BPZ786436:BQC786436 BZV786436:BZY786436 CJR786436:CJU786436 CTN786436:CTQ786436 DDJ786436:DDM786436 DNF786436:DNI786436 DXB786436:DXE786436 EGX786436:EHA786436 EQT786436:EQW786436 FAP786436:FAS786436 FKL786436:FKO786436 FUH786436:FUK786436 GED786436:GEG786436 GNZ786436:GOC786436 GXV786436:GXY786436 HHR786436:HHU786436 HRN786436:HRQ786436 IBJ786436:IBM786436 ILF786436:ILI786436 IVB786436:IVE786436 JEX786436:JFA786436 JOT786436:JOW786436 JYP786436:JYS786436 KIL786436:KIO786436 KSH786436:KSK786436 LCD786436:LCG786436 LLZ786436:LMC786436 LVV786436:LVY786436 MFR786436:MFU786436 MPN786436:MPQ786436 MZJ786436:MZM786436 NJF786436:NJI786436 NTB786436:NTE786436 OCX786436:ODA786436 OMT786436:OMW786436 OWP786436:OWS786436 PGL786436:PGO786436 PQH786436:PQK786436 QAD786436:QAG786436 QJZ786436:QKC786436 QTV786436:QTY786436 RDR786436:RDU786436 RNN786436:RNQ786436 RXJ786436:RXM786436 SHF786436:SHI786436 SRB786436:SRE786436 TAX786436:TBA786436 TKT786436:TKW786436 TUP786436:TUS786436 UEL786436:UEO786436 UOH786436:UOK786436 UYD786436:UYG786436 VHZ786436:VIC786436 VRV786436:VRY786436 WBR786436:WBU786436 WLN786436:WLQ786436 WVJ786436:WVM786436 B851972:E851972 IX851972:JA851972 ST851972:SW851972 ACP851972:ACS851972 AML851972:AMO851972 AWH851972:AWK851972 BGD851972:BGG851972 BPZ851972:BQC851972 BZV851972:BZY851972 CJR851972:CJU851972 CTN851972:CTQ851972 DDJ851972:DDM851972 DNF851972:DNI851972 DXB851972:DXE851972 EGX851972:EHA851972 EQT851972:EQW851972 FAP851972:FAS851972 FKL851972:FKO851972 FUH851972:FUK851972 GED851972:GEG851972 GNZ851972:GOC851972 GXV851972:GXY851972 HHR851972:HHU851972 HRN851972:HRQ851972 IBJ851972:IBM851972 ILF851972:ILI851972 IVB851972:IVE851972 JEX851972:JFA851972 JOT851972:JOW851972 JYP851972:JYS851972 KIL851972:KIO851972 KSH851972:KSK851972 LCD851972:LCG851972 LLZ851972:LMC851972 LVV851972:LVY851972 MFR851972:MFU851972 MPN851972:MPQ851972 MZJ851972:MZM851972 NJF851972:NJI851972 NTB851972:NTE851972 OCX851972:ODA851972 OMT851972:OMW851972 OWP851972:OWS851972 PGL851972:PGO851972 PQH851972:PQK851972 QAD851972:QAG851972 QJZ851972:QKC851972 QTV851972:QTY851972 RDR851972:RDU851972 RNN851972:RNQ851972 RXJ851972:RXM851972 SHF851972:SHI851972 SRB851972:SRE851972 TAX851972:TBA851972 TKT851972:TKW851972 TUP851972:TUS851972 UEL851972:UEO851972 UOH851972:UOK851972 UYD851972:UYG851972 VHZ851972:VIC851972 VRV851972:VRY851972 WBR851972:WBU851972 WLN851972:WLQ851972 WVJ851972:WVM851972 B917508:E917508 IX917508:JA917508 ST917508:SW917508 ACP917508:ACS917508 AML917508:AMO917508 AWH917508:AWK917508 BGD917508:BGG917508 BPZ917508:BQC917508 BZV917508:BZY917508 CJR917508:CJU917508 CTN917508:CTQ917508 DDJ917508:DDM917508 DNF917508:DNI917508 DXB917508:DXE917508 EGX917508:EHA917508 EQT917508:EQW917508 FAP917508:FAS917508 FKL917508:FKO917508 FUH917508:FUK917508 GED917508:GEG917508 GNZ917508:GOC917508 GXV917508:GXY917508 HHR917508:HHU917508 HRN917508:HRQ917508 IBJ917508:IBM917508 ILF917508:ILI917508 IVB917508:IVE917508 JEX917508:JFA917508 JOT917508:JOW917508 JYP917508:JYS917508 KIL917508:KIO917508 KSH917508:KSK917508 LCD917508:LCG917508 LLZ917508:LMC917508 LVV917508:LVY917508 MFR917508:MFU917508 MPN917508:MPQ917508 MZJ917508:MZM917508 NJF917508:NJI917508 NTB917508:NTE917508 OCX917508:ODA917508 OMT917508:OMW917508 OWP917508:OWS917508 PGL917508:PGO917508 PQH917508:PQK917508 QAD917508:QAG917508 QJZ917508:QKC917508 QTV917508:QTY917508 RDR917508:RDU917508 RNN917508:RNQ917508 RXJ917508:RXM917508 SHF917508:SHI917508 SRB917508:SRE917508 TAX917508:TBA917508 TKT917508:TKW917508 TUP917508:TUS917508 UEL917508:UEO917508 UOH917508:UOK917508 UYD917508:UYG917508 VHZ917508:VIC917508 VRV917508:VRY917508 WBR917508:WBU917508 WLN917508:WLQ917508 WVJ917508:WVM917508 B983044:E983044 IX983044:JA983044 ST983044:SW983044 ACP983044:ACS983044 AML983044:AMO983044 AWH983044:AWK983044 BGD983044:BGG983044 BPZ983044:BQC983044 BZV983044:BZY983044 CJR983044:CJU983044 CTN983044:CTQ983044 DDJ983044:DDM983044 DNF983044:DNI983044 DXB983044:DXE983044 EGX983044:EHA983044 EQT983044:EQW983044 FAP983044:FAS983044 FKL983044:FKO983044 FUH983044:FUK983044 GED983044:GEG983044 GNZ983044:GOC983044 GXV983044:GXY983044 HHR983044:HHU983044 HRN983044:HRQ983044 IBJ983044:IBM983044 ILF983044:ILI983044 IVB983044:IVE983044 JEX983044:JFA983044 JOT983044:JOW983044 JYP983044:JYS983044 KIL983044:KIO983044 KSH983044:KSK983044 LCD983044:LCG983044 LLZ983044:LMC983044 LVV983044:LVY983044 MFR983044:MFU983044 MPN983044:MPQ983044 MZJ983044:MZM983044 NJF983044:NJI983044 NTB983044:NTE983044 OCX983044:ODA983044 OMT983044:OMW983044 OWP983044:OWS983044 PGL983044:PGO983044 PQH983044:PQK983044 QAD983044:QAG983044 QJZ983044:QKC983044 QTV983044:QTY983044 RDR983044:RDU983044 RNN983044:RNQ983044 RXJ983044:RXM983044 SHF983044:SHI983044 SRB983044:SRE983044 TAX983044:TBA983044 TKT983044:TKW983044 TUP983044:TUS983044 UEL983044:UEO983044 UOH983044:UOK983044 UYD983044:UYG983044 VHZ983044:VIC983044 VRV983044:VRY983044 WBR983044:WBU983044 WLN983044:WLQ983044 WVJ983044:WVM983044"/>
  </dataValidations>
  <pageMargins left="0.7" right="0.7" top="0.75" bottom="0.75" header="0.3" footer="0.3"/>
  <pageSetup orientation="portrait" horizontalDpi="300" verticalDpi="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I209"/>
  <sheetViews>
    <sheetView showGridLines="0" zoomScale="120" zoomScaleNormal="120" workbookViewId="0">
      <selection sqref="A1:XFD1048576"/>
    </sheetView>
  </sheetViews>
  <sheetFormatPr defaultColWidth="9.140625" defaultRowHeight="15" x14ac:dyDescent="0.25"/>
  <cols>
    <col min="1" max="9" width="9.140625" style="139"/>
    <col min="10" max="10" width="11.140625" style="139" customWidth="1"/>
    <col min="11" max="11" width="8" style="139" customWidth="1"/>
    <col min="12" max="30" width="0" style="139" hidden="1" customWidth="1"/>
    <col min="31" max="16384" width="9.140625" style="139"/>
  </cols>
  <sheetData>
    <row r="1" spans="1:13" customFormat="1" ht="3.75" customHeight="1" thickBot="1" x14ac:dyDescent="0.3">
      <c r="A1" s="986"/>
      <c r="B1" s="986"/>
      <c r="C1" s="986"/>
      <c r="D1" s="986"/>
      <c r="E1" s="986"/>
      <c r="F1" s="986"/>
      <c r="G1" s="986"/>
      <c r="H1" s="986"/>
      <c r="I1" s="986"/>
      <c r="J1" s="986"/>
      <c r="K1" s="986"/>
      <c r="L1" s="986"/>
      <c r="M1" s="986"/>
    </row>
    <row r="2" spans="1:13" x14ac:dyDescent="0.25">
      <c r="A2" s="442" t="s">
        <v>214</v>
      </c>
      <c r="B2" s="1023">
        <f>'Contact Info'!B3</f>
        <v>0</v>
      </c>
      <c r="C2" s="1023"/>
      <c r="D2" s="442" t="s">
        <v>213</v>
      </c>
      <c r="E2" s="1024">
        <f>'Contact Info'!D3</f>
        <v>0</v>
      </c>
      <c r="F2" s="1025"/>
      <c r="G2" s="1025"/>
      <c r="H2" s="1025"/>
      <c r="I2" s="1025"/>
      <c r="J2" s="1025"/>
      <c r="K2" s="1026"/>
    </row>
    <row r="3" spans="1:13" x14ac:dyDescent="0.25">
      <c r="A3" s="1033"/>
      <c r="B3" s="1033"/>
      <c r="C3" s="1033"/>
      <c r="D3" s="1033"/>
      <c r="E3" s="1033"/>
      <c r="F3" s="1033"/>
      <c r="G3" s="1033"/>
      <c r="H3" s="1033"/>
      <c r="I3" s="1033"/>
      <c r="J3" s="1033"/>
      <c r="K3" s="1033"/>
    </row>
    <row r="4" spans="1:13" ht="18" customHeight="1" x14ac:dyDescent="0.3">
      <c r="A4" s="1005" t="s">
        <v>188</v>
      </c>
      <c r="B4" s="1005"/>
      <c r="C4" s="1005"/>
      <c r="D4" s="1005"/>
      <c r="E4" s="1005"/>
      <c r="F4" s="1005"/>
      <c r="G4" s="1005"/>
      <c r="H4" s="1005"/>
      <c r="I4" s="1005"/>
      <c r="J4" s="1005"/>
      <c r="K4" s="1005"/>
    </row>
    <row r="5" spans="1:13" ht="18" customHeight="1" x14ac:dyDescent="0.25">
      <c r="A5" s="1006" t="s">
        <v>212</v>
      </c>
      <c r="B5" s="1006"/>
      <c r="C5" s="1006"/>
      <c r="D5" s="1006"/>
      <c r="E5" s="1006"/>
      <c r="F5" s="1006"/>
      <c r="G5" s="1006"/>
      <c r="H5" s="1006"/>
      <c r="I5" s="1006"/>
      <c r="J5" s="1006"/>
      <c r="K5" s="1006"/>
    </row>
    <row r="6" spans="1:13" ht="9" customHeight="1" x14ac:dyDescent="0.25">
      <c r="A6" s="1007"/>
      <c r="B6" s="1007"/>
      <c r="C6" s="1007"/>
      <c r="D6" s="1007"/>
      <c r="E6" s="1007"/>
      <c r="F6" s="1007"/>
      <c r="G6" s="1007"/>
      <c r="H6" s="1007"/>
      <c r="I6" s="1007"/>
      <c r="J6" s="1007"/>
      <c r="K6" s="1007"/>
    </row>
    <row r="7" spans="1:13" ht="14.45" customHeight="1" x14ac:dyDescent="0.25">
      <c r="A7" s="996" t="s">
        <v>708</v>
      </c>
      <c r="B7" s="996"/>
      <c r="C7" s="996"/>
      <c r="D7" s="996"/>
      <c r="E7" s="996"/>
      <c r="F7" s="996"/>
      <c r="G7" s="996"/>
      <c r="H7" s="996"/>
      <c r="I7" s="996"/>
      <c r="J7" s="996"/>
      <c r="K7" s="996"/>
    </row>
    <row r="8" spans="1:13" ht="18" customHeight="1" x14ac:dyDescent="0.25">
      <c r="A8" s="996"/>
      <c r="B8" s="996"/>
      <c r="C8" s="996"/>
      <c r="D8" s="996"/>
      <c r="E8" s="996"/>
      <c r="F8" s="996"/>
      <c r="G8" s="996"/>
      <c r="H8" s="996"/>
      <c r="I8" s="996"/>
      <c r="J8" s="996"/>
      <c r="K8" s="996"/>
    </row>
    <row r="9" spans="1:13" x14ac:dyDescent="0.25">
      <c r="A9" s="996"/>
      <c r="B9" s="996"/>
      <c r="C9" s="996"/>
      <c r="D9" s="996"/>
      <c r="E9" s="996"/>
      <c r="F9" s="996"/>
      <c r="G9" s="996"/>
      <c r="H9" s="996"/>
      <c r="I9" s="996"/>
      <c r="J9" s="996"/>
      <c r="K9" s="996"/>
    </row>
    <row r="10" spans="1:13" ht="18" customHeight="1" x14ac:dyDescent="0.25">
      <c r="A10" s="996"/>
      <c r="B10" s="996"/>
      <c r="C10" s="996"/>
      <c r="D10" s="996"/>
      <c r="E10" s="996"/>
      <c r="F10" s="996"/>
      <c r="G10" s="996"/>
      <c r="H10" s="996"/>
      <c r="I10" s="996"/>
      <c r="J10" s="996"/>
      <c r="K10" s="996"/>
    </row>
    <row r="11" spans="1:13" ht="9" customHeight="1" x14ac:dyDescent="0.25">
      <c r="A11" s="1008"/>
      <c r="B11" s="1008"/>
      <c r="C11" s="1008"/>
      <c r="D11" s="1008"/>
      <c r="E11" s="1008"/>
      <c r="F11" s="1008"/>
      <c r="G11" s="1008"/>
      <c r="H11" s="1008"/>
      <c r="I11" s="1008"/>
      <c r="J11" s="1008"/>
      <c r="K11" s="1008"/>
    </row>
    <row r="12" spans="1:13" ht="14.45" customHeight="1" x14ac:dyDescent="0.25">
      <c r="A12" s="1009" t="s">
        <v>955</v>
      </c>
      <c r="B12" s="996"/>
      <c r="C12" s="996"/>
      <c r="D12" s="996"/>
      <c r="E12" s="996"/>
      <c r="F12" s="996"/>
      <c r="G12" s="996"/>
      <c r="H12" s="996"/>
      <c r="I12" s="996"/>
      <c r="J12" s="996"/>
      <c r="K12" s="996"/>
    </row>
    <row r="13" spans="1:13" ht="18" customHeight="1" x14ac:dyDescent="0.25">
      <c r="A13" s="996"/>
      <c r="B13" s="996"/>
      <c r="C13" s="996"/>
      <c r="D13" s="996"/>
      <c r="E13" s="996"/>
      <c r="F13" s="996"/>
      <c r="G13" s="996"/>
      <c r="H13" s="996"/>
      <c r="I13" s="996"/>
      <c r="J13" s="996"/>
      <c r="K13" s="996"/>
    </row>
    <row r="14" spans="1:13" x14ac:dyDescent="0.25">
      <c r="A14" s="996"/>
      <c r="B14" s="996"/>
      <c r="C14" s="996"/>
      <c r="D14" s="996"/>
      <c r="E14" s="996"/>
      <c r="F14" s="996"/>
      <c r="G14" s="996"/>
      <c r="H14" s="996"/>
      <c r="I14" s="996"/>
      <c r="J14" s="996"/>
      <c r="K14" s="996"/>
    </row>
    <row r="15" spans="1:13" ht="18" customHeight="1" x14ac:dyDescent="0.25">
      <c r="A15" s="996"/>
      <c r="B15" s="996"/>
      <c r="C15" s="996"/>
      <c r="D15" s="996"/>
      <c r="E15" s="996"/>
      <c r="F15" s="996"/>
      <c r="G15" s="996"/>
      <c r="H15" s="996"/>
      <c r="I15" s="996"/>
      <c r="J15" s="996"/>
      <c r="K15" s="996"/>
    </row>
    <row r="16" spans="1:13" ht="9" customHeight="1" x14ac:dyDescent="0.25">
      <c r="A16" s="1032"/>
      <c r="B16" s="1032"/>
      <c r="C16" s="1032"/>
      <c r="D16" s="1032"/>
      <c r="E16" s="1032"/>
      <c r="F16" s="1032"/>
      <c r="G16" s="1032"/>
      <c r="H16" s="1032"/>
      <c r="I16" s="1032"/>
      <c r="J16" s="1032"/>
      <c r="K16" s="1032"/>
    </row>
    <row r="17" spans="1:11" ht="18" customHeight="1" x14ac:dyDescent="0.25">
      <c r="A17" s="987" t="s">
        <v>728</v>
      </c>
      <c r="B17" s="987"/>
      <c r="C17" s="987"/>
      <c r="D17" s="987"/>
      <c r="E17" s="987"/>
      <c r="F17" s="987"/>
      <c r="G17" s="987"/>
      <c r="H17" s="987"/>
      <c r="I17" s="987"/>
      <c r="J17" s="987"/>
      <c r="K17" s="987"/>
    </row>
    <row r="18" spans="1:11" ht="9" customHeight="1" x14ac:dyDescent="0.25">
      <c r="A18" s="1032"/>
      <c r="B18" s="1032"/>
      <c r="C18" s="1032"/>
      <c r="D18" s="1032"/>
      <c r="E18" s="1032"/>
      <c r="F18" s="1032"/>
      <c r="G18" s="1032"/>
      <c r="H18" s="1032"/>
      <c r="I18" s="1032"/>
      <c r="J18" s="1032"/>
      <c r="K18" s="1032"/>
    </row>
    <row r="19" spans="1:11" x14ac:dyDescent="0.25">
      <c r="A19" s="1034" t="s">
        <v>211</v>
      </c>
      <c r="B19" s="1034"/>
      <c r="C19" s="1034"/>
      <c r="D19" s="1034"/>
      <c r="E19" s="1034"/>
      <c r="F19" s="1034"/>
      <c r="G19" s="1034"/>
      <c r="H19" s="1034"/>
      <c r="I19" s="1034"/>
      <c r="J19" s="1034"/>
      <c r="K19" s="1034"/>
    </row>
    <row r="20" spans="1:11" x14ac:dyDescent="0.25">
      <c r="A20" s="1035"/>
      <c r="B20" s="1035"/>
      <c r="C20" s="1035"/>
      <c r="D20" s="1035"/>
      <c r="E20" s="1035"/>
      <c r="F20" s="1035"/>
      <c r="G20" s="1035"/>
      <c r="H20" s="1035"/>
      <c r="I20" s="1035"/>
      <c r="J20" s="1035"/>
      <c r="K20" s="1035"/>
    </row>
    <row r="21" spans="1:11" ht="31.9" customHeight="1" x14ac:dyDescent="0.25">
      <c r="A21" s="996" t="s">
        <v>709</v>
      </c>
      <c r="B21" s="996"/>
      <c r="C21" s="996"/>
      <c r="D21" s="996"/>
      <c r="E21" s="996"/>
      <c r="F21" s="996"/>
      <c r="G21" s="996"/>
      <c r="H21" s="996"/>
      <c r="I21" s="996"/>
      <c r="J21" s="996"/>
      <c r="K21" s="996"/>
    </row>
    <row r="22" spans="1:11" ht="31.9" customHeight="1" x14ac:dyDescent="0.25">
      <c r="A22" s="432"/>
      <c r="B22" s="432"/>
      <c r="C22" s="432"/>
      <c r="D22" s="432"/>
      <c r="E22" s="432"/>
      <c r="F22" s="432"/>
      <c r="G22" s="432"/>
      <c r="H22" s="432"/>
      <c r="I22" s="432"/>
      <c r="J22" s="432"/>
      <c r="K22" s="432"/>
    </row>
    <row r="23" spans="1:11" ht="31.9" customHeight="1" x14ac:dyDescent="0.25">
      <c r="A23" s="432"/>
      <c r="B23" s="432"/>
      <c r="C23" s="432"/>
      <c r="D23" s="432"/>
      <c r="E23" s="432"/>
      <c r="F23" s="432"/>
      <c r="G23" s="432"/>
      <c r="H23" s="432"/>
      <c r="I23" s="432"/>
      <c r="J23" s="432"/>
      <c r="K23" s="432"/>
    </row>
    <row r="24" spans="1:11" ht="31.9" customHeight="1" x14ac:dyDescent="0.25">
      <c r="A24" s="432"/>
      <c r="B24" s="432"/>
      <c r="C24" s="432"/>
      <c r="D24" s="432"/>
      <c r="E24" s="432"/>
      <c r="F24" s="432"/>
      <c r="G24" s="432"/>
      <c r="H24" s="432"/>
      <c r="I24" s="432"/>
      <c r="J24" s="432"/>
      <c r="K24" s="432"/>
    </row>
    <row r="25" spans="1:11" ht="31.9" customHeight="1" x14ac:dyDescent="0.25">
      <c r="A25" s="432"/>
      <c r="B25" s="432"/>
      <c r="C25" s="432"/>
      <c r="D25" s="432"/>
      <c r="E25" s="432"/>
      <c r="F25" s="432"/>
      <c r="G25" s="432"/>
      <c r="H25" s="432"/>
      <c r="I25" s="432"/>
      <c r="J25" s="432"/>
      <c r="K25" s="432"/>
    </row>
    <row r="26" spans="1:11" ht="7.15" customHeight="1" x14ac:dyDescent="0.25">
      <c r="A26" s="1020"/>
      <c r="B26" s="1020"/>
      <c r="C26" s="1020"/>
      <c r="D26" s="1020"/>
      <c r="E26" s="1020"/>
      <c r="F26" s="1020"/>
      <c r="G26" s="1020"/>
      <c r="H26" s="1020"/>
      <c r="I26" s="1020"/>
      <c r="J26" s="1020"/>
      <c r="K26" s="1020"/>
    </row>
    <row r="27" spans="1:11" ht="30.6" customHeight="1" x14ac:dyDescent="0.25">
      <c r="A27" s="996" t="s">
        <v>710</v>
      </c>
      <c r="B27" s="996"/>
      <c r="C27" s="996"/>
      <c r="D27" s="996"/>
      <c r="E27" s="996"/>
      <c r="F27" s="996"/>
      <c r="G27" s="996"/>
      <c r="H27" s="996"/>
      <c r="I27" s="996"/>
      <c r="J27" s="996"/>
      <c r="K27" s="996"/>
    </row>
    <row r="28" spans="1:11" ht="34.15" customHeight="1" x14ac:dyDescent="0.25">
      <c r="A28" s="1031" t="s">
        <v>711</v>
      </c>
      <c r="B28" s="1031"/>
      <c r="C28" s="1031"/>
      <c r="D28" s="1031"/>
      <c r="E28" s="1031"/>
      <c r="F28" s="1031"/>
      <c r="G28" s="1031"/>
      <c r="H28" s="1031"/>
      <c r="I28" s="1031"/>
      <c r="J28" s="1031"/>
      <c r="K28" s="1031"/>
    </row>
    <row r="29" spans="1:11" ht="9" customHeight="1" x14ac:dyDescent="0.25">
      <c r="A29" s="1032"/>
      <c r="B29" s="1032"/>
      <c r="C29" s="1032"/>
      <c r="D29" s="1032"/>
      <c r="E29" s="1032"/>
      <c r="F29" s="1032"/>
      <c r="G29" s="1032"/>
      <c r="H29" s="1032"/>
      <c r="I29" s="1032"/>
      <c r="J29" s="1032"/>
      <c r="K29" s="1032"/>
    </row>
    <row r="30" spans="1:11" ht="18" customHeight="1" x14ac:dyDescent="0.25">
      <c r="A30" s="1028" t="s">
        <v>712</v>
      </c>
      <c r="B30" s="1028"/>
      <c r="C30" s="1028"/>
      <c r="D30" s="1028"/>
      <c r="E30" s="1028"/>
      <c r="F30" s="1028"/>
      <c r="G30" s="1028"/>
      <c r="H30" s="1028"/>
      <c r="I30" s="1028"/>
      <c r="J30" s="1028"/>
      <c r="K30" s="1028"/>
    </row>
    <row r="31" spans="1:11" ht="18.75" x14ac:dyDescent="0.3">
      <c r="A31" s="1029" t="s">
        <v>188</v>
      </c>
      <c r="B31" s="1029"/>
      <c r="C31" s="1029"/>
      <c r="D31" s="1029"/>
      <c r="E31" s="1029"/>
      <c r="F31" s="1029"/>
      <c r="G31" s="1029"/>
      <c r="H31" s="1029"/>
      <c r="I31" s="1029"/>
      <c r="J31" s="1029"/>
      <c r="K31" s="433"/>
    </row>
    <row r="32" spans="1:11" ht="15.75" x14ac:dyDescent="0.25">
      <c r="A32" s="1030" t="s">
        <v>210</v>
      </c>
      <c r="B32" s="1030"/>
      <c r="C32" s="1030"/>
      <c r="D32" s="1030"/>
      <c r="E32" s="1030"/>
      <c r="F32" s="1030"/>
      <c r="G32" s="1030"/>
      <c r="H32" s="1030"/>
      <c r="I32" s="1030"/>
      <c r="J32" s="1030"/>
      <c r="K32" s="433"/>
    </row>
    <row r="33" spans="1:23" ht="10.9" customHeight="1" thickBot="1" x14ac:dyDescent="0.3">
      <c r="A33" s="992"/>
      <c r="B33" s="992"/>
      <c r="C33" s="992"/>
      <c r="D33" s="992"/>
      <c r="E33" s="992"/>
      <c r="F33" s="992"/>
      <c r="G33" s="992"/>
      <c r="H33" s="992"/>
      <c r="I33" s="992"/>
      <c r="J33" s="992"/>
      <c r="K33" s="992"/>
    </row>
    <row r="34" spans="1:23" ht="15.75" thickBot="1" x14ac:dyDescent="0.3">
      <c r="A34" s="427" t="s">
        <v>209</v>
      </c>
      <c r="B34" s="430"/>
      <c r="C34" s="430"/>
      <c r="D34" s="997"/>
      <c r="E34" s="998"/>
      <c r="F34" s="998"/>
      <c r="G34" s="998"/>
      <c r="H34" s="998"/>
      <c r="I34" s="998"/>
      <c r="J34" s="998"/>
      <c r="K34" s="999"/>
    </row>
    <row r="35" spans="1:23" x14ac:dyDescent="0.25">
      <c r="A35" s="433"/>
      <c r="B35" s="987" t="s">
        <v>208</v>
      </c>
      <c r="C35" s="987"/>
      <c r="D35" s="987"/>
      <c r="E35" s="987"/>
      <c r="F35" s="987"/>
      <c r="G35" s="987"/>
      <c r="H35" s="987"/>
      <c r="I35" s="987"/>
      <c r="J35" s="987"/>
      <c r="K35" s="987"/>
      <c r="V35" s="139" t="b">
        <v>0</v>
      </c>
    </row>
    <row r="36" spans="1:23" x14ac:dyDescent="0.25">
      <c r="A36" s="433"/>
      <c r="B36" s="987" t="s">
        <v>207</v>
      </c>
      <c r="C36" s="987"/>
      <c r="D36" s="987"/>
      <c r="E36" s="987"/>
      <c r="F36" s="987"/>
      <c r="G36" s="987"/>
      <c r="H36" s="987"/>
      <c r="I36" s="987"/>
      <c r="J36" s="987"/>
      <c r="K36" s="987"/>
      <c r="V36" s="139" t="b">
        <v>0</v>
      </c>
    </row>
    <row r="37" spans="1:23" x14ac:dyDescent="0.25">
      <c r="A37" s="433"/>
      <c r="B37" s="987" t="s">
        <v>729</v>
      </c>
      <c r="C37" s="987"/>
      <c r="D37" s="987"/>
      <c r="E37" s="987"/>
      <c r="F37" s="987"/>
      <c r="G37" s="987"/>
      <c r="H37" s="987"/>
      <c r="I37" s="987"/>
      <c r="J37" s="987"/>
      <c r="K37" s="987"/>
      <c r="V37" s="139" t="b">
        <v>0</v>
      </c>
    </row>
    <row r="38" spans="1:23" x14ac:dyDescent="0.25">
      <c r="A38" s="433"/>
      <c r="B38" s="987" t="s">
        <v>715</v>
      </c>
      <c r="C38" s="987"/>
      <c r="D38" s="987"/>
      <c r="E38" s="987"/>
      <c r="F38" s="987"/>
      <c r="G38" s="987"/>
      <c r="H38" s="987"/>
      <c r="I38" s="987"/>
      <c r="J38" s="987"/>
      <c r="K38" s="987"/>
    </row>
    <row r="39" spans="1:23" x14ac:dyDescent="0.25">
      <c r="A39" s="433"/>
      <c r="B39" s="1027" t="s">
        <v>713</v>
      </c>
      <c r="C39" s="1027"/>
      <c r="D39" s="1027"/>
      <c r="E39" s="1027"/>
      <c r="F39" s="1027"/>
      <c r="G39" s="1027"/>
      <c r="H39" s="1027"/>
      <c r="I39" s="1027"/>
      <c r="J39" s="1027"/>
      <c r="K39" s="434"/>
      <c r="V39" s="139" t="b">
        <v>1</v>
      </c>
    </row>
    <row r="40" spans="1:23" x14ac:dyDescent="0.25">
      <c r="A40" s="433"/>
      <c r="B40" s="1021" t="s">
        <v>714</v>
      </c>
      <c r="C40" s="1021"/>
      <c r="D40" s="1021"/>
      <c r="E40" s="1021"/>
      <c r="F40" s="1021"/>
      <c r="G40" s="1021"/>
      <c r="H40" s="1021"/>
      <c r="I40" s="1021"/>
      <c r="J40" s="1021"/>
      <c r="K40" s="434"/>
      <c r="W40" s="139" t="e">
        <f>IF(AND(V35=TRUE,V36=TRUE,V37=TRUE,#REF!=TRUE,V39=TRUE),"See Assessment for justification and work order for items and locations","No Measures Justified")</f>
        <v>#REF!</v>
      </c>
    </row>
    <row r="41" spans="1:23" ht="10.9" customHeight="1" thickBot="1" x14ac:dyDescent="0.3">
      <c r="A41" s="992"/>
      <c r="B41" s="992"/>
      <c r="C41" s="992"/>
      <c r="D41" s="992"/>
      <c r="E41" s="992"/>
      <c r="F41" s="992"/>
      <c r="G41" s="992"/>
      <c r="H41" s="992"/>
      <c r="I41" s="992"/>
      <c r="J41" s="992"/>
      <c r="K41" s="992"/>
    </row>
    <row r="42" spans="1:23" ht="15.75" thickBot="1" x14ac:dyDescent="0.3">
      <c r="A42" s="141" t="s">
        <v>206</v>
      </c>
      <c r="B42" s="430"/>
      <c r="C42" s="997"/>
      <c r="D42" s="998"/>
      <c r="E42" s="998"/>
      <c r="F42" s="998"/>
      <c r="G42" s="998"/>
      <c r="H42" s="998"/>
      <c r="I42" s="998"/>
      <c r="J42" s="998"/>
      <c r="K42" s="999"/>
    </row>
    <row r="43" spans="1:23" x14ac:dyDescent="0.25">
      <c r="A43" s="430"/>
      <c r="B43" s="431" t="s">
        <v>730</v>
      </c>
      <c r="C43" s="430"/>
      <c r="D43" s="430"/>
      <c r="E43" s="430"/>
      <c r="F43" s="1022"/>
      <c r="G43" s="1022"/>
      <c r="H43" s="1022"/>
      <c r="I43" s="1022"/>
      <c r="J43" s="1022"/>
      <c r="K43" s="1022"/>
      <c r="V43" s="139" t="b">
        <v>0</v>
      </c>
    </row>
    <row r="44" spans="1:23" x14ac:dyDescent="0.25">
      <c r="A44" s="430"/>
      <c r="B44" s="431" t="s">
        <v>731</v>
      </c>
      <c r="C44" s="430"/>
      <c r="D44" s="430"/>
      <c r="E44" s="430"/>
      <c r="F44" s="430"/>
      <c r="G44" s="430"/>
      <c r="H44" s="430"/>
      <c r="I44" s="430"/>
      <c r="J44" s="430"/>
      <c r="K44" s="433"/>
      <c r="V44" s="139" t="b">
        <v>0</v>
      </c>
    </row>
    <row r="45" spans="1:23" x14ac:dyDescent="0.25">
      <c r="A45" s="430"/>
      <c r="B45" s="431" t="s">
        <v>732</v>
      </c>
      <c r="C45" s="430"/>
      <c r="D45" s="430"/>
      <c r="E45" s="430"/>
      <c r="F45" s="430"/>
      <c r="G45" s="430"/>
      <c r="H45" s="430"/>
      <c r="I45" s="430"/>
      <c r="J45" s="430"/>
      <c r="K45" s="433"/>
      <c r="V45" s="139" t="b">
        <v>0</v>
      </c>
    </row>
    <row r="46" spans="1:23" x14ac:dyDescent="0.25">
      <c r="A46" s="430"/>
      <c r="B46" s="1016" t="s">
        <v>733</v>
      </c>
      <c r="C46" s="1016"/>
      <c r="D46" s="1016"/>
      <c r="E46" s="1016"/>
      <c r="F46" s="1016"/>
      <c r="G46" s="1016"/>
      <c r="H46" s="1016"/>
      <c r="I46" s="1016"/>
      <c r="J46" s="1016"/>
      <c r="K46" s="1016"/>
      <c r="V46" s="139" t="b">
        <v>0</v>
      </c>
    </row>
    <row r="47" spans="1:23" x14ac:dyDescent="0.25">
      <c r="A47" s="430"/>
      <c r="B47" s="1016"/>
      <c r="C47" s="1016"/>
      <c r="D47" s="1016"/>
      <c r="E47" s="1016"/>
      <c r="F47" s="1016"/>
      <c r="G47" s="1016"/>
      <c r="H47" s="1016"/>
      <c r="I47" s="1016"/>
      <c r="J47" s="1016"/>
      <c r="K47" s="1016"/>
      <c r="W47" s="139" t="str">
        <f>IF(AND(V43=TRUE,V44=TRUE,V45=TRUE,V46=TRUE),"See Assessment for justification and work order for items and locations","No Measures Justified")</f>
        <v>No Measures Justified</v>
      </c>
    </row>
    <row r="48" spans="1:23" ht="10.9" customHeight="1" thickBot="1" x14ac:dyDescent="0.3">
      <c r="A48" s="989"/>
      <c r="B48" s="989"/>
      <c r="C48" s="989"/>
      <c r="D48" s="989"/>
      <c r="E48" s="989"/>
      <c r="F48" s="989"/>
      <c r="G48" s="989"/>
      <c r="H48" s="989"/>
      <c r="I48" s="989"/>
      <c r="J48" s="989"/>
      <c r="K48" s="989"/>
    </row>
    <row r="49" spans="1:23" ht="15.75" thickBot="1" x14ac:dyDescent="0.3">
      <c r="A49" s="141" t="s">
        <v>734</v>
      </c>
      <c r="B49" s="430"/>
      <c r="C49" s="997"/>
      <c r="D49" s="998"/>
      <c r="E49" s="998"/>
      <c r="F49" s="998"/>
      <c r="G49" s="998"/>
      <c r="H49" s="998"/>
      <c r="I49" s="998"/>
      <c r="J49" s="998"/>
      <c r="K49" s="999"/>
    </row>
    <row r="50" spans="1:23" x14ac:dyDescent="0.25">
      <c r="A50" s="433"/>
      <c r="B50" s="430" t="s">
        <v>735</v>
      </c>
      <c r="C50" s="430"/>
      <c r="D50" s="430"/>
      <c r="E50" s="430"/>
      <c r="F50" s="1022"/>
      <c r="G50" s="1022"/>
      <c r="H50" s="1022"/>
      <c r="I50" s="1022"/>
      <c r="J50" s="1022"/>
      <c r="K50" s="1022"/>
      <c r="V50" s="139" t="b">
        <v>0</v>
      </c>
    </row>
    <row r="51" spans="1:23" x14ac:dyDescent="0.25">
      <c r="A51" s="433"/>
      <c r="B51" s="987" t="s">
        <v>736</v>
      </c>
      <c r="C51" s="987"/>
      <c r="D51" s="987"/>
      <c r="E51" s="987"/>
      <c r="F51" s="987"/>
      <c r="G51" s="987"/>
      <c r="H51" s="987"/>
      <c r="I51" s="987"/>
      <c r="J51" s="987"/>
      <c r="K51" s="987"/>
      <c r="V51" s="139" t="b">
        <v>0</v>
      </c>
    </row>
    <row r="52" spans="1:23" x14ac:dyDescent="0.25">
      <c r="A52" s="433"/>
      <c r="B52" s="987" t="s">
        <v>737</v>
      </c>
      <c r="C52" s="987"/>
      <c r="D52" s="987"/>
      <c r="E52" s="987"/>
      <c r="F52" s="987"/>
      <c r="G52" s="987"/>
      <c r="H52" s="987"/>
      <c r="I52" s="987"/>
      <c r="J52" s="987"/>
      <c r="K52" s="987"/>
      <c r="V52" s="139" t="b">
        <v>0</v>
      </c>
    </row>
    <row r="53" spans="1:23" ht="14.45" customHeight="1" x14ac:dyDescent="0.25">
      <c r="A53" s="433"/>
      <c r="B53" s="996" t="s">
        <v>738</v>
      </c>
      <c r="C53" s="996"/>
      <c r="D53" s="996"/>
      <c r="E53" s="996"/>
      <c r="F53" s="996"/>
      <c r="G53" s="996"/>
      <c r="H53" s="996"/>
      <c r="I53" s="996"/>
      <c r="J53" s="996"/>
      <c r="K53" s="996"/>
      <c r="V53" s="139" t="b">
        <v>0</v>
      </c>
    </row>
    <row r="54" spans="1:23" x14ac:dyDescent="0.25">
      <c r="A54" s="431"/>
      <c r="B54" s="996"/>
      <c r="C54" s="996"/>
      <c r="D54" s="996"/>
      <c r="E54" s="996"/>
      <c r="F54" s="996"/>
      <c r="G54" s="996"/>
      <c r="H54" s="996"/>
      <c r="I54" s="996"/>
      <c r="J54" s="996"/>
      <c r="K54" s="996"/>
      <c r="W54" s="139" t="str">
        <f>IF(AND(V50=TRUE,V51=TRUE,V52=TRUE,V53=TRUE),"See Assessment for justification and work order for measure parameters","No Measures Justified")</f>
        <v>No Measures Justified</v>
      </c>
    </row>
    <row r="55" spans="1:23" ht="10.9" customHeight="1" thickBot="1" x14ac:dyDescent="0.3">
      <c r="A55" s="989"/>
      <c r="B55" s="989"/>
      <c r="C55" s="989"/>
      <c r="D55" s="989"/>
      <c r="E55" s="989"/>
      <c r="F55" s="989"/>
      <c r="G55" s="989"/>
      <c r="H55" s="989"/>
      <c r="I55" s="989"/>
      <c r="J55" s="989"/>
      <c r="K55" s="989"/>
    </row>
    <row r="56" spans="1:23" ht="15.75" thickBot="1" x14ac:dyDescent="0.3">
      <c r="A56" s="141" t="s">
        <v>205</v>
      </c>
      <c r="B56" s="141"/>
      <c r="C56" s="997"/>
      <c r="D56" s="998"/>
      <c r="E56" s="998"/>
      <c r="F56" s="998"/>
      <c r="G56" s="998"/>
      <c r="H56" s="998"/>
      <c r="I56" s="998"/>
      <c r="J56" s="998"/>
      <c r="K56" s="999"/>
    </row>
    <row r="57" spans="1:23" x14ac:dyDescent="0.25">
      <c r="A57" s="433"/>
      <c r="B57" s="987" t="s">
        <v>739</v>
      </c>
      <c r="C57" s="987"/>
      <c r="D57" s="987"/>
      <c r="E57" s="987"/>
      <c r="F57" s="987"/>
      <c r="G57" s="987"/>
      <c r="H57" s="987"/>
      <c r="I57" s="987"/>
      <c r="J57" s="987"/>
      <c r="K57" s="987"/>
      <c r="V57" s="139" t="b">
        <v>0</v>
      </c>
    </row>
    <row r="58" spans="1:23" x14ac:dyDescent="0.25">
      <c r="A58" s="433"/>
      <c r="B58" s="987" t="s">
        <v>740</v>
      </c>
      <c r="C58" s="987"/>
      <c r="D58" s="987"/>
      <c r="E58" s="987"/>
      <c r="F58" s="987"/>
      <c r="G58" s="987"/>
      <c r="H58" s="987"/>
      <c r="I58" s="987"/>
      <c r="J58" s="987"/>
      <c r="K58" s="987"/>
      <c r="V58" s="139" t="b">
        <v>0</v>
      </c>
    </row>
    <row r="59" spans="1:23" x14ac:dyDescent="0.25">
      <c r="A59" s="433"/>
      <c r="B59" s="987" t="s">
        <v>741</v>
      </c>
      <c r="C59" s="987"/>
      <c r="D59" s="987"/>
      <c r="E59" s="987"/>
      <c r="F59" s="987"/>
      <c r="G59" s="987"/>
      <c r="H59" s="987"/>
      <c r="I59" s="987"/>
      <c r="J59" s="987"/>
      <c r="K59" s="987"/>
      <c r="V59" s="139" t="b">
        <v>0</v>
      </c>
    </row>
    <row r="60" spans="1:23" ht="10.9" customHeight="1" thickBot="1" x14ac:dyDescent="0.3">
      <c r="A60" s="992"/>
      <c r="B60" s="992"/>
      <c r="C60" s="992"/>
      <c r="D60" s="992"/>
      <c r="E60" s="992"/>
      <c r="F60" s="992"/>
      <c r="G60" s="992"/>
      <c r="H60" s="992"/>
      <c r="I60" s="992"/>
      <c r="J60" s="992"/>
      <c r="K60" s="992"/>
    </row>
    <row r="61" spans="1:23" ht="15.75" thickBot="1" x14ac:dyDescent="0.3">
      <c r="A61" s="141" t="s">
        <v>742</v>
      </c>
      <c r="B61" s="141"/>
      <c r="C61" s="997"/>
      <c r="D61" s="998"/>
      <c r="E61" s="998"/>
      <c r="F61" s="998"/>
      <c r="G61" s="998"/>
      <c r="H61" s="998"/>
      <c r="I61" s="998"/>
      <c r="J61" s="998"/>
      <c r="K61" s="999"/>
    </row>
    <row r="62" spans="1:23" x14ac:dyDescent="0.25">
      <c r="A62" s="430"/>
      <c r="B62" s="987" t="s">
        <v>743</v>
      </c>
      <c r="C62" s="987"/>
      <c r="D62" s="987"/>
      <c r="E62" s="987"/>
      <c r="F62" s="987"/>
      <c r="G62" s="987"/>
      <c r="H62" s="987"/>
      <c r="I62" s="987"/>
      <c r="J62" s="987"/>
      <c r="K62" s="987"/>
      <c r="V62" s="139" t="b">
        <v>0</v>
      </c>
    </row>
    <row r="63" spans="1:23" x14ac:dyDescent="0.25">
      <c r="A63" s="430"/>
      <c r="B63" s="431"/>
      <c r="C63" s="987" t="s">
        <v>204</v>
      </c>
      <c r="D63" s="987"/>
      <c r="E63" s="987"/>
      <c r="F63" s="987"/>
      <c r="G63" s="987"/>
      <c r="H63" s="987"/>
      <c r="I63" s="987"/>
      <c r="J63" s="987"/>
      <c r="K63" s="987"/>
      <c r="V63" s="139" t="b">
        <v>0</v>
      </c>
    </row>
    <row r="64" spans="1:23" ht="27" customHeight="1" x14ac:dyDescent="0.25">
      <c r="A64" s="430"/>
      <c r="B64" s="431"/>
      <c r="C64" s="996" t="s">
        <v>716</v>
      </c>
      <c r="D64" s="996"/>
      <c r="E64" s="996"/>
      <c r="F64" s="996"/>
      <c r="G64" s="996"/>
      <c r="H64" s="996"/>
      <c r="I64" s="996"/>
      <c r="J64" s="996"/>
      <c r="K64" s="996"/>
      <c r="V64" s="139" t="b">
        <v>0</v>
      </c>
      <c r="W64" s="139" t="str">
        <f>IF(AND(V62=TRUE,V63=TRUE),#REF!,IF(AND(V62=TRUE,V64=TRUE),V65,"No Measures Justified"))</f>
        <v>No Measures Justified</v>
      </c>
    </row>
    <row r="65" spans="1:35" ht="10.9" customHeight="1" thickBot="1" x14ac:dyDescent="0.3">
      <c r="A65" s="989"/>
      <c r="B65" s="989"/>
      <c r="C65" s="989"/>
      <c r="D65" s="989"/>
      <c r="E65" s="989"/>
      <c r="F65" s="989"/>
      <c r="G65" s="989"/>
      <c r="H65" s="989"/>
      <c r="I65" s="989"/>
      <c r="J65" s="989"/>
      <c r="K65" s="989"/>
      <c r="V65" s="139" t="s">
        <v>203</v>
      </c>
    </row>
    <row r="66" spans="1:35" ht="15.75" thickBot="1" x14ac:dyDescent="0.3">
      <c r="A66" s="141" t="s">
        <v>744</v>
      </c>
      <c r="B66" s="141"/>
      <c r="C66" s="997"/>
      <c r="D66" s="998"/>
      <c r="E66" s="998"/>
      <c r="F66" s="998"/>
      <c r="G66" s="998"/>
      <c r="H66" s="998"/>
      <c r="I66" s="998"/>
      <c r="J66" s="998"/>
      <c r="K66" s="999"/>
      <c r="AI66" s="443"/>
    </row>
    <row r="67" spans="1:35" x14ac:dyDescent="0.25">
      <c r="A67" s="430"/>
      <c r="B67" s="987" t="s">
        <v>745</v>
      </c>
      <c r="C67" s="987"/>
      <c r="D67" s="987"/>
      <c r="E67" s="987"/>
      <c r="F67" s="987"/>
      <c r="G67" s="987"/>
      <c r="H67" s="987"/>
      <c r="I67" s="987"/>
      <c r="J67" s="987"/>
      <c r="K67" s="987"/>
      <c r="V67" s="139" t="b">
        <v>0</v>
      </c>
    </row>
    <row r="68" spans="1:35" x14ac:dyDescent="0.25">
      <c r="A68" s="430"/>
      <c r="B68" s="987" t="s">
        <v>746</v>
      </c>
      <c r="C68" s="987"/>
      <c r="D68" s="987"/>
      <c r="E68" s="987"/>
      <c r="F68" s="987"/>
      <c r="G68" s="987"/>
      <c r="H68" s="987"/>
      <c r="I68" s="987"/>
      <c r="J68" s="987"/>
      <c r="K68" s="987"/>
      <c r="V68" s="139" t="b">
        <v>0</v>
      </c>
    </row>
    <row r="69" spans="1:35" x14ac:dyDescent="0.25">
      <c r="A69" s="430"/>
      <c r="B69" s="987" t="s">
        <v>747</v>
      </c>
      <c r="C69" s="987"/>
      <c r="D69" s="987"/>
      <c r="E69" s="987"/>
      <c r="F69" s="987"/>
      <c r="G69" s="987"/>
      <c r="H69" s="987"/>
      <c r="I69" s="987"/>
      <c r="J69" s="987"/>
      <c r="K69" s="987"/>
      <c r="V69" s="139" t="b">
        <v>0</v>
      </c>
      <c r="W69" s="139" t="str">
        <f>IF(AND(V67=TRUE,V68=TRUE,V69=TRUE),"See Assessment for justification and work order for measure parameters","No Measures Justified")</f>
        <v>No Measures Justified</v>
      </c>
    </row>
    <row r="70" spans="1:35" ht="10.9" customHeight="1" thickBot="1" x14ac:dyDescent="0.3">
      <c r="A70" s="989"/>
      <c r="B70" s="989"/>
      <c r="C70" s="989"/>
      <c r="D70" s="989"/>
      <c r="E70" s="989"/>
      <c r="F70" s="989"/>
      <c r="G70" s="989"/>
      <c r="H70" s="989"/>
      <c r="I70" s="989"/>
      <c r="J70" s="989"/>
      <c r="K70" s="989"/>
    </row>
    <row r="71" spans="1:35" ht="15.75" thickBot="1" x14ac:dyDescent="0.3">
      <c r="A71" s="141" t="s">
        <v>202</v>
      </c>
      <c r="B71" s="141"/>
      <c r="C71" s="997"/>
      <c r="D71" s="998"/>
      <c r="E71" s="998"/>
      <c r="F71" s="998"/>
      <c r="G71" s="998"/>
      <c r="H71" s="998"/>
      <c r="I71" s="998"/>
      <c r="J71" s="998"/>
      <c r="K71" s="999"/>
    </row>
    <row r="72" spans="1:35" x14ac:dyDescent="0.25">
      <c r="A72" s="430"/>
      <c r="B72" s="431" t="s">
        <v>748</v>
      </c>
      <c r="C72" s="431"/>
      <c r="D72" s="431"/>
      <c r="E72" s="431"/>
      <c r="F72" s="431"/>
      <c r="G72" s="431"/>
      <c r="H72" s="435"/>
      <c r="I72" s="234"/>
      <c r="J72" s="234"/>
      <c r="K72" s="433"/>
    </row>
    <row r="73" spans="1:35" ht="31.15" customHeight="1" x14ac:dyDescent="0.25">
      <c r="A73" s="430"/>
      <c r="B73" s="996" t="s">
        <v>749</v>
      </c>
      <c r="C73" s="996"/>
      <c r="D73" s="996"/>
      <c r="E73" s="996"/>
      <c r="F73" s="996"/>
      <c r="G73" s="996"/>
      <c r="H73" s="996"/>
      <c r="I73" s="996"/>
      <c r="J73" s="996"/>
      <c r="K73" s="996"/>
      <c r="V73" s="139" t="b">
        <v>0</v>
      </c>
    </row>
    <row r="74" spans="1:35" x14ac:dyDescent="0.25">
      <c r="A74" s="430"/>
      <c r="B74" s="996" t="s">
        <v>717</v>
      </c>
      <c r="C74" s="996"/>
      <c r="D74" s="996"/>
      <c r="E74" s="996"/>
      <c r="F74" s="996"/>
      <c r="G74" s="996"/>
      <c r="H74" s="996"/>
      <c r="I74" s="996"/>
      <c r="J74" s="996"/>
      <c r="K74" s="996"/>
      <c r="V74" s="139" t="b">
        <v>0</v>
      </c>
    </row>
    <row r="75" spans="1:35" x14ac:dyDescent="0.25">
      <c r="A75" s="430"/>
      <c r="B75" s="996"/>
      <c r="C75" s="996"/>
      <c r="D75" s="996"/>
      <c r="E75" s="996"/>
      <c r="F75" s="996"/>
      <c r="G75" s="996"/>
      <c r="H75" s="996"/>
      <c r="I75" s="996"/>
      <c r="J75" s="996"/>
      <c r="K75" s="996"/>
      <c r="W75" s="139" t="str">
        <f>IF(AND(V73=TRUE,V74=TRUE),"See Assessment for justification and work order for items and locations","No Measures Justified")</f>
        <v>No Measures Justified</v>
      </c>
    </row>
    <row r="76" spans="1:35" ht="10.9" customHeight="1" x14ac:dyDescent="0.25">
      <c r="A76" s="992"/>
      <c r="B76" s="992"/>
      <c r="C76" s="992"/>
      <c r="D76" s="992"/>
      <c r="E76" s="992"/>
      <c r="F76" s="992"/>
      <c r="G76" s="992"/>
      <c r="H76" s="992"/>
      <c r="I76" s="992"/>
      <c r="J76" s="992"/>
      <c r="K76" s="992"/>
    </row>
    <row r="77" spans="1:35" x14ac:dyDescent="0.25">
      <c r="A77" s="1004" t="s">
        <v>712</v>
      </c>
      <c r="B77" s="1004"/>
      <c r="C77" s="1004"/>
      <c r="D77" s="1004"/>
      <c r="E77" s="1004"/>
      <c r="F77" s="1004"/>
      <c r="G77" s="1004"/>
      <c r="H77" s="1004"/>
      <c r="I77" s="1004"/>
      <c r="J77" s="1004"/>
      <c r="K77" s="1004"/>
    </row>
    <row r="78" spans="1:35" ht="15.75" x14ac:dyDescent="0.25">
      <c r="A78" s="1000" t="s">
        <v>187</v>
      </c>
      <c r="B78" s="1000"/>
      <c r="C78" s="1000"/>
      <c r="D78" s="1000"/>
      <c r="E78" s="1000"/>
      <c r="F78" s="1000"/>
      <c r="G78" s="1000"/>
      <c r="H78" s="1000"/>
      <c r="I78" s="1000"/>
      <c r="J78" s="1000"/>
      <c r="K78" s="1000"/>
    </row>
    <row r="79" spans="1:35" ht="10.9" customHeight="1" thickBot="1" x14ac:dyDescent="0.3">
      <c r="A79" s="992"/>
      <c r="B79" s="992"/>
      <c r="C79" s="992"/>
      <c r="D79" s="992"/>
      <c r="E79" s="992"/>
      <c r="F79" s="992"/>
      <c r="G79" s="992"/>
      <c r="H79" s="992"/>
      <c r="I79" s="992"/>
      <c r="J79" s="992"/>
      <c r="K79" s="992"/>
    </row>
    <row r="80" spans="1:35" ht="15.75" thickBot="1" x14ac:dyDescent="0.3">
      <c r="A80" s="427" t="s">
        <v>720</v>
      </c>
      <c r="B80" s="433"/>
      <c r="C80" s="1001"/>
      <c r="D80" s="1002"/>
      <c r="E80" s="1002"/>
      <c r="F80" s="1002"/>
      <c r="G80" s="1002"/>
      <c r="H80" s="1002"/>
      <c r="I80" s="1002"/>
      <c r="J80" s="1002"/>
      <c r="K80" s="1003"/>
    </row>
    <row r="81" spans="1:29" x14ac:dyDescent="0.25">
      <c r="A81" s="433"/>
      <c r="B81" s="987" t="s">
        <v>750</v>
      </c>
      <c r="C81" s="987"/>
      <c r="D81" s="987"/>
      <c r="E81" s="987"/>
      <c r="F81" s="987"/>
      <c r="G81" s="987"/>
      <c r="H81" s="987"/>
      <c r="I81" s="987"/>
      <c r="J81" s="987"/>
      <c r="K81" s="987"/>
      <c r="V81" s="139" t="b">
        <v>0</v>
      </c>
    </row>
    <row r="82" spans="1:29" x14ac:dyDescent="0.25">
      <c r="A82" s="433"/>
      <c r="B82" s="987" t="s">
        <v>751</v>
      </c>
      <c r="C82" s="987"/>
      <c r="D82" s="987"/>
      <c r="E82" s="987"/>
      <c r="F82" s="987"/>
      <c r="G82" s="987"/>
      <c r="H82" s="987"/>
      <c r="I82" s="987"/>
      <c r="J82" s="987"/>
      <c r="K82" s="987"/>
      <c r="V82" s="139" t="b">
        <v>0</v>
      </c>
    </row>
    <row r="83" spans="1:29" ht="28.9" customHeight="1" x14ac:dyDescent="0.25">
      <c r="A83" s="433"/>
      <c r="B83" s="996" t="s">
        <v>752</v>
      </c>
      <c r="C83" s="996"/>
      <c r="D83" s="996"/>
      <c r="E83" s="996"/>
      <c r="F83" s="996"/>
      <c r="G83" s="996"/>
      <c r="H83" s="996"/>
      <c r="I83" s="996"/>
      <c r="J83" s="996"/>
      <c r="K83" s="996"/>
      <c r="V83" s="139" t="b">
        <v>0</v>
      </c>
    </row>
    <row r="84" spans="1:29" x14ac:dyDescent="0.25">
      <c r="A84" s="433"/>
      <c r="B84" s="987" t="s">
        <v>718</v>
      </c>
      <c r="C84" s="987"/>
      <c r="D84" s="987"/>
      <c r="E84" s="987"/>
      <c r="F84" s="987"/>
      <c r="G84" s="987"/>
      <c r="H84" s="987"/>
      <c r="I84" s="987"/>
      <c r="J84" s="987"/>
      <c r="K84" s="987"/>
      <c r="V84" s="139" t="b">
        <v>0</v>
      </c>
    </row>
    <row r="85" spans="1:29" x14ac:dyDescent="0.25">
      <c r="A85" s="430"/>
      <c r="B85" s="433"/>
      <c r="C85" s="987" t="s">
        <v>753</v>
      </c>
      <c r="D85" s="987"/>
      <c r="E85" s="987"/>
      <c r="F85" s="987"/>
      <c r="G85" s="987"/>
      <c r="H85" s="987"/>
      <c r="I85" s="987"/>
      <c r="J85" s="987"/>
      <c r="K85" s="987"/>
      <c r="N85" s="140"/>
      <c r="O85" s="140"/>
      <c r="P85" s="140"/>
      <c r="Q85" s="140"/>
      <c r="R85" s="140"/>
      <c r="S85" s="140"/>
      <c r="T85" s="140"/>
      <c r="U85" s="140"/>
      <c r="V85" s="140" t="b">
        <v>0</v>
      </c>
      <c r="W85" s="139" t="str">
        <f>IF(OR(V81=TRUE,V82=TRUE,V83=TRUE,V84=TRUE,V85=TRUE),"Unit met required criteria above &amp; assessment justifies measures on work orders","No Measures Justified")</f>
        <v>No Measures Justified</v>
      </c>
    </row>
    <row r="86" spans="1:29" ht="10.9" customHeight="1" thickBot="1" x14ac:dyDescent="0.3">
      <c r="A86" s="989"/>
      <c r="B86" s="989"/>
      <c r="C86" s="989"/>
      <c r="D86" s="989"/>
      <c r="E86" s="989"/>
      <c r="F86" s="989"/>
      <c r="G86" s="989"/>
      <c r="H86" s="989"/>
      <c r="I86" s="989"/>
      <c r="J86" s="989"/>
      <c r="K86" s="989"/>
      <c r="N86" s="140"/>
      <c r="O86" s="140"/>
      <c r="P86" s="140"/>
      <c r="Q86" s="140"/>
      <c r="R86" s="140"/>
      <c r="S86" s="140"/>
      <c r="T86" s="140"/>
      <c r="U86" s="140"/>
      <c r="V86" s="140"/>
    </row>
    <row r="87" spans="1:29" ht="15.75" thickBot="1" x14ac:dyDescent="0.3">
      <c r="A87" s="141" t="s">
        <v>719</v>
      </c>
      <c r="B87" s="430"/>
      <c r="C87" s="430"/>
      <c r="D87" s="1013"/>
      <c r="E87" s="1014"/>
      <c r="F87" s="1014"/>
      <c r="G87" s="1014"/>
      <c r="H87" s="1014"/>
      <c r="I87" s="1014"/>
      <c r="J87" s="1014"/>
      <c r="K87" s="1015"/>
    </row>
    <row r="88" spans="1:29" x14ac:dyDescent="0.25">
      <c r="A88" s="433"/>
      <c r="B88" s="987" t="s">
        <v>754</v>
      </c>
      <c r="C88" s="987"/>
      <c r="D88" s="987"/>
      <c r="E88" s="987"/>
      <c r="F88" s="987"/>
      <c r="G88" s="987"/>
      <c r="H88" s="987"/>
      <c r="I88" s="987"/>
      <c r="J88" s="987"/>
      <c r="K88" s="987"/>
      <c r="V88" s="139" t="b">
        <v>0</v>
      </c>
      <c r="W88" s="140"/>
      <c r="X88" s="140"/>
      <c r="Z88" s="140"/>
      <c r="AA88" s="140"/>
      <c r="AB88" s="140"/>
      <c r="AC88" s="140"/>
    </row>
    <row r="89" spans="1:29" x14ac:dyDescent="0.25">
      <c r="A89" s="430"/>
      <c r="B89" s="433"/>
      <c r="C89" s="987" t="s">
        <v>755</v>
      </c>
      <c r="D89" s="987"/>
      <c r="E89" s="987"/>
      <c r="F89" s="987"/>
      <c r="G89" s="987"/>
      <c r="H89" s="987"/>
      <c r="I89" s="987"/>
      <c r="J89" s="987"/>
      <c r="K89" s="987"/>
      <c r="V89" s="139" t="b">
        <v>0</v>
      </c>
    </row>
    <row r="90" spans="1:29" ht="29.45" customHeight="1" x14ac:dyDescent="0.25">
      <c r="A90" s="433"/>
      <c r="B90" s="1016" t="s">
        <v>756</v>
      </c>
      <c r="C90" s="1016"/>
      <c r="D90" s="1016"/>
      <c r="E90" s="1016"/>
      <c r="F90" s="1016"/>
      <c r="G90" s="1016"/>
      <c r="H90" s="1016"/>
      <c r="I90" s="1016"/>
      <c r="J90" s="1016"/>
      <c r="K90" s="1016"/>
      <c r="V90" s="139" t="b">
        <v>0</v>
      </c>
      <c r="W90" s="139" t="str">
        <f>IF(AND(V88=TRUE,V89=TRUE,V90=TRUE),"Unit met required criteria above &amp; assessment justifies measures on work orders","No Measures Justified")</f>
        <v>No Measures Justified</v>
      </c>
    </row>
    <row r="91" spans="1:29" ht="10.9" customHeight="1" thickBot="1" x14ac:dyDescent="0.3">
      <c r="A91" s="992"/>
      <c r="B91" s="992"/>
      <c r="C91" s="992"/>
      <c r="D91" s="992"/>
      <c r="E91" s="992"/>
      <c r="F91" s="992"/>
      <c r="G91" s="992"/>
      <c r="H91" s="992"/>
      <c r="I91" s="992"/>
      <c r="J91" s="992"/>
      <c r="K91" s="992"/>
    </row>
    <row r="92" spans="1:29" ht="15.75" thickBot="1" x14ac:dyDescent="0.3">
      <c r="A92" s="141" t="s">
        <v>721</v>
      </c>
      <c r="B92" s="430"/>
      <c r="C92" s="1013"/>
      <c r="D92" s="1014"/>
      <c r="E92" s="1014"/>
      <c r="F92" s="1014"/>
      <c r="G92" s="1014"/>
      <c r="H92" s="1014"/>
      <c r="I92" s="1014"/>
      <c r="J92" s="1014"/>
      <c r="K92" s="1015"/>
    </row>
    <row r="93" spans="1:29" x14ac:dyDescent="0.25">
      <c r="A93" s="433"/>
      <c r="B93" s="987" t="s">
        <v>757</v>
      </c>
      <c r="C93" s="987"/>
      <c r="D93" s="987"/>
      <c r="E93" s="987"/>
      <c r="F93" s="987"/>
      <c r="G93" s="987"/>
      <c r="H93" s="987"/>
      <c r="I93" s="987"/>
      <c r="J93" s="987"/>
      <c r="K93" s="987"/>
      <c r="V93" s="139" t="b">
        <v>0</v>
      </c>
      <c r="W93" s="139" t="str">
        <f>IF(AND(V93=TRUE,V94=TRUE,V95=TRUE),"True","False")</f>
        <v>False</v>
      </c>
      <c r="X93" s="139" t="e">
        <f>IF(OR(#REF!="TRUE",W96=TRUE,W97=TRUE,W98=TRUE,W99=TRUE),"Unit met required criteria above &amp; assessment justifies measures on work orders","No Measures Justified")</f>
        <v>#REF!</v>
      </c>
    </row>
    <row r="94" spans="1:29" x14ac:dyDescent="0.25">
      <c r="A94" s="433"/>
      <c r="B94" s="987" t="s">
        <v>758</v>
      </c>
      <c r="C94" s="987"/>
      <c r="D94" s="987"/>
      <c r="E94" s="987"/>
      <c r="F94" s="987"/>
      <c r="G94" s="987"/>
      <c r="H94" s="987"/>
      <c r="I94" s="987"/>
      <c r="J94" s="987"/>
      <c r="K94" s="987"/>
      <c r="V94" s="139" t="b">
        <v>0</v>
      </c>
      <c r="W94" s="139" t="str">
        <f>IF(AND(V93=TRUE,V94=TRUE,V95=TRUE),"True","False")</f>
        <v>False</v>
      </c>
    </row>
    <row r="95" spans="1:29" ht="32.450000000000003" customHeight="1" x14ac:dyDescent="0.25">
      <c r="A95" s="433"/>
      <c r="B95" s="996" t="s">
        <v>759</v>
      </c>
      <c r="C95" s="996"/>
      <c r="D95" s="996"/>
      <c r="E95" s="996"/>
      <c r="F95" s="996"/>
      <c r="G95" s="996"/>
      <c r="H95" s="996"/>
      <c r="I95" s="996"/>
      <c r="J95" s="996"/>
      <c r="K95" s="996"/>
      <c r="V95" s="139" t="b">
        <v>0</v>
      </c>
      <c r="W95" s="139" t="str">
        <f>IF(AND(V93=TRUE,V94=TRUE,V95=TRUE,V96=TRUE),"True","False")</f>
        <v>False</v>
      </c>
    </row>
    <row r="96" spans="1:29" x14ac:dyDescent="0.25">
      <c r="A96" s="433"/>
      <c r="B96" s="987" t="s">
        <v>760</v>
      </c>
      <c r="C96" s="987"/>
      <c r="D96" s="987"/>
      <c r="E96" s="987"/>
      <c r="F96" s="987"/>
      <c r="G96" s="987"/>
      <c r="H96" s="987"/>
      <c r="I96" s="987"/>
      <c r="J96" s="987"/>
      <c r="K96" s="987"/>
      <c r="V96" s="139" t="b">
        <v>0</v>
      </c>
      <c r="W96" s="139" t="e">
        <f>IF(OR(#REF!=TRUE,V96=TRUE),"True","False")</f>
        <v>#REF!</v>
      </c>
    </row>
    <row r="97" spans="1:24" ht="28.15" customHeight="1" x14ac:dyDescent="0.25">
      <c r="A97" s="433"/>
      <c r="B97" s="996" t="s">
        <v>761</v>
      </c>
      <c r="C97" s="996"/>
      <c r="D97" s="996"/>
      <c r="E97" s="996"/>
      <c r="F97" s="996"/>
      <c r="G97" s="996"/>
      <c r="H97" s="996"/>
      <c r="I97" s="996"/>
      <c r="J97" s="996"/>
      <c r="K97" s="996"/>
      <c r="V97" s="139" t="b">
        <v>0</v>
      </c>
      <c r="W97" s="139" t="e">
        <f>IF(OR(#REF!=TRUE,V97=TRUE),"True","False")</f>
        <v>#REF!</v>
      </c>
    </row>
    <row r="98" spans="1:24" x14ac:dyDescent="0.25">
      <c r="A98" s="433"/>
      <c r="B98" s="987" t="s">
        <v>762</v>
      </c>
      <c r="C98" s="987"/>
      <c r="D98" s="987"/>
      <c r="E98" s="987"/>
      <c r="F98" s="987"/>
      <c r="G98" s="987"/>
      <c r="H98" s="987"/>
      <c r="I98" s="987"/>
      <c r="J98" s="987"/>
      <c r="K98" s="987"/>
      <c r="V98" s="139" t="b">
        <v>0</v>
      </c>
      <c r="W98" s="139" t="e">
        <f>IF(OR(#REF!=TRUE,V98=TRUE),"True","False")</f>
        <v>#REF!</v>
      </c>
    </row>
    <row r="99" spans="1:24" x14ac:dyDescent="0.25">
      <c r="A99" s="433"/>
      <c r="B99" s="987" t="s">
        <v>763</v>
      </c>
      <c r="C99" s="987"/>
      <c r="D99" s="987"/>
      <c r="E99" s="987"/>
      <c r="F99" s="987"/>
      <c r="G99" s="987"/>
      <c r="H99" s="987"/>
      <c r="I99" s="987"/>
      <c r="J99" s="987"/>
      <c r="K99" s="987"/>
      <c r="V99" s="139" t="b">
        <v>0</v>
      </c>
      <c r="W99" s="139" t="e">
        <f>IF(AND(#REF!="TRUE",V99=TRUE,V100=TRUE,#REF!=TRUE),"True","False")</f>
        <v>#REF!</v>
      </c>
    </row>
    <row r="100" spans="1:24" x14ac:dyDescent="0.25">
      <c r="A100" s="433"/>
      <c r="B100" s="433"/>
      <c r="C100" s="987" t="s">
        <v>722</v>
      </c>
      <c r="D100" s="987"/>
      <c r="E100" s="987"/>
      <c r="F100" s="987"/>
      <c r="G100" s="987"/>
      <c r="H100" s="987"/>
      <c r="I100" s="987"/>
      <c r="J100" s="987"/>
      <c r="K100" s="987"/>
      <c r="V100" s="139" t="b">
        <v>0</v>
      </c>
    </row>
    <row r="101" spans="1:24" ht="10.9" customHeight="1" thickBot="1" x14ac:dyDescent="0.3">
      <c r="A101" s="992"/>
      <c r="B101" s="992"/>
      <c r="C101" s="992"/>
      <c r="D101" s="992"/>
      <c r="E101" s="992"/>
      <c r="F101" s="992"/>
      <c r="G101" s="992"/>
      <c r="H101" s="992"/>
      <c r="I101" s="992"/>
      <c r="J101" s="992"/>
      <c r="K101" s="992"/>
    </row>
    <row r="102" spans="1:24" ht="15.75" thickBot="1" x14ac:dyDescent="0.3">
      <c r="A102" s="141" t="s">
        <v>723</v>
      </c>
      <c r="B102" s="430"/>
      <c r="C102" s="430"/>
      <c r="D102" s="430"/>
      <c r="E102" s="1017"/>
      <c r="F102" s="1018"/>
      <c r="G102" s="1018"/>
      <c r="H102" s="1018"/>
      <c r="I102" s="1018"/>
      <c r="J102" s="1018"/>
      <c r="K102" s="1019"/>
      <c r="L102" s="428"/>
      <c r="M102" s="429"/>
    </row>
    <row r="103" spans="1:24" x14ac:dyDescent="0.25">
      <c r="A103" s="433"/>
      <c r="B103" s="987" t="s">
        <v>764</v>
      </c>
      <c r="C103" s="987"/>
      <c r="D103" s="987"/>
      <c r="E103" s="987"/>
      <c r="F103" s="987"/>
      <c r="G103" s="987"/>
      <c r="H103" s="987"/>
      <c r="I103" s="987"/>
      <c r="J103" s="987"/>
      <c r="K103" s="987"/>
      <c r="V103" s="139" t="b">
        <v>0</v>
      </c>
      <c r="W103" s="139" t="b">
        <f>IF(AND(V103=TRUE,V104=TRUE,V106=TRUE,V107=TRUE),"Yes")</f>
        <v>0</v>
      </c>
      <c r="X103" s="139" t="e">
        <f>IF(AND(W103="YES",W110="Yes"),"HVAC met required criteria justifying replacement",IF(AND(W118="TRUE",W103=FALSE),"AC only components of the HVAC system met replacement criteria","No HVAC Measures Justified"))</f>
        <v>#REF!</v>
      </c>
    </row>
    <row r="104" spans="1:24" x14ac:dyDescent="0.25">
      <c r="A104" s="433"/>
      <c r="B104" s="433"/>
      <c r="C104" s="987" t="s">
        <v>765</v>
      </c>
      <c r="D104" s="987"/>
      <c r="E104" s="987"/>
      <c r="F104" s="987"/>
      <c r="G104" s="987"/>
      <c r="H104" s="987"/>
      <c r="I104" s="987"/>
      <c r="J104" s="987"/>
      <c r="K104" s="987"/>
      <c r="V104" s="139" t="b">
        <v>0</v>
      </c>
    </row>
    <row r="105" spans="1:24" x14ac:dyDescent="0.25">
      <c r="A105" s="433"/>
      <c r="B105" s="433"/>
      <c r="C105" s="430" t="s">
        <v>201</v>
      </c>
      <c r="D105" s="430"/>
      <c r="E105" s="430"/>
      <c r="F105" s="430"/>
      <c r="G105" s="1020"/>
      <c r="H105" s="1020"/>
      <c r="I105" s="1020"/>
      <c r="J105" s="1020"/>
      <c r="K105" s="1020"/>
    </row>
    <row r="106" spans="1:24" x14ac:dyDescent="0.25">
      <c r="A106" s="433"/>
      <c r="B106" s="433"/>
      <c r="C106" s="987" t="s">
        <v>766</v>
      </c>
      <c r="D106" s="987"/>
      <c r="E106" s="987"/>
      <c r="F106" s="987"/>
      <c r="G106" s="987"/>
      <c r="H106" s="987"/>
      <c r="I106" s="987"/>
      <c r="J106" s="987"/>
      <c r="K106" s="987"/>
      <c r="V106" s="139" t="b">
        <v>0</v>
      </c>
    </row>
    <row r="107" spans="1:24" x14ac:dyDescent="0.25">
      <c r="A107" s="433"/>
      <c r="B107" s="433"/>
      <c r="C107" s="991" t="s">
        <v>724</v>
      </c>
      <c r="D107" s="991"/>
      <c r="E107" s="991"/>
      <c r="F107" s="991"/>
      <c r="G107" s="991"/>
      <c r="H107" s="991"/>
      <c r="I107" s="991"/>
      <c r="J107" s="991"/>
      <c r="K107" s="991"/>
      <c r="V107" s="139" t="b">
        <v>0</v>
      </c>
    </row>
    <row r="108" spans="1:24" x14ac:dyDescent="0.25">
      <c r="A108" s="433"/>
      <c r="B108" s="433"/>
      <c r="C108" s="987" t="s">
        <v>200</v>
      </c>
      <c r="D108" s="987"/>
      <c r="E108" s="987"/>
      <c r="F108" s="987"/>
      <c r="G108" s="987"/>
      <c r="H108" s="987"/>
      <c r="I108" s="987"/>
      <c r="J108" s="987"/>
      <c r="K108" s="987"/>
    </row>
    <row r="109" spans="1:24" x14ac:dyDescent="0.25">
      <c r="A109" s="433"/>
      <c r="B109" s="433"/>
      <c r="C109" s="987" t="s">
        <v>199</v>
      </c>
      <c r="D109" s="987"/>
      <c r="E109" s="987"/>
      <c r="F109" s="987"/>
      <c r="G109" s="987"/>
      <c r="H109" s="987"/>
      <c r="I109" s="987"/>
      <c r="J109" s="987"/>
      <c r="K109" s="987"/>
    </row>
    <row r="110" spans="1:24" x14ac:dyDescent="0.25">
      <c r="A110" s="433"/>
      <c r="B110" s="433"/>
      <c r="C110" s="987" t="s">
        <v>198</v>
      </c>
      <c r="D110" s="987"/>
      <c r="E110" s="987"/>
      <c r="F110" s="987"/>
      <c r="G110" s="987"/>
      <c r="H110" s="987"/>
      <c r="I110" s="987"/>
      <c r="J110" s="987"/>
      <c r="K110" s="987"/>
      <c r="V110" s="139" t="b">
        <v>0</v>
      </c>
      <c r="W110" s="144" t="str">
        <f>IF(OR(V110=TRUE,V114=TRUE),"Yes","No")</f>
        <v>No</v>
      </c>
    </row>
    <row r="111" spans="1:24" x14ac:dyDescent="0.25">
      <c r="A111" s="433"/>
      <c r="B111" s="433"/>
      <c r="C111" s="987" t="s">
        <v>197</v>
      </c>
      <c r="D111" s="987"/>
      <c r="E111" s="987"/>
      <c r="F111" s="987"/>
      <c r="G111" s="987"/>
      <c r="H111" s="987"/>
      <c r="I111" s="987"/>
      <c r="J111" s="987"/>
      <c r="K111" s="987"/>
    </row>
    <row r="112" spans="1:24" x14ac:dyDescent="0.25">
      <c r="A112" s="433"/>
      <c r="B112" s="433"/>
      <c r="C112" s="987" t="s">
        <v>196</v>
      </c>
      <c r="D112" s="987"/>
      <c r="E112" s="987"/>
      <c r="F112" s="987"/>
      <c r="G112" s="987"/>
      <c r="H112" s="987"/>
      <c r="I112" s="987"/>
      <c r="J112" s="987"/>
      <c r="K112" s="987"/>
    </row>
    <row r="113" spans="1:23" x14ac:dyDescent="0.25">
      <c r="A113" s="433"/>
      <c r="B113" s="433"/>
      <c r="C113" s="987" t="s">
        <v>195</v>
      </c>
      <c r="D113" s="987"/>
      <c r="E113" s="987"/>
      <c r="F113" s="987"/>
      <c r="G113" s="987"/>
      <c r="H113" s="987"/>
      <c r="I113" s="987"/>
      <c r="J113" s="987"/>
      <c r="K113" s="987"/>
    </row>
    <row r="114" spans="1:23" x14ac:dyDescent="0.25">
      <c r="A114" s="433"/>
      <c r="B114" s="433"/>
      <c r="C114" s="987" t="s">
        <v>194</v>
      </c>
      <c r="D114" s="987"/>
      <c r="E114" s="987"/>
      <c r="F114" s="987"/>
      <c r="G114" s="987"/>
      <c r="H114" s="987"/>
      <c r="I114" s="987"/>
      <c r="J114" s="987"/>
      <c r="K114" s="987"/>
      <c r="V114" s="139" t="b">
        <v>0</v>
      </c>
    </row>
    <row r="115" spans="1:23" x14ac:dyDescent="0.25">
      <c r="A115" s="433"/>
      <c r="B115" s="433"/>
      <c r="C115" s="987" t="s">
        <v>193</v>
      </c>
      <c r="D115" s="987"/>
      <c r="E115" s="987"/>
      <c r="F115" s="987"/>
      <c r="G115" s="987"/>
      <c r="H115" s="987"/>
      <c r="I115" s="987"/>
      <c r="J115" s="987"/>
      <c r="K115" s="987"/>
    </row>
    <row r="116" spans="1:23" x14ac:dyDescent="0.25">
      <c r="A116" s="433"/>
      <c r="B116" s="433"/>
      <c r="C116" s="987" t="s">
        <v>192</v>
      </c>
      <c r="D116" s="987"/>
      <c r="E116" s="987"/>
      <c r="F116" s="987"/>
      <c r="G116" s="987"/>
      <c r="H116" s="987"/>
      <c r="I116" s="987"/>
      <c r="J116" s="987"/>
      <c r="K116" s="987"/>
    </row>
    <row r="117" spans="1:23" x14ac:dyDescent="0.25">
      <c r="A117" s="433"/>
      <c r="B117" s="433"/>
      <c r="C117" s="431" t="s">
        <v>191</v>
      </c>
      <c r="D117" s="431"/>
      <c r="E117" s="431"/>
      <c r="F117" s="431"/>
      <c r="G117" s="431"/>
      <c r="H117" s="431"/>
      <c r="I117" s="431"/>
      <c r="J117" s="431"/>
      <c r="K117" s="431"/>
    </row>
    <row r="118" spans="1:23" x14ac:dyDescent="0.25">
      <c r="A118" s="433"/>
      <c r="B118" s="433"/>
      <c r="C118" s="987" t="s">
        <v>767</v>
      </c>
      <c r="D118" s="987"/>
      <c r="E118" s="987"/>
      <c r="F118" s="987"/>
      <c r="G118" s="987"/>
      <c r="H118" s="987"/>
      <c r="I118" s="987"/>
      <c r="J118" s="987"/>
      <c r="K118" s="987"/>
      <c r="V118" s="139" t="b">
        <v>0</v>
      </c>
      <c r="W118" s="144" t="e">
        <f>IF(AND(V118=TRUE,V121=TRUE,W122="Yes"),"True","False")</f>
        <v>#REF!</v>
      </c>
    </row>
    <row r="119" spans="1:23" x14ac:dyDescent="0.25">
      <c r="A119" s="433"/>
      <c r="B119" s="433"/>
      <c r="C119" s="987" t="s">
        <v>190</v>
      </c>
      <c r="D119" s="987"/>
      <c r="E119" s="987"/>
      <c r="F119" s="987"/>
      <c r="G119" s="987"/>
      <c r="H119" s="987"/>
      <c r="I119" s="987"/>
      <c r="J119" s="987"/>
      <c r="K119" s="987"/>
    </row>
    <row r="120" spans="1:23" x14ac:dyDescent="0.25">
      <c r="A120" s="433"/>
      <c r="B120" s="433"/>
      <c r="C120" s="987" t="s">
        <v>189</v>
      </c>
      <c r="D120" s="987"/>
      <c r="E120" s="987"/>
      <c r="F120" s="987"/>
      <c r="G120" s="987"/>
      <c r="H120" s="987"/>
      <c r="I120" s="987"/>
      <c r="J120" s="987"/>
      <c r="K120" s="987"/>
    </row>
    <row r="121" spans="1:23" x14ac:dyDescent="0.25">
      <c r="A121" s="430"/>
      <c r="B121" s="433"/>
      <c r="C121" s="433"/>
      <c r="D121" s="987" t="s">
        <v>768</v>
      </c>
      <c r="E121" s="987"/>
      <c r="F121" s="987"/>
      <c r="G121" s="987"/>
      <c r="H121" s="987"/>
      <c r="I121" s="987"/>
      <c r="J121" s="987"/>
      <c r="K121" s="987"/>
      <c r="O121" s="140"/>
      <c r="V121" s="139" t="b">
        <v>0</v>
      </c>
    </row>
    <row r="122" spans="1:23" x14ac:dyDescent="0.25">
      <c r="A122" s="430"/>
      <c r="B122" s="433"/>
      <c r="C122" s="433"/>
      <c r="D122" s="987" t="s">
        <v>725</v>
      </c>
      <c r="E122" s="987"/>
      <c r="F122" s="987"/>
      <c r="G122" s="987"/>
      <c r="H122" s="987"/>
      <c r="I122" s="987"/>
      <c r="J122" s="987"/>
      <c r="K122" s="987"/>
      <c r="O122" s="140"/>
      <c r="V122" s="139" t="b">
        <v>0</v>
      </c>
      <c r="W122" s="139" t="e">
        <f>IF(AND(#REF!="Yes",V122=TRUE),"Yes","No")</f>
        <v>#REF!</v>
      </c>
    </row>
    <row r="123" spans="1:23" ht="10.9" customHeight="1" x14ac:dyDescent="0.25">
      <c r="A123" s="989"/>
      <c r="B123" s="989"/>
      <c r="C123" s="989"/>
      <c r="D123" s="989"/>
      <c r="E123" s="989"/>
      <c r="F123" s="989"/>
      <c r="G123" s="989"/>
      <c r="H123" s="989"/>
      <c r="I123" s="989"/>
      <c r="J123" s="989"/>
      <c r="K123" s="989"/>
      <c r="O123" s="140"/>
    </row>
    <row r="124" spans="1:23" x14ac:dyDescent="0.25">
      <c r="A124" s="433"/>
      <c r="B124" s="996" t="s">
        <v>726</v>
      </c>
      <c r="C124" s="996"/>
      <c r="D124" s="996"/>
      <c r="E124" s="996"/>
      <c r="F124" s="996"/>
      <c r="G124" s="996"/>
      <c r="H124" s="996"/>
      <c r="I124" s="996"/>
      <c r="J124" s="996"/>
      <c r="K124" s="996"/>
      <c r="O124" s="140"/>
      <c r="V124" s="139" t="b">
        <v>0</v>
      </c>
      <c r="W124" s="139" t="str">
        <f>IF(AND(V124=TRUE,W127="Yes"),"HVAC repair justified in client file, following measures to be completed","No HVAC repair measures justified")</f>
        <v>No HVAC repair measures justified</v>
      </c>
    </row>
    <row r="125" spans="1:23" x14ac:dyDescent="0.25">
      <c r="A125" s="433"/>
      <c r="B125" s="996"/>
      <c r="C125" s="996"/>
      <c r="D125" s="996"/>
      <c r="E125" s="996"/>
      <c r="F125" s="996"/>
      <c r="G125" s="996"/>
      <c r="H125" s="996"/>
      <c r="I125" s="996"/>
      <c r="J125" s="996"/>
      <c r="K125" s="996"/>
      <c r="O125" s="140"/>
    </row>
    <row r="126" spans="1:23" x14ac:dyDescent="0.25">
      <c r="A126" s="433"/>
      <c r="B126" s="996"/>
      <c r="C126" s="996"/>
      <c r="D126" s="996"/>
      <c r="E126" s="996"/>
      <c r="F126" s="996"/>
      <c r="G126" s="996"/>
      <c r="H126" s="996"/>
      <c r="I126" s="996"/>
      <c r="J126" s="996"/>
      <c r="K126" s="996"/>
      <c r="O126" s="140"/>
    </row>
    <row r="127" spans="1:23" x14ac:dyDescent="0.25">
      <c r="A127" s="430"/>
      <c r="B127" s="433"/>
      <c r="C127" s="987" t="s">
        <v>769</v>
      </c>
      <c r="D127" s="987"/>
      <c r="E127" s="987"/>
      <c r="F127" s="987"/>
      <c r="G127" s="987"/>
      <c r="H127" s="987"/>
      <c r="I127" s="987"/>
      <c r="J127" s="987"/>
      <c r="K127" s="987"/>
      <c r="O127" s="140"/>
      <c r="V127" s="139" t="b">
        <v>0</v>
      </c>
      <c r="W127" s="139" t="str">
        <f>IF(OR(V127=TRUE,V128=TRUE,V129=TRUE,V130=TRUE,V131=TRUE),"Yes","No")</f>
        <v>No</v>
      </c>
    </row>
    <row r="128" spans="1:23" x14ac:dyDescent="0.25">
      <c r="A128" s="430"/>
      <c r="B128" s="433"/>
      <c r="C128" s="987" t="s">
        <v>770</v>
      </c>
      <c r="D128" s="987"/>
      <c r="E128" s="987"/>
      <c r="F128" s="987"/>
      <c r="G128" s="987"/>
      <c r="H128" s="987"/>
      <c r="I128" s="987"/>
      <c r="J128" s="987"/>
      <c r="K128" s="987"/>
      <c r="O128" s="140"/>
      <c r="V128" s="139" t="b">
        <v>0</v>
      </c>
    </row>
    <row r="129" spans="1:23" x14ac:dyDescent="0.25">
      <c r="A129" s="430"/>
      <c r="B129" s="433"/>
      <c r="C129" s="987" t="s">
        <v>771</v>
      </c>
      <c r="D129" s="987"/>
      <c r="E129" s="987"/>
      <c r="F129" s="987"/>
      <c r="G129" s="987"/>
      <c r="H129" s="987"/>
      <c r="I129" s="987"/>
      <c r="J129" s="987"/>
      <c r="K129" s="987"/>
      <c r="O129" s="140"/>
      <c r="V129" s="139" t="b">
        <v>0</v>
      </c>
    </row>
    <row r="130" spans="1:23" x14ac:dyDescent="0.25">
      <c r="A130" s="430"/>
      <c r="B130" s="433"/>
      <c r="C130" s="987" t="s">
        <v>772</v>
      </c>
      <c r="D130" s="987"/>
      <c r="E130" s="987"/>
      <c r="F130" s="987"/>
      <c r="G130" s="987"/>
      <c r="H130" s="987"/>
      <c r="I130" s="987"/>
      <c r="J130" s="987"/>
      <c r="K130" s="987"/>
      <c r="O130" s="140"/>
      <c r="V130" s="139" t="b">
        <v>0</v>
      </c>
    </row>
    <row r="131" spans="1:23" x14ac:dyDescent="0.25">
      <c r="A131" s="430"/>
      <c r="B131" s="433"/>
      <c r="C131" s="987" t="s">
        <v>773</v>
      </c>
      <c r="D131" s="987"/>
      <c r="E131" s="987"/>
      <c r="F131" s="987"/>
      <c r="G131" s="987"/>
      <c r="H131" s="987"/>
      <c r="I131" s="987"/>
      <c r="J131" s="987"/>
      <c r="K131" s="987"/>
      <c r="O131" s="140"/>
      <c r="V131" s="139" t="b">
        <v>0</v>
      </c>
    </row>
    <row r="132" spans="1:23" x14ac:dyDescent="0.25">
      <c r="A132" s="433"/>
      <c r="B132" s="987" t="s">
        <v>774</v>
      </c>
      <c r="C132" s="987"/>
      <c r="D132" s="987"/>
      <c r="E132" s="987"/>
      <c r="F132" s="987"/>
      <c r="G132" s="987"/>
      <c r="H132" s="987"/>
      <c r="I132" s="987"/>
      <c r="J132" s="987"/>
      <c r="K132" s="987"/>
      <c r="O132" s="140"/>
      <c r="V132" s="139" t="b">
        <v>0</v>
      </c>
      <c r="W132" s="139" t="str">
        <f>IF(V132=TRUE,"Change &amp; provide 12 filter", "No Measures justified")</f>
        <v>No Measures justified</v>
      </c>
    </row>
    <row r="133" spans="1:23" ht="10.9" customHeight="1" x14ac:dyDescent="0.25">
      <c r="A133" s="992"/>
      <c r="B133" s="992"/>
      <c r="C133" s="992"/>
      <c r="D133" s="992"/>
      <c r="E133" s="992"/>
      <c r="F133" s="992"/>
      <c r="G133" s="992"/>
      <c r="H133" s="992"/>
      <c r="I133" s="992"/>
      <c r="J133" s="992"/>
      <c r="K133" s="992"/>
      <c r="O133" s="140"/>
    </row>
    <row r="134" spans="1:23" x14ac:dyDescent="0.25">
      <c r="A134" s="433"/>
      <c r="B134" s="430" t="s">
        <v>775</v>
      </c>
      <c r="C134" s="433"/>
      <c r="D134" s="433"/>
      <c r="E134" s="430"/>
      <c r="F134" s="430"/>
      <c r="G134" s="430"/>
      <c r="H134" s="430"/>
      <c r="I134" s="430"/>
      <c r="J134" s="430"/>
      <c r="K134" s="430"/>
      <c r="O134" s="140"/>
      <c r="V134" s="139" t="b">
        <v>0</v>
      </c>
      <c r="W134" s="139" t="str">
        <f>IF(AND(V103=FALSE,V118=FALSE,V121=FALSE,V124=FALSE,V134=TRUE,V136=TRUE,W137="Yes"),"See each TDHCA RAC Repl Tool for justification &amp; work order for sizes &amp; locations","No Measures justified")</f>
        <v>No Measures justified</v>
      </c>
    </row>
    <row r="135" spans="1:23" ht="10.9" customHeight="1" thickBot="1" x14ac:dyDescent="0.3">
      <c r="A135" s="992"/>
      <c r="B135" s="992"/>
      <c r="C135" s="992"/>
      <c r="D135" s="992"/>
      <c r="E135" s="992"/>
      <c r="F135" s="992"/>
      <c r="G135" s="992"/>
      <c r="H135" s="992"/>
      <c r="I135" s="992"/>
      <c r="J135" s="992"/>
      <c r="K135" s="992"/>
      <c r="O135" s="140"/>
    </row>
    <row r="136" spans="1:23" ht="15.75" thickBot="1" x14ac:dyDescent="0.3">
      <c r="A136" s="433"/>
      <c r="B136" s="431" t="s">
        <v>776</v>
      </c>
      <c r="C136" s="433"/>
      <c r="D136" s="433"/>
      <c r="E136" s="431"/>
      <c r="F136" s="431"/>
      <c r="G136" s="993"/>
      <c r="H136" s="994"/>
      <c r="I136" s="994"/>
      <c r="J136" s="994"/>
      <c r="K136" s="995"/>
      <c r="O136" s="140"/>
      <c r="V136" s="139" t="b">
        <v>0</v>
      </c>
    </row>
    <row r="137" spans="1:23" x14ac:dyDescent="0.25">
      <c r="A137" s="431"/>
      <c r="B137" s="433"/>
      <c r="C137" s="991" t="s">
        <v>727</v>
      </c>
      <c r="D137" s="991"/>
      <c r="E137" s="991"/>
      <c r="F137" s="991"/>
      <c r="G137" s="991"/>
      <c r="H137" s="991"/>
      <c r="I137" s="991"/>
      <c r="J137" s="991"/>
      <c r="K137" s="991"/>
      <c r="O137" s="140"/>
      <c r="V137" s="139" t="b">
        <v>0</v>
      </c>
      <c r="W137" s="143" t="str">
        <f>IF(AND(V137=TRUE,V140=TRUE),"Yes","N/A")</f>
        <v>N/A</v>
      </c>
    </row>
    <row r="138" spans="1:23" ht="28.9" customHeight="1" x14ac:dyDescent="0.25">
      <c r="A138" s="431"/>
      <c r="B138" s="433"/>
      <c r="C138" s="990" t="s">
        <v>956</v>
      </c>
      <c r="D138" s="990"/>
      <c r="E138" s="990"/>
      <c r="F138" s="990"/>
      <c r="G138" s="990"/>
      <c r="H138" s="990"/>
      <c r="I138" s="990"/>
      <c r="J138" s="990"/>
      <c r="K138" s="990"/>
      <c r="O138" s="140"/>
      <c r="V138" s="139" t="b">
        <v>0</v>
      </c>
      <c r="W138" s="143" t="str">
        <f>IF(AND(V138=TRUE,V141=TRUE),"Yes","N/A")</f>
        <v>N/A</v>
      </c>
    </row>
    <row r="139" spans="1:23" x14ac:dyDescent="0.25">
      <c r="A139" s="430"/>
      <c r="B139" s="433"/>
      <c r="C139" s="991" t="s">
        <v>785</v>
      </c>
      <c r="D139" s="991"/>
      <c r="E139" s="991"/>
      <c r="F139" s="991"/>
      <c r="G139" s="991"/>
      <c r="H139" s="991"/>
      <c r="I139" s="991"/>
      <c r="J139" s="991"/>
      <c r="K139" s="991"/>
      <c r="O139" s="140"/>
      <c r="V139" s="139" t="b">
        <v>0</v>
      </c>
    </row>
    <row r="140" spans="1:23" x14ac:dyDescent="0.25">
      <c r="A140" s="430"/>
      <c r="B140" s="433"/>
      <c r="C140" s="991" t="s">
        <v>786</v>
      </c>
      <c r="D140" s="987"/>
      <c r="E140" s="987"/>
      <c r="F140" s="987"/>
      <c r="G140" s="987"/>
      <c r="H140" s="987"/>
      <c r="I140" s="987"/>
      <c r="J140" s="987"/>
      <c r="K140" s="987"/>
      <c r="O140" s="140"/>
      <c r="V140" s="139" t="b">
        <v>0</v>
      </c>
    </row>
    <row r="141" spans="1:23" x14ac:dyDescent="0.25">
      <c r="A141" s="430"/>
      <c r="B141" s="433"/>
      <c r="C141" s="987" t="s">
        <v>186</v>
      </c>
      <c r="D141" s="987"/>
      <c r="E141" s="987"/>
      <c r="F141" s="987"/>
      <c r="G141" s="987"/>
      <c r="H141" s="987"/>
      <c r="I141" s="987"/>
      <c r="J141" s="987"/>
      <c r="K141" s="987"/>
      <c r="O141" s="140"/>
    </row>
    <row r="142" spans="1:23" x14ac:dyDescent="0.25">
      <c r="A142" s="430"/>
      <c r="B142" s="433"/>
      <c r="C142" s="988" t="s">
        <v>787</v>
      </c>
      <c r="D142" s="988"/>
      <c r="E142" s="988"/>
      <c r="F142" s="988"/>
      <c r="G142" s="988"/>
      <c r="H142" s="988"/>
      <c r="I142" s="988"/>
      <c r="J142" s="988"/>
      <c r="K142" s="988"/>
      <c r="O142" s="140"/>
      <c r="V142" s="139" t="b">
        <v>0</v>
      </c>
      <c r="W142" s="139" t="str">
        <f>IF(V142=TRUE,"See client file for TDHCA approval, see work order for measure perameters","No Meases Justified")</f>
        <v>No Meases Justified</v>
      </c>
    </row>
    <row r="143" spans="1:23" x14ac:dyDescent="0.25">
      <c r="A143" s="430"/>
      <c r="B143" s="433"/>
      <c r="C143" s="988" t="s">
        <v>788</v>
      </c>
      <c r="D143" s="988"/>
      <c r="E143" s="988"/>
      <c r="F143" s="988"/>
      <c r="G143" s="988"/>
      <c r="H143" s="988"/>
      <c r="I143" s="988"/>
      <c r="J143" s="988"/>
      <c r="K143" s="988"/>
      <c r="O143" s="140"/>
    </row>
    <row r="144" spans="1:23" x14ac:dyDescent="0.25">
      <c r="A144" s="430"/>
      <c r="B144" s="433"/>
      <c r="C144" s="988" t="s">
        <v>789</v>
      </c>
      <c r="D144" s="988"/>
      <c r="E144" s="988"/>
      <c r="F144" s="988"/>
      <c r="G144" s="988"/>
      <c r="H144" s="988"/>
      <c r="I144" s="988"/>
      <c r="J144" s="988"/>
      <c r="K144" s="988"/>
      <c r="O144" s="140"/>
    </row>
    <row r="145" spans="1:27" x14ac:dyDescent="0.25">
      <c r="A145" s="430"/>
      <c r="B145" s="433"/>
      <c r="C145" s="433"/>
      <c r="D145" s="987" t="s">
        <v>777</v>
      </c>
      <c r="E145" s="987"/>
      <c r="F145" s="987"/>
      <c r="G145" s="987"/>
      <c r="H145" s="987"/>
      <c r="I145" s="987"/>
      <c r="J145" s="987"/>
      <c r="K145" s="987"/>
      <c r="O145" s="140"/>
      <c r="V145" s="142"/>
      <c r="W145" s="142"/>
      <c r="X145" s="142"/>
      <c r="Y145" s="142"/>
      <c r="Z145" s="142"/>
      <c r="AA145" s="142"/>
    </row>
    <row r="146" spans="1:27" x14ac:dyDescent="0.25">
      <c r="A146" s="430"/>
      <c r="B146" s="433"/>
      <c r="C146" s="433"/>
      <c r="D146" s="987" t="s">
        <v>778</v>
      </c>
      <c r="E146" s="987"/>
      <c r="F146" s="987"/>
      <c r="G146" s="987"/>
      <c r="H146" s="987"/>
      <c r="I146" s="987"/>
      <c r="J146" s="987"/>
      <c r="K146" s="987"/>
      <c r="O146" s="140"/>
    </row>
    <row r="147" spans="1:27" x14ac:dyDescent="0.25">
      <c r="A147" s="430"/>
      <c r="B147" s="433"/>
      <c r="C147" s="433"/>
      <c r="D147" s="987" t="s">
        <v>185</v>
      </c>
      <c r="E147" s="987"/>
      <c r="F147" s="987"/>
      <c r="G147" s="987"/>
      <c r="H147" s="987"/>
      <c r="I147" s="987"/>
      <c r="J147" s="987"/>
      <c r="K147" s="987"/>
      <c r="O147" s="140"/>
    </row>
    <row r="148" spans="1:27" x14ac:dyDescent="0.25">
      <c r="A148" s="430"/>
      <c r="B148" s="433"/>
      <c r="C148" s="433"/>
      <c r="D148" s="987" t="s">
        <v>779</v>
      </c>
      <c r="E148" s="987"/>
      <c r="F148" s="987"/>
      <c r="G148" s="987"/>
      <c r="H148" s="987"/>
      <c r="I148" s="987"/>
      <c r="J148" s="987"/>
      <c r="K148" s="987"/>
      <c r="O148" s="140"/>
    </row>
    <row r="149" spans="1:27" x14ac:dyDescent="0.25">
      <c r="A149" s="430"/>
      <c r="B149" s="433"/>
      <c r="C149" s="433"/>
      <c r="D149" s="987" t="s">
        <v>780</v>
      </c>
      <c r="E149" s="987"/>
      <c r="F149" s="987"/>
      <c r="G149" s="987"/>
      <c r="H149" s="987"/>
      <c r="I149" s="987"/>
      <c r="J149" s="987"/>
      <c r="K149" s="987"/>
      <c r="O149" s="140"/>
    </row>
    <row r="150" spans="1:27" x14ac:dyDescent="0.25">
      <c r="A150" s="430"/>
      <c r="B150" s="433"/>
      <c r="C150" s="433"/>
      <c r="D150" s="987" t="s">
        <v>781</v>
      </c>
      <c r="E150" s="987"/>
      <c r="F150" s="987"/>
      <c r="G150" s="987"/>
      <c r="H150" s="987"/>
      <c r="I150" s="987"/>
      <c r="J150" s="987"/>
      <c r="K150" s="987"/>
      <c r="O150" s="140"/>
    </row>
    <row r="151" spans="1:27" x14ac:dyDescent="0.25">
      <c r="A151" s="430"/>
      <c r="B151" s="433"/>
      <c r="C151" s="433"/>
      <c r="D151" s="987" t="s">
        <v>782</v>
      </c>
      <c r="E151" s="987"/>
      <c r="F151" s="987"/>
      <c r="G151" s="987"/>
      <c r="H151" s="987"/>
      <c r="I151" s="987"/>
      <c r="J151" s="987"/>
      <c r="K151" s="987"/>
      <c r="O151" s="140"/>
    </row>
    <row r="152" spans="1:27" x14ac:dyDescent="0.25">
      <c r="A152" s="430"/>
      <c r="B152" s="433"/>
      <c r="C152" s="433"/>
      <c r="D152" s="987" t="s">
        <v>783</v>
      </c>
      <c r="E152" s="987"/>
      <c r="F152" s="987"/>
      <c r="G152" s="987"/>
      <c r="H152" s="987"/>
      <c r="I152" s="987"/>
      <c r="J152" s="987"/>
      <c r="K152" s="987"/>
      <c r="O152" s="140"/>
    </row>
    <row r="153" spans="1:27" x14ac:dyDescent="0.25">
      <c r="A153" s="430"/>
      <c r="B153" s="433"/>
      <c r="C153" s="433"/>
      <c r="D153" s="987" t="s">
        <v>184</v>
      </c>
      <c r="E153" s="987"/>
      <c r="F153" s="987"/>
      <c r="G153" s="987"/>
      <c r="H153" s="987"/>
      <c r="I153" s="987"/>
      <c r="J153" s="987"/>
      <c r="K153" s="987"/>
      <c r="O153" s="140"/>
    </row>
    <row r="154" spans="1:27" ht="10.9" customHeight="1" thickBot="1" x14ac:dyDescent="0.3">
      <c r="A154" s="989"/>
      <c r="B154" s="989"/>
      <c r="C154" s="989"/>
      <c r="D154" s="989"/>
      <c r="E154" s="989"/>
      <c r="F154" s="989"/>
      <c r="G154" s="989"/>
      <c r="H154" s="989"/>
      <c r="I154" s="989"/>
      <c r="J154" s="989"/>
      <c r="K154" s="989"/>
      <c r="O154" s="140"/>
    </row>
    <row r="155" spans="1:27" ht="15.75" thickBot="1" x14ac:dyDescent="0.3">
      <c r="A155" s="141" t="s">
        <v>790</v>
      </c>
      <c r="B155" s="430"/>
      <c r="C155" s="430"/>
      <c r="D155" s="1010"/>
      <c r="E155" s="1011"/>
      <c r="F155" s="1011"/>
      <c r="G155" s="1011"/>
      <c r="H155" s="1011"/>
      <c r="I155" s="1011"/>
      <c r="J155" s="1011"/>
      <c r="K155" s="1012"/>
      <c r="O155" s="140"/>
    </row>
    <row r="156" spans="1:27" x14ac:dyDescent="0.25">
      <c r="A156" s="433"/>
      <c r="B156" s="987" t="s">
        <v>784</v>
      </c>
      <c r="C156" s="987"/>
      <c r="D156" s="987"/>
      <c r="E156" s="987"/>
      <c r="F156" s="987"/>
      <c r="G156" s="987"/>
      <c r="H156" s="987"/>
      <c r="I156" s="987"/>
      <c r="J156" s="987"/>
      <c r="K156" s="987"/>
      <c r="O156" s="140"/>
      <c r="V156" s="139" t="b">
        <v>0</v>
      </c>
    </row>
    <row r="157" spans="1:27" x14ac:dyDescent="0.25">
      <c r="A157" s="433"/>
      <c r="B157" s="987" t="s">
        <v>183</v>
      </c>
      <c r="C157" s="987"/>
      <c r="D157" s="987"/>
      <c r="E157" s="987"/>
      <c r="F157" s="987"/>
      <c r="G157" s="987"/>
      <c r="H157" s="987"/>
      <c r="I157" s="987"/>
      <c r="J157" s="987"/>
      <c r="K157" s="987"/>
      <c r="O157" s="140"/>
    </row>
    <row r="158" spans="1:27" x14ac:dyDescent="0.25">
      <c r="A158" s="433"/>
      <c r="B158" s="988" t="s">
        <v>969</v>
      </c>
      <c r="C158" s="987"/>
      <c r="D158" s="987"/>
      <c r="E158" s="987"/>
      <c r="F158" s="987"/>
      <c r="G158" s="987"/>
      <c r="H158" s="987"/>
      <c r="I158" s="987"/>
      <c r="J158" s="987"/>
      <c r="K158" s="987"/>
      <c r="O158" s="140"/>
      <c r="V158" s="139" t="b">
        <v>0</v>
      </c>
    </row>
    <row r="159" spans="1:27" x14ac:dyDescent="0.25">
      <c r="A159" s="433"/>
      <c r="B159" s="430" t="s">
        <v>182</v>
      </c>
      <c r="C159" s="430"/>
      <c r="D159" s="430"/>
      <c r="E159" s="430"/>
      <c r="F159" s="430"/>
      <c r="G159" s="430"/>
      <c r="H159" s="430"/>
      <c r="I159" s="430"/>
      <c r="J159" s="430"/>
      <c r="K159" s="430"/>
      <c r="O159" s="140"/>
      <c r="V159" s="139" t="str">
        <f>IF(AND(V156=TRUE,V158=TRUE),"See Departmental approval in client file","No Measures Justified")</f>
        <v>No Measures Justified</v>
      </c>
    </row>
    <row r="160" spans="1:27" ht="10.9" customHeight="1" x14ac:dyDescent="0.25">
      <c r="A160" s="989"/>
      <c r="B160" s="989"/>
      <c r="C160" s="989"/>
      <c r="D160" s="989"/>
      <c r="E160" s="989"/>
      <c r="F160" s="989"/>
      <c r="G160" s="989"/>
      <c r="H160" s="989"/>
      <c r="I160" s="989"/>
      <c r="J160" s="989"/>
      <c r="K160" s="989"/>
      <c r="O160" s="140"/>
    </row>
    <row r="161" spans="1:24" x14ac:dyDescent="0.25">
      <c r="A161" s="1004" t="s">
        <v>712</v>
      </c>
      <c r="B161" s="1004"/>
      <c r="C161" s="1004"/>
      <c r="D161" s="1004"/>
      <c r="E161" s="1004"/>
      <c r="F161" s="1004"/>
      <c r="G161" s="1004"/>
      <c r="H161" s="1004"/>
      <c r="I161" s="1004"/>
      <c r="J161" s="1004"/>
      <c r="K161" s="1004"/>
      <c r="O161" s="140"/>
      <c r="P161" s="140"/>
      <c r="Q161" s="140"/>
      <c r="R161" s="140"/>
      <c r="S161" s="140"/>
      <c r="T161" s="140"/>
      <c r="U161" s="140"/>
      <c r="V161" s="140"/>
      <c r="W161" s="140"/>
      <c r="X161" s="140"/>
    </row>
    <row r="162" spans="1:24" x14ac:dyDescent="0.25">
      <c r="A162" s="140"/>
    </row>
    <row r="163" spans="1:24" x14ac:dyDescent="0.25">
      <c r="A163" s="140"/>
    </row>
    <row r="164" spans="1:24" x14ac:dyDescent="0.25">
      <c r="A164" s="140"/>
    </row>
    <row r="165" spans="1:24" x14ac:dyDescent="0.25">
      <c r="A165" s="140"/>
    </row>
    <row r="166" spans="1:24" x14ac:dyDescent="0.25">
      <c r="A166" s="140"/>
      <c r="B166" s="140"/>
      <c r="C166" s="140"/>
      <c r="D166" s="140"/>
      <c r="E166" s="140"/>
      <c r="F166" s="140"/>
      <c r="G166" s="140"/>
      <c r="H166" s="140"/>
      <c r="I166" s="140"/>
      <c r="J166" s="140"/>
      <c r="O166" s="140"/>
      <c r="P166" s="140"/>
      <c r="Q166" s="140"/>
      <c r="R166" s="140"/>
      <c r="S166" s="140"/>
      <c r="T166" s="140"/>
      <c r="U166" s="140"/>
      <c r="V166" s="140"/>
      <c r="W166" s="140"/>
    </row>
    <row r="167" spans="1:24" x14ac:dyDescent="0.25">
      <c r="A167" s="140"/>
      <c r="B167" s="140"/>
      <c r="C167" s="140"/>
      <c r="D167" s="140"/>
      <c r="E167" s="140"/>
      <c r="F167" s="140"/>
      <c r="G167" s="140"/>
      <c r="H167" s="140"/>
      <c r="I167" s="140"/>
      <c r="J167" s="140"/>
      <c r="O167" s="140"/>
      <c r="P167" s="140"/>
      <c r="Q167" s="140"/>
      <c r="R167" s="140"/>
      <c r="S167" s="140"/>
      <c r="T167" s="140"/>
      <c r="U167" s="140"/>
      <c r="V167" s="140"/>
      <c r="W167" s="140"/>
    </row>
    <row r="168" spans="1:24" x14ac:dyDescent="0.25">
      <c r="A168" s="140"/>
      <c r="B168" s="140"/>
      <c r="C168" s="140"/>
      <c r="D168" s="140"/>
      <c r="E168" s="140"/>
      <c r="F168" s="140"/>
      <c r="G168" s="140"/>
      <c r="H168" s="140"/>
      <c r="I168" s="140"/>
      <c r="J168" s="140"/>
      <c r="O168" s="140"/>
      <c r="P168" s="140"/>
      <c r="Q168" s="140"/>
      <c r="R168" s="140"/>
      <c r="S168" s="140"/>
      <c r="T168" s="140"/>
      <c r="U168" s="140"/>
      <c r="V168" s="140"/>
      <c r="W168" s="140"/>
    </row>
    <row r="169" spans="1:24" x14ac:dyDescent="0.25">
      <c r="A169" s="140"/>
      <c r="B169" s="140"/>
      <c r="C169" s="140"/>
      <c r="D169" s="140"/>
      <c r="E169" s="140"/>
      <c r="F169" s="140"/>
      <c r="G169" s="140"/>
      <c r="H169" s="140"/>
      <c r="I169" s="140"/>
      <c r="J169" s="140"/>
      <c r="O169" s="140"/>
      <c r="P169" s="140"/>
      <c r="Q169" s="140"/>
      <c r="R169" s="140"/>
      <c r="S169" s="140"/>
      <c r="T169" s="140"/>
      <c r="U169" s="140"/>
      <c r="V169" s="140"/>
      <c r="W169" s="140"/>
    </row>
    <row r="170" spans="1:24" x14ac:dyDescent="0.25">
      <c r="A170" s="140"/>
      <c r="B170" s="140"/>
      <c r="C170" s="140"/>
      <c r="D170" s="140"/>
      <c r="E170" s="140"/>
      <c r="F170" s="140"/>
      <c r="G170" s="140"/>
      <c r="H170" s="140"/>
      <c r="I170" s="140"/>
      <c r="J170" s="140"/>
    </row>
    <row r="171" spans="1:24" x14ac:dyDescent="0.25">
      <c r="A171" s="140"/>
      <c r="B171" s="140"/>
      <c r="C171" s="140"/>
      <c r="D171" s="140"/>
      <c r="E171" s="140"/>
      <c r="F171" s="140"/>
      <c r="G171" s="140"/>
      <c r="H171" s="140"/>
      <c r="I171" s="140"/>
      <c r="J171" s="140"/>
    </row>
    <row r="172" spans="1:24" x14ac:dyDescent="0.25">
      <c r="A172" s="140"/>
      <c r="B172" s="140"/>
      <c r="C172" s="140"/>
      <c r="D172" s="140"/>
      <c r="E172" s="140"/>
      <c r="F172" s="140"/>
      <c r="G172" s="140"/>
      <c r="H172" s="140"/>
      <c r="I172" s="140"/>
      <c r="J172" s="140"/>
    </row>
    <row r="173" spans="1:24" x14ac:dyDescent="0.25">
      <c r="A173" s="140"/>
      <c r="B173" s="140"/>
      <c r="C173" s="140"/>
      <c r="D173" s="140"/>
      <c r="E173" s="140"/>
      <c r="F173" s="140"/>
      <c r="G173" s="140"/>
      <c r="H173" s="140"/>
      <c r="I173" s="140"/>
      <c r="J173" s="140"/>
    </row>
    <row r="174" spans="1:24" x14ac:dyDescent="0.25">
      <c r="A174" s="140"/>
      <c r="B174" s="140"/>
      <c r="C174" s="140"/>
      <c r="D174" s="140"/>
      <c r="E174" s="140"/>
      <c r="F174" s="140"/>
      <c r="G174" s="140"/>
      <c r="H174" s="140"/>
      <c r="I174" s="140"/>
      <c r="J174" s="140"/>
    </row>
    <row r="175" spans="1:24" x14ac:dyDescent="0.25">
      <c r="A175" s="140"/>
      <c r="B175" s="140"/>
      <c r="C175" s="140"/>
      <c r="D175" s="140"/>
      <c r="E175" s="140"/>
      <c r="F175" s="140"/>
      <c r="G175" s="140"/>
      <c r="H175" s="140"/>
      <c r="I175" s="140"/>
      <c r="J175" s="140"/>
    </row>
    <row r="176" spans="1:24" x14ac:dyDescent="0.25">
      <c r="A176" s="140"/>
      <c r="B176" s="140"/>
      <c r="C176" s="140"/>
      <c r="D176" s="140"/>
      <c r="E176" s="140"/>
      <c r="F176" s="140"/>
      <c r="G176" s="140"/>
      <c r="H176" s="140"/>
      <c r="I176" s="140"/>
      <c r="J176" s="140"/>
    </row>
    <row r="177" spans="1:10" x14ac:dyDescent="0.25">
      <c r="A177" s="140"/>
      <c r="B177" s="140"/>
      <c r="C177" s="140"/>
      <c r="D177" s="140"/>
      <c r="E177" s="140"/>
      <c r="F177" s="140"/>
      <c r="G177" s="140"/>
      <c r="H177" s="140"/>
      <c r="I177" s="140"/>
      <c r="J177" s="140"/>
    </row>
    <row r="178" spans="1:10" x14ac:dyDescent="0.25">
      <c r="A178" s="140"/>
      <c r="B178" s="140"/>
      <c r="C178" s="140"/>
      <c r="D178" s="140"/>
      <c r="E178" s="140"/>
      <c r="F178" s="140"/>
      <c r="G178" s="140"/>
      <c r="H178" s="140"/>
      <c r="I178" s="140"/>
      <c r="J178" s="140"/>
    </row>
    <row r="179" spans="1:10" x14ac:dyDescent="0.25">
      <c r="A179" s="140"/>
      <c r="B179" s="140"/>
      <c r="C179" s="140"/>
      <c r="D179" s="140"/>
      <c r="E179" s="140"/>
      <c r="F179" s="140"/>
      <c r="G179" s="140"/>
      <c r="H179" s="140"/>
      <c r="I179" s="140"/>
      <c r="J179" s="140"/>
    </row>
    <row r="180" spans="1:10" x14ac:dyDescent="0.25">
      <c r="A180" s="140"/>
      <c r="B180" s="140"/>
      <c r="C180" s="140"/>
      <c r="D180" s="140"/>
      <c r="E180" s="140"/>
      <c r="F180" s="140"/>
      <c r="G180" s="140"/>
      <c r="H180" s="140"/>
      <c r="I180" s="140"/>
      <c r="J180" s="140"/>
    </row>
    <row r="181" spans="1:10" x14ac:dyDescent="0.25">
      <c r="A181" s="140"/>
      <c r="B181" s="140"/>
      <c r="C181" s="140"/>
      <c r="D181" s="140"/>
      <c r="E181" s="140"/>
      <c r="F181" s="140"/>
      <c r="G181" s="140"/>
      <c r="H181" s="140"/>
      <c r="I181" s="140"/>
      <c r="J181" s="140"/>
    </row>
    <row r="182" spans="1:10" x14ac:dyDescent="0.25">
      <c r="A182" s="140"/>
      <c r="B182" s="140"/>
      <c r="C182" s="140"/>
      <c r="D182" s="140"/>
      <c r="E182" s="140"/>
      <c r="F182" s="140"/>
      <c r="G182" s="140"/>
      <c r="H182" s="140"/>
      <c r="I182" s="140"/>
      <c r="J182" s="140"/>
    </row>
    <row r="183" spans="1:10" x14ac:dyDescent="0.25">
      <c r="A183" s="140"/>
      <c r="B183" s="140"/>
      <c r="C183" s="140"/>
      <c r="D183" s="140"/>
      <c r="E183" s="140"/>
      <c r="F183" s="140"/>
      <c r="G183" s="140"/>
      <c r="H183" s="140"/>
      <c r="I183" s="140"/>
      <c r="J183" s="140"/>
    </row>
    <row r="184" spans="1:10" x14ac:dyDescent="0.25">
      <c r="A184" s="140"/>
      <c r="B184" s="140"/>
      <c r="C184" s="140"/>
      <c r="D184" s="140"/>
      <c r="E184" s="140"/>
      <c r="F184" s="140"/>
      <c r="G184" s="140"/>
      <c r="H184" s="140"/>
      <c r="I184" s="140"/>
      <c r="J184" s="140"/>
    </row>
    <row r="185" spans="1:10" x14ac:dyDescent="0.25">
      <c r="A185" s="140"/>
      <c r="B185" s="140"/>
      <c r="C185" s="140"/>
      <c r="D185" s="140"/>
      <c r="E185" s="140"/>
      <c r="F185" s="140"/>
      <c r="G185" s="140"/>
      <c r="H185" s="140"/>
      <c r="I185" s="140"/>
      <c r="J185" s="140"/>
    </row>
    <row r="186" spans="1:10" x14ac:dyDescent="0.25">
      <c r="A186" s="140"/>
      <c r="B186" s="140"/>
      <c r="C186" s="140"/>
      <c r="D186" s="140"/>
      <c r="E186" s="140"/>
      <c r="F186" s="140"/>
      <c r="G186" s="140"/>
      <c r="H186" s="140"/>
      <c r="I186" s="140"/>
      <c r="J186" s="140"/>
    </row>
    <row r="187" spans="1:10" x14ac:dyDescent="0.25">
      <c r="A187" s="140"/>
      <c r="B187" s="140"/>
      <c r="C187" s="140"/>
      <c r="D187" s="140"/>
      <c r="E187" s="140"/>
      <c r="F187" s="140"/>
      <c r="G187" s="140"/>
      <c r="H187" s="140"/>
      <c r="I187" s="140"/>
      <c r="J187" s="140"/>
    </row>
    <row r="188" spans="1:10" x14ac:dyDescent="0.25">
      <c r="A188" s="140"/>
      <c r="B188" s="140"/>
      <c r="C188" s="140"/>
      <c r="D188" s="140"/>
      <c r="E188" s="140"/>
      <c r="F188" s="140"/>
      <c r="G188" s="140"/>
      <c r="H188" s="140"/>
      <c r="I188" s="140"/>
      <c r="J188" s="140"/>
    </row>
    <row r="189" spans="1:10" x14ac:dyDescent="0.25">
      <c r="A189" s="140"/>
      <c r="B189" s="140"/>
      <c r="C189" s="140"/>
      <c r="D189" s="140"/>
      <c r="E189" s="140"/>
      <c r="F189" s="140"/>
      <c r="G189" s="140"/>
      <c r="H189" s="140"/>
      <c r="I189" s="140"/>
      <c r="J189" s="140"/>
    </row>
    <row r="190" spans="1:10" x14ac:dyDescent="0.25">
      <c r="A190" s="140"/>
      <c r="B190" s="140"/>
      <c r="C190" s="140"/>
      <c r="D190" s="140"/>
      <c r="E190" s="140"/>
      <c r="F190" s="140"/>
      <c r="G190" s="140"/>
      <c r="H190" s="140"/>
      <c r="I190" s="140"/>
      <c r="J190" s="140"/>
    </row>
    <row r="191" spans="1:10" x14ac:dyDescent="0.25">
      <c r="A191" s="140"/>
      <c r="B191" s="140"/>
      <c r="C191" s="140"/>
      <c r="D191" s="140"/>
      <c r="E191" s="140"/>
      <c r="F191" s="140"/>
      <c r="G191" s="140"/>
      <c r="H191" s="140"/>
      <c r="I191" s="140"/>
      <c r="J191" s="140"/>
    </row>
    <row r="192" spans="1:10" x14ac:dyDescent="0.25">
      <c r="A192" s="140"/>
      <c r="B192" s="140"/>
      <c r="C192" s="140"/>
      <c r="D192" s="140"/>
      <c r="E192" s="140"/>
      <c r="F192" s="140"/>
      <c r="G192" s="140"/>
      <c r="H192" s="140"/>
      <c r="I192" s="140"/>
      <c r="J192" s="140"/>
    </row>
    <row r="193" spans="1:10" x14ac:dyDescent="0.25">
      <c r="A193" s="140"/>
      <c r="B193" s="140"/>
      <c r="C193" s="140"/>
      <c r="D193" s="140"/>
      <c r="E193" s="140"/>
      <c r="F193" s="140"/>
      <c r="G193" s="140"/>
      <c r="H193" s="140"/>
      <c r="I193" s="140"/>
      <c r="J193" s="140"/>
    </row>
    <row r="194" spans="1:10" x14ac:dyDescent="0.25">
      <c r="A194" s="140"/>
      <c r="B194" s="140"/>
      <c r="C194" s="140"/>
      <c r="D194" s="140"/>
      <c r="E194" s="140"/>
      <c r="F194" s="140"/>
      <c r="G194" s="140"/>
      <c r="H194" s="140"/>
      <c r="I194" s="140"/>
      <c r="J194" s="140"/>
    </row>
    <row r="195" spans="1:10" x14ac:dyDescent="0.25">
      <c r="A195" s="140"/>
      <c r="B195" s="140"/>
      <c r="C195" s="140"/>
      <c r="D195" s="140"/>
      <c r="E195" s="140"/>
      <c r="F195" s="140"/>
      <c r="G195" s="140"/>
      <c r="H195" s="140"/>
      <c r="I195" s="140"/>
      <c r="J195" s="140"/>
    </row>
    <row r="196" spans="1:10" x14ac:dyDescent="0.25">
      <c r="A196" s="140"/>
      <c r="B196" s="140"/>
      <c r="C196" s="140"/>
      <c r="D196" s="140"/>
      <c r="E196" s="140"/>
      <c r="F196" s="140"/>
      <c r="G196" s="140"/>
      <c r="H196" s="140"/>
      <c r="I196" s="140"/>
      <c r="J196" s="140"/>
    </row>
    <row r="197" spans="1:10" x14ac:dyDescent="0.25">
      <c r="A197" s="140"/>
      <c r="B197" s="140"/>
      <c r="C197" s="140"/>
      <c r="D197" s="140"/>
      <c r="E197" s="140"/>
      <c r="F197" s="140"/>
      <c r="G197" s="140"/>
      <c r="H197" s="140"/>
      <c r="I197" s="140"/>
      <c r="J197" s="140"/>
    </row>
    <row r="198" spans="1:10" x14ac:dyDescent="0.25">
      <c r="A198" s="140"/>
      <c r="B198" s="140"/>
      <c r="C198" s="140"/>
      <c r="D198" s="140"/>
      <c r="E198" s="140"/>
      <c r="F198" s="140"/>
      <c r="G198" s="140"/>
      <c r="H198" s="140"/>
      <c r="I198" s="140"/>
      <c r="J198" s="140"/>
    </row>
    <row r="199" spans="1:10" x14ac:dyDescent="0.25">
      <c r="A199" s="140"/>
      <c r="B199" s="140"/>
      <c r="C199" s="140"/>
      <c r="D199" s="140"/>
      <c r="E199" s="140"/>
      <c r="F199" s="140"/>
      <c r="G199" s="140"/>
      <c r="H199" s="140"/>
      <c r="I199" s="140"/>
      <c r="J199" s="140"/>
    </row>
    <row r="200" spans="1:10" x14ac:dyDescent="0.25">
      <c r="A200" s="140"/>
      <c r="B200" s="140"/>
      <c r="C200" s="140"/>
      <c r="D200" s="140"/>
      <c r="E200" s="140"/>
      <c r="F200" s="140"/>
      <c r="G200" s="140"/>
      <c r="H200" s="140"/>
      <c r="I200" s="140"/>
      <c r="J200" s="140"/>
    </row>
    <row r="201" spans="1:10" x14ac:dyDescent="0.25">
      <c r="A201" s="140"/>
      <c r="B201" s="140"/>
      <c r="C201" s="140"/>
      <c r="D201" s="140"/>
      <c r="E201" s="140"/>
      <c r="F201" s="140"/>
      <c r="G201" s="140"/>
      <c r="H201" s="140"/>
      <c r="I201" s="140"/>
      <c r="J201" s="140"/>
    </row>
    <row r="202" spans="1:10" x14ac:dyDescent="0.25">
      <c r="A202" s="140"/>
      <c r="B202" s="140"/>
      <c r="C202" s="140"/>
      <c r="D202" s="140"/>
      <c r="E202" s="140"/>
      <c r="F202" s="140"/>
      <c r="G202" s="140"/>
      <c r="H202" s="140"/>
      <c r="I202" s="140"/>
      <c r="J202" s="140"/>
    </row>
    <row r="203" spans="1:10" x14ac:dyDescent="0.25">
      <c r="A203" s="140"/>
      <c r="B203" s="140"/>
      <c r="C203" s="140"/>
      <c r="D203" s="140"/>
      <c r="E203" s="140"/>
      <c r="F203" s="140"/>
      <c r="G203" s="140"/>
      <c r="H203" s="140"/>
      <c r="I203" s="140"/>
      <c r="J203" s="140"/>
    </row>
    <row r="204" spans="1:10" x14ac:dyDescent="0.25">
      <c r="A204" s="140"/>
      <c r="B204" s="140"/>
      <c r="C204" s="140"/>
      <c r="D204" s="140"/>
      <c r="E204" s="140"/>
      <c r="F204" s="140"/>
      <c r="G204" s="140"/>
      <c r="H204" s="140"/>
      <c r="I204" s="140"/>
      <c r="J204" s="140"/>
    </row>
    <row r="205" spans="1:10" x14ac:dyDescent="0.25">
      <c r="A205" s="140"/>
      <c r="B205" s="140"/>
      <c r="C205" s="140"/>
      <c r="D205" s="140"/>
      <c r="E205" s="140"/>
      <c r="F205" s="140"/>
      <c r="G205" s="140"/>
      <c r="H205" s="140"/>
      <c r="I205" s="140"/>
      <c r="J205" s="140"/>
    </row>
    <row r="206" spans="1:10" x14ac:dyDescent="0.25">
      <c r="A206" s="140"/>
      <c r="B206" s="140"/>
      <c r="C206" s="140"/>
      <c r="D206" s="140"/>
      <c r="E206" s="140"/>
      <c r="F206" s="140"/>
      <c r="G206" s="140"/>
      <c r="H206" s="140"/>
      <c r="I206" s="140"/>
      <c r="J206" s="140"/>
    </row>
    <row r="207" spans="1:10" x14ac:dyDescent="0.25">
      <c r="A207" s="140"/>
      <c r="B207" s="140"/>
      <c r="C207" s="140"/>
      <c r="D207" s="140"/>
      <c r="E207" s="140"/>
      <c r="F207" s="140"/>
      <c r="G207" s="140"/>
      <c r="H207" s="140"/>
      <c r="I207" s="140"/>
      <c r="J207" s="140"/>
    </row>
    <row r="208" spans="1:10" x14ac:dyDescent="0.25">
      <c r="A208" s="140"/>
      <c r="B208" s="140"/>
      <c r="C208" s="140"/>
      <c r="D208" s="140"/>
      <c r="E208" s="140"/>
      <c r="F208" s="140"/>
      <c r="G208" s="140"/>
      <c r="H208" s="140"/>
      <c r="I208" s="140"/>
      <c r="J208" s="140"/>
    </row>
    <row r="209" spans="1:10" x14ac:dyDescent="0.25">
      <c r="A209" s="140"/>
      <c r="B209" s="140"/>
      <c r="C209" s="140"/>
      <c r="D209" s="140"/>
      <c r="E209" s="140"/>
      <c r="F209" s="140"/>
      <c r="G209" s="140"/>
      <c r="H209" s="140"/>
      <c r="I209" s="140"/>
      <c r="J209" s="140"/>
    </row>
  </sheetData>
  <mergeCells count="141">
    <mergeCell ref="B2:C2"/>
    <mergeCell ref="E2:K2"/>
    <mergeCell ref="B39:J39"/>
    <mergeCell ref="B37:K37"/>
    <mergeCell ref="B38:K38"/>
    <mergeCell ref="B36:K36"/>
    <mergeCell ref="B35:K35"/>
    <mergeCell ref="A30:K30"/>
    <mergeCell ref="A31:J31"/>
    <mergeCell ref="A32:J32"/>
    <mergeCell ref="D34:K34"/>
    <mergeCell ref="A33:K33"/>
    <mergeCell ref="A27:K27"/>
    <mergeCell ref="A26:K26"/>
    <mergeCell ref="A28:K28"/>
    <mergeCell ref="A29:K29"/>
    <mergeCell ref="A3:K3"/>
    <mergeCell ref="A19:K19"/>
    <mergeCell ref="A17:K17"/>
    <mergeCell ref="A16:K16"/>
    <mergeCell ref="A18:K18"/>
    <mergeCell ref="A20:K20"/>
    <mergeCell ref="A21:K21"/>
    <mergeCell ref="A7:K10"/>
    <mergeCell ref="B67:K67"/>
    <mergeCell ref="B68:K68"/>
    <mergeCell ref="B69:K69"/>
    <mergeCell ref="A70:K70"/>
    <mergeCell ref="C66:K66"/>
    <mergeCell ref="B53:K54"/>
    <mergeCell ref="B59:K59"/>
    <mergeCell ref="A60:K60"/>
    <mergeCell ref="B40:J40"/>
    <mergeCell ref="C42:K42"/>
    <mergeCell ref="B46:K47"/>
    <mergeCell ref="C49:K49"/>
    <mergeCell ref="F50:K50"/>
    <mergeCell ref="F43:K43"/>
    <mergeCell ref="A41:K41"/>
    <mergeCell ref="A65:K65"/>
    <mergeCell ref="C137:K137"/>
    <mergeCell ref="D155:K155"/>
    <mergeCell ref="A161:K161"/>
    <mergeCell ref="B124:K126"/>
    <mergeCell ref="C127:K127"/>
    <mergeCell ref="C128:K128"/>
    <mergeCell ref="C129:K129"/>
    <mergeCell ref="D87:K87"/>
    <mergeCell ref="C92:K92"/>
    <mergeCell ref="C89:K89"/>
    <mergeCell ref="B90:K90"/>
    <mergeCell ref="A91:K91"/>
    <mergeCell ref="B93:K93"/>
    <mergeCell ref="C100:K100"/>
    <mergeCell ref="A101:K101"/>
    <mergeCell ref="E102:K102"/>
    <mergeCell ref="B103:K103"/>
    <mergeCell ref="C104:K104"/>
    <mergeCell ref="G105:K105"/>
    <mergeCell ref="B94:K94"/>
    <mergeCell ref="B95:K95"/>
    <mergeCell ref="B96:K96"/>
    <mergeCell ref="B97:K97"/>
    <mergeCell ref="B98:K98"/>
    <mergeCell ref="A4:K4"/>
    <mergeCell ref="A5:K5"/>
    <mergeCell ref="A6:K6"/>
    <mergeCell ref="A11:K11"/>
    <mergeCell ref="A12:K15"/>
    <mergeCell ref="A48:K48"/>
    <mergeCell ref="C61:K61"/>
    <mergeCell ref="C63:K63"/>
    <mergeCell ref="C64:K64"/>
    <mergeCell ref="B62:K62"/>
    <mergeCell ref="B52:K52"/>
    <mergeCell ref="B51:K51"/>
    <mergeCell ref="A55:K55"/>
    <mergeCell ref="C56:K56"/>
    <mergeCell ref="B57:K57"/>
    <mergeCell ref="B58:K58"/>
    <mergeCell ref="B82:K82"/>
    <mergeCell ref="B83:K83"/>
    <mergeCell ref="B84:K84"/>
    <mergeCell ref="C85:K85"/>
    <mergeCell ref="A86:K86"/>
    <mergeCell ref="B88:K88"/>
    <mergeCell ref="C71:K71"/>
    <mergeCell ref="B73:K73"/>
    <mergeCell ref="B74:K75"/>
    <mergeCell ref="A78:K78"/>
    <mergeCell ref="A76:K76"/>
    <mergeCell ref="C80:K80"/>
    <mergeCell ref="A79:K79"/>
    <mergeCell ref="A77:K77"/>
    <mergeCell ref="B81:K81"/>
    <mergeCell ref="B99:K99"/>
    <mergeCell ref="C112:K112"/>
    <mergeCell ref="C113:K113"/>
    <mergeCell ref="C114:K114"/>
    <mergeCell ref="C115:K115"/>
    <mergeCell ref="C116:K116"/>
    <mergeCell ref="C106:K106"/>
    <mergeCell ref="C107:K107"/>
    <mergeCell ref="C109:K109"/>
    <mergeCell ref="C108:K108"/>
    <mergeCell ref="C110:K110"/>
    <mergeCell ref="C111:K111"/>
    <mergeCell ref="B132:K132"/>
    <mergeCell ref="A133:K133"/>
    <mergeCell ref="A135:K135"/>
    <mergeCell ref="G136:K136"/>
    <mergeCell ref="C118:K118"/>
    <mergeCell ref="C119:K119"/>
    <mergeCell ref="C120:K120"/>
    <mergeCell ref="D122:K122"/>
    <mergeCell ref="D121:K121"/>
    <mergeCell ref="A123:K123"/>
    <mergeCell ref="A1:M1"/>
    <mergeCell ref="B156:K156"/>
    <mergeCell ref="B157:K157"/>
    <mergeCell ref="B158:K158"/>
    <mergeCell ref="A160:K160"/>
    <mergeCell ref="D149:K149"/>
    <mergeCell ref="D150:K150"/>
    <mergeCell ref="D151:K151"/>
    <mergeCell ref="D152:K152"/>
    <mergeCell ref="D153:K153"/>
    <mergeCell ref="A154:K154"/>
    <mergeCell ref="C143:K143"/>
    <mergeCell ref="C144:K144"/>
    <mergeCell ref="D145:K145"/>
    <mergeCell ref="D146:K146"/>
    <mergeCell ref="D147:K147"/>
    <mergeCell ref="D148:K148"/>
    <mergeCell ref="C138:K138"/>
    <mergeCell ref="C142:K142"/>
    <mergeCell ref="C141:K141"/>
    <mergeCell ref="C140:K140"/>
    <mergeCell ref="C139:K139"/>
    <mergeCell ref="C130:K130"/>
    <mergeCell ref="C131:K131"/>
  </mergeCells>
  <hyperlinks>
    <hyperlink ref="B40:J40" r:id="rId1" display="https://www.tdhca.state.tx.us/community-affairs/wap/docs/22-WAP-Health&amp;Safety.pdf"/>
  </hyperlinks>
  <pageMargins left="0.7" right="0.7" top="0.75" bottom="0.75" header="0.3" footer="0.3"/>
  <pageSetup scale="91" orientation="portrait" horizontalDpi="30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7169" r:id="rId5" name="Check Box 1">
              <controlPr defaultSize="0" autoFill="0" autoLine="0" autoPict="0">
                <anchor moveWithCells="1">
                  <from>
                    <xdr:col>0</xdr:col>
                    <xdr:colOff>304800</xdr:colOff>
                    <xdr:row>34</xdr:row>
                    <xdr:rowOff>9525</xdr:rowOff>
                  </from>
                  <to>
                    <xdr:col>1</xdr:col>
                    <xdr:colOff>19050</xdr:colOff>
                    <xdr:row>35</xdr:row>
                    <xdr:rowOff>38100</xdr:rowOff>
                  </to>
                </anchor>
              </controlPr>
            </control>
          </mc:Choice>
        </mc:AlternateContent>
        <mc:AlternateContent xmlns:mc="http://schemas.openxmlformats.org/markup-compatibility/2006">
          <mc:Choice Requires="x14">
            <control shapeId="7170" r:id="rId6" name="Check Box 2">
              <controlPr defaultSize="0" autoFill="0" autoLine="0" autoPict="0">
                <anchor moveWithCells="1">
                  <from>
                    <xdr:col>0</xdr:col>
                    <xdr:colOff>304800</xdr:colOff>
                    <xdr:row>36</xdr:row>
                    <xdr:rowOff>0</xdr:rowOff>
                  </from>
                  <to>
                    <xdr:col>1</xdr:col>
                    <xdr:colOff>19050</xdr:colOff>
                    <xdr:row>37</xdr:row>
                    <xdr:rowOff>28575</xdr:rowOff>
                  </to>
                </anchor>
              </controlPr>
            </control>
          </mc:Choice>
        </mc:AlternateContent>
        <mc:AlternateContent xmlns:mc="http://schemas.openxmlformats.org/markup-compatibility/2006">
          <mc:Choice Requires="x14">
            <control shapeId="7171" r:id="rId7" name="Check Box 3">
              <controlPr defaultSize="0" autoFill="0" autoLine="0" autoPict="0">
                <anchor moveWithCells="1">
                  <from>
                    <xdr:col>0</xdr:col>
                    <xdr:colOff>304800</xdr:colOff>
                    <xdr:row>37</xdr:row>
                    <xdr:rowOff>0</xdr:rowOff>
                  </from>
                  <to>
                    <xdr:col>1</xdr:col>
                    <xdr:colOff>19050</xdr:colOff>
                    <xdr:row>38</xdr:row>
                    <xdr:rowOff>28575</xdr:rowOff>
                  </to>
                </anchor>
              </controlPr>
            </control>
          </mc:Choice>
        </mc:AlternateContent>
        <mc:AlternateContent xmlns:mc="http://schemas.openxmlformats.org/markup-compatibility/2006">
          <mc:Choice Requires="x14">
            <control shapeId="7172" r:id="rId8" name="Check Box 4">
              <controlPr defaultSize="0" autoFill="0" autoLine="0" autoPict="0">
                <anchor moveWithCells="1">
                  <from>
                    <xdr:col>0</xdr:col>
                    <xdr:colOff>304800</xdr:colOff>
                    <xdr:row>38</xdr:row>
                    <xdr:rowOff>0</xdr:rowOff>
                  </from>
                  <to>
                    <xdr:col>1</xdr:col>
                    <xdr:colOff>19050</xdr:colOff>
                    <xdr:row>39</xdr:row>
                    <xdr:rowOff>28575</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0</xdr:col>
                    <xdr:colOff>304800</xdr:colOff>
                    <xdr:row>42</xdr:row>
                    <xdr:rowOff>0</xdr:rowOff>
                  </from>
                  <to>
                    <xdr:col>1</xdr:col>
                    <xdr:colOff>19050</xdr:colOff>
                    <xdr:row>43</xdr:row>
                    <xdr:rowOff>28575</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0</xdr:col>
                    <xdr:colOff>304800</xdr:colOff>
                    <xdr:row>43</xdr:row>
                    <xdr:rowOff>0</xdr:rowOff>
                  </from>
                  <to>
                    <xdr:col>1</xdr:col>
                    <xdr:colOff>19050</xdr:colOff>
                    <xdr:row>44</xdr:row>
                    <xdr:rowOff>28575</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0</xdr:col>
                    <xdr:colOff>304800</xdr:colOff>
                    <xdr:row>44</xdr:row>
                    <xdr:rowOff>19050</xdr:rowOff>
                  </from>
                  <to>
                    <xdr:col>1</xdr:col>
                    <xdr:colOff>19050</xdr:colOff>
                    <xdr:row>45</xdr:row>
                    <xdr:rowOff>47625</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0</xdr:col>
                    <xdr:colOff>304800</xdr:colOff>
                    <xdr:row>45</xdr:row>
                    <xdr:rowOff>9525</xdr:rowOff>
                  </from>
                  <to>
                    <xdr:col>1</xdr:col>
                    <xdr:colOff>19050</xdr:colOff>
                    <xdr:row>46</xdr:row>
                    <xdr:rowOff>38100</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from>
                    <xdr:col>0</xdr:col>
                    <xdr:colOff>304800</xdr:colOff>
                    <xdr:row>49</xdr:row>
                    <xdr:rowOff>0</xdr:rowOff>
                  </from>
                  <to>
                    <xdr:col>1</xdr:col>
                    <xdr:colOff>19050</xdr:colOff>
                    <xdr:row>50</xdr:row>
                    <xdr:rowOff>28575</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from>
                    <xdr:col>0</xdr:col>
                    <xdr:colOff>304800</xdr:colOff>
                    <xdr:row>50</xdr:row>
                    <xdr:rowOff>9525</xdr:rowOff>
                  </from>
                  <to>
                    <xdr:col>1</xdr:col>
                    <xdr:colOff>19050</xdr:colOff>
                    <xdr:row>51</xdr:row>
                    <xdr:rowOff>38100</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from>
                    <xdr:col>0</xdr:col>
                    <xdr:colOff>304800</xdr:colOff>
                    <xdr:row>51</xdr:row>
                    <xdr:rowOff>9525</xdr:rowOff>
                  </from>
                  <to>
                    <xdr:col>1</xdr:col>
                    <xdr:colOff>19050</xdr:colOff>
                    <xdr:row>52</xdr:row>
                    <xdr:rowOff>38100</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from>
                    <xdr:col>0</xdr:col>
                    <xdr:colOff>304800</xdr:colOff>
                    <xdr:row>52</xdr:row>
                    <xdr:rowOff>9525</xdr:rowOff>
                  </from>
                  <to>
                    <xdr:col>1</xdr:col>
                    <xdr:colOff>19050</xdr:colOff>
                    <xdr:row>53</xdr:row>
                    <xdr:rowOff>38100</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from>
                    <xdr:col>0</xdr:col>
                    <xdr:colOff>304800</xdr:colOff>
                    <xdr:row>56</xdr:row>
                    <xdr:rowOff>0</xdr:rowOff>
                  </from>
                  <to>
                    <xdr:col>1</xdr:col>
                    <xdr:colOff>19050</xdr:colOff>
                    <xdr:row>57</xdr:row>
                    <xdr:rowOff>28575</xdr:rowOff>
                  </to>
                </anchor>
              </controlPr>
            </control>
          </mc:Choice>
        </mc:AlternateContent>
        <mc:AlternateContent xmlns:mc="http://schemas.openxmlformats.org/markup-compatibility/2006">
          <mc:Choice Requires="x14">
            <control shapeId="7183" r:id="rId18" name="Check Box 15">
              <controlPr defaultSize="0" autoFill="0" autoLine="0" autoPict="0">
                <anchor moveWithCells="1">
                  <from>
                    <xdr:col>0</xdr:col>
                    <xdr:colOff>304800</xdr:colOff>
                    <xdr:row>57</xdr:row>
                    <xdr:rowOff>19050</xdr:rowOff>
                  </from>
                  <to>
                    <xdr:col>1</xdr:col>
                    <xdr:colOff>19050</xdr:colOff>
                    <xdr:row>58</xdr:row>
                    <xdr:rowOff>47625</xdr:rowOff>
                  </to>
                </anchor>
              </controlPr>
            </control>
          </mc:Choice>
        </mc:AlternateContent>
        <mc:AlternateContent xmlns:mc="http://schemas.openxmlformats.org/markup-compatibility/2006">
          <mc:Choice Requires="x14">
            <control shapeId="7184" r:id="rId19" name="Check Box 16">
              <controlPr defaultSize="0" autoFill="0" autoLine="0" autoPict="0">
                <anchor moveWithCells="1">
                  <from>
                    <xdr:col>0</xdr:col>
                    <xdr:colOff>304800</xdr:colOff>
                    <xdr:row>58</xdr:row>
                    <xdr:rowOff>19050</xdr:rowOff>
                  </from>
                  <to>
                    <xdr:col>1</xdr:col>
                    <xdr:colOff>19050</xdr:colOff>
                    <xdr:row>59</xdr:row>
                    <xdr:rowOff>47625</xdr:rowOff>
                  </to>
                </anchor>
              </controlPr>
            </control>
          </mc:Choice>
        </mc:AlternateContent>
        <mc:AlternateContent xmlns:mc="http://schemas.openxmlformats.org/markup-compatibility/2006">
          <mc:Choice Requires="x14">
            <control shapeId="7185" r:id="rId20" name="Check Box 17">
              <controlPr defaultSize="0" autoFill="0" autoLine="0" autoPict="0">
                <anchor moveWithCells="1">
                  <from>
                    <xdr:col>0</xdr:col>
                    <xdr:colOff>304800</xdr:colOff>
                    <xdr:row>61</xdr:row>
                    <xdr:rowOff>9525</xdr:rowOff>
                  </from>
                  <to>
                    <xdr:col>1</xdr:col>
                    <xdr:colOff>19050</xdr:colOff>
                    <xdr:row>62</xdr:row>
                    <xdr:rowOff>38100</xdr:rowOff>
                  </to>
                </anchor>
              </controlPr>
            </control>
          </mc:Choice>
        </mc:AlternateContent>
        <mc:AlternateContent xmlns:mc="http://schemas.openxmlformats.org/markup-compatibility/2006">
          <mc:Choice Requires="x14">
            <control shapeId="7186" r:id="rId21" name="Check Box 18">
              <controlPr defaultSize="0" autoFill="0" autoLine="0" autoPict="0">
                <anchor moveWithCells="1">
                  <from>
                    <xdr:col>1</xdr:col>
                    <xdr:colOff>295275</xdr:colOff>
                    <xdr:row>62</xdr:row>
                    <xdr:rowOff>9525</xdr:rowOff>
                  </from>
                  <to>
                    <xdr:col>1</xdr:col>
                    <xdr:colOff>600075</xdr:colOff>
                    <xdr:row>63</xdr:row>
                    <xdr:rowOff>38100</xdr:rowOff>
                  </to>
                </anchor>
              </controlPr>
            </control>
          </mc:Choice>
        </mc:AlternateContent>
        <mc:AlternateContent xmlns:mc="http://schemas.openxmlformats.org/markup-compatibility/2006">
          <mc:Choice Requires="x14">
            <control shapeId="7187" r:id="rId22" name="Check Box 19">
              <controlPr defaultSize="0" autoFill="0" autoLine="0" autoPict="0">
                <anchor moveWithCells="1">
                  <from>
                    <xdr:col>1</xdr:col>
                    <xdr:colOff>295275</xdr:colOff>
                    <xdr:row>63</xdr:row>
                    <xdr:rowOff>19050</xdr:rowOff>
                  </from>
                  <to>
                    <xdr:col>1</xdr:col>
                    <xdr:colOff>600075</xdr:colOff>
                    <xdr:row>63</xdr:row>
                    <xdr:rowOff>228600</xdr:rowOff>
                  </to>
                </anchor>
              </controlPr>
            </control>
          </mc:Choice>
        </mc:AlternateContent>
        <mc:AlternateContent xmlns:mc="http://schemas.openxmlformats.org/markup-compatibility/2006">
          <mc:Choice Requires="x14">
            <control shapeId="7188" r:id="rId23" name="Check Box 20">
              <controlPr defaultSize="0" autoFill="0" autoLine="0" autoPict="0">
                <anchor moveWithCells="1">
                  <from>
                    <xdr:col>0</xdr:col>
                    <xdr:colOff>295275</xdr:colOff>
                    <xdr:row>66</xdr:row>
                    <xdr:rowOff>9525</xdr:rowOff>
                  </from>
                  <to>
                    <xdr:col>0</xdr:col>
                    <xdr:colOff>600075</xdr:colOff>
                    <xdr:row>67</xdr:row>
                    <xdr:rowOff>38100</xdr:rowOff>
                  </to>
                </anchor>
              </controlPr>
            </control>
          </mc:Choice>
        </mc:AlternateContent>
        <mc:AlternateContent xmlns:mc="http://schemas.openxmlformats.org/markup-compatibility/2006">
          <mc:Choice Requires="x14">
            <control shapeId="7189" r:id="rId24" name="Check Box 21">
              <controlPr defaultSize="0" autoFill="0" autoLine="0" autoPict="0">
                <anchor moveWithCells="1">
                  <from>
                    <xdr:col>0</xdr:col>
                    <xdr:colOff>295275</xdr:colOff>
                    <xdr:row>67</xdr:row>
                    <xdr:rowOff>19050</xdr:rowOff>
                  </from>
                  <to>
                    <xdr:col>0</xdr:col>
                    <xdr:colOff>600075</xdr:colOff>
                    <xdr:row>68</xdr:row>
                    <xdr:rowOff>47625</xdr:rowOff>
                  </to>
                </anchor>
              </controlPr>
            </control>
          </mc:Choice>
        </mc:AlternateContent>
        <mc:AlternateContent xmlns:mc="http://schemas.openxmlformats.org/markup-compatibility/2006">
          <mc:Choice Requires="x14">
            <control shapeId="7190" r:id="rId25" name="Check Box 22">
              <controlPr defaultSize="0" autoFill="0" autoLine="0" autoPict="0">
                <anchor moveWithCells="1">
                  <from>
                    <xdr:col>0</xdr:col>
                    <xdr:colOff>295275</xdr:colOff>
                    <xdr:row>68</xdr:row>
                    <xdr:rowOff>19050</xdr:rowOff>
                  </from>
                  <to>
                    <xdr:col>0</xdr:col>
                    <xdr:colOff>600075</xdr:colOff>
                    <xdr:row>69</xdr:row>
                    <xdr:rowOff>47625</xdr:rowOff>
                  </to>
                </anchor>
              </controlPr>
            </control>
          </mc:Choice>
        </mc:AlternateContent>
        <mc:AlternateContent xmlns:mc="http://schemas.openxmlformats.org/markup-compatibility/2006">
          <mc:Choice Requires="x14">
            <control shapeId="7191" r:id="rId26" name="Check Box 23">
              <controlPr defaultSize="0" autoFill="0" autoLine="0" autoPict="0">
                <anchor moveWithCells="1">
                  <from>
                    <xdr:col>0</xdr:col>
                    <xdr:colOff>304800</xdr:colOff>
                    <xdr:row>71</xdr:row>
                    <xdr:rowOff>0</xdr:rowOff>
                  </from>
                  <to>
                    <xdr:col>1</xdr:col>
                    <xdr:colOff>19050</xdr:colOff>
                    <xdr:row>72</xdr:row>
                    <xdr:rowOff>28575</xdr:rowOff>
                  </to>
                </anchor>
              </controlPr>
            </control>
          </mc:Choice>
        </mc:AlternateContent>
        <mc:AlternateContent xmlns:mc="http://schemas.openxmlformats.org/markup-compatibility/2006">
          <mc:Choice Requires="x14">
            <control shapeId="7192" r:id="rId27" name="Check Box 24">
              <controlPr defaultSize="0" autoFill="0" autoLine="0" autoPict="0">
                <anchor moveWithCells="1">
                  <from>
                    <xdr:col>0</xdr:col>
                    <xdr:colOff>304800</xdr:colOff>
                    <xdr:row>71</xdr:row>
                    <xdr:rowOff>161925</xdr:rowOff>
                  </from>
                  <to>
                    <xdr:col>1</xdr:col>
                    <xdr:colOff>19050</xdr:colOff>
                    <xdr:row>72</xdr:row>
                    <xdr:rowOff>180975</xdr:rowOff>
                  </to>
                </anchor>
              </controlPr>
            </control>
          </mc:Choice>
        </mc:AlternateContent>
        <mc:AlternateContent xmlns:mc="http://schemas.openxmlformats.org/markup-compatibility/2006">
          <mc:Choice Requires="x14">
            <control shapeId="7193" r:id="rId28" name="Check Box 25">
              <controlPr defaultSize="0" autoFill="0" autoLine="0" autoPict="0">
                <anchor moveWithCells="1">
                  <from>
                    <xdr:col>0</xdr:col>
                    <xdr:colOff>304800</xdr:colOff>
                    <xdr:row>73</xdr:row>
                    <xdr:rowOff>0</xdr:rowOff>
                  </from>
                  <to>
                    <xdr:col>1</xdr:col>
                    <xdr:colOff>19050</xdr:colOff>
                    <xdr:row>74</xdr:row>
                    <xdr:rowOff>19050</xdr:rowOff>
                  </to>
                </anchor>
              </controlPr>
            </control>
          </mc:Choice>
        </mc:AlternateContent>
        <mc:AlternateContent xmlns:mc="http://schemas.openxmlformats.org/markup-compatibility/2006">
          <mc:Choice Requires="x14">
            <control shapeId="7194" r:id="rId29" name="Check Box 26">
              <controlPr defaultSize="0" autoFill="0" autoLine="0" autoPict="0">
                <anchor moveWithCells="1">
                  <from>
                    <xdr:col>0</xdr:col>
                    <xdr:colOff>304800</xdr:colOff>
                    <xdr:row>80</xdr:row>
                    <xdr:rowOff>0</xdr:rowOff>
                  </from>
                  <to>
                    <xdr:col>1</xdr:col>
                    <xdr:colOff>19050</xdr:colOff>
                    <xdr:row>81</xdr:row>
                    <xdr:rowOff>28575</xdr:rowOff>
                  </to>
                </anchor>
              </controlPr>
            </control>
          </mc:Choice>
        </mc:AlternateContent>
        <mc:AlternateContent xmlns:mc="http://schemas.openxmlformats.org/markup-compatibility/2006">
          <mc:Choice Requires="x14">
            <control shapeId="7195" r:id="rId30" name="Check Box 27">
              <controlPr defaultSize="0" autoFill="0" autoLine="0" autoPict="0">
                <anchor moveWithCells="1">
                  <from>
                    <xdr:col>0</xdr:col>
                    <xdr:colOff>304800</xdr:colOff>
                    <xdr:row>80</xdr:row>
                    <xdr:rowOff>171450</xdr:rowOff>
                  </from>
                  <to>
                    <xdr:col>1</xdr:col>
                    <xdr:colOff>19050</xdr:colOff>
                    <xdr:row>82</xdr:row>
                    <xdr:rowOff>9525</xdr:rowOff>
                  </to>
                </anchor>
              </controlPr>
            </control>
          </mc:Choice>
        </mc:AlternateContent>
        <mc:AlternateContent xmlns:mc="http://schemas.openxmlformats.org/markup-compatibility/2006">
          <mc:Choice Requires="x14">
            <control shapeId="7196" r:id="rId31" name="Check Box 28">
              <controlPr defaultSize="0" autoFill="0" autoLine="0" autoPict="0">
                <anchor moveWithCells="1">
                  <from>
                    <xdr:col>0</xdr:col>
                    <xdr:colOff>295275</xdr:colOff>
                    <xdr:row>82</xdr:row>
                    <xdr:rowOff>76200</xdr:rowOff>
                  </from>
                  <to>
                    <xdr:col>1</xdr:col>
                    <xdr:colOff>9525</xdr:colOff>
                    <xdr:row>82</xdr:row>
                    <xdr:rowOff>276225</xdr:rowOff>
                  </to>
                </anchor>
              </controlPr>
            </control>
          </mc:Choice>
        </mc:AlternateContent>
        <mc:AlternateContent xmlns:mc="http://schemas.openxmlformats.org/markup-compatibility/2006">
          <mc:Choice Requires="x14">
            <control shapeId="7198" r:id="rId32" name="Check Box 30">
              <controlPr defaultSize="0" autoFill="0" autoLine="0" autoPict="0">
                <anchor moveWithCells="1">
                  <from>
                    <xdr:col>0</xdr:col>
                    <xdr:colOff>304800</xdr:colOff>
                    <xdr:row>87</xdr:row>
                    <xdr:rowOff>0</xdr:rowOff>
                  </from>
                  <to>
                    <xdr:col>1</xdr:col>
                    <xdr:colOff>19050</xdr:colOff>
                    <xdr:row>88</xdr:row>
                    <xdr:rowOff>28575</xdr:rowOff>
                  </to>
                </anchor>
              </controlPr>
            </control>
          </mc:Choice>
        </mc:AlternateContent>
        <mc:AlternateContent xmlns:mc="http://schemas.openxmlformats.org/markup-compatibility/2006">
          <mc:Choice Requires="x14">
            <control shapeId="7199" r:id="rId33" name="Check Box 31">
              <controlPr defaultSize="0" autoFill="0" autoLine="0" autoPict="0">
                <anchor moveWithCells="1">
                  <from>
                    <xdr:col>0</xdr:col>
                    <xdr:colOff>304800</xdr:colOff>
                    <xdr:row>89</xdr:row>
                    <xdr:rowOff>0</xdr:rowOff>
                  </from>
                  <to>
                    <xdr:col>1</xdr:col>
                    <xdr:colOff>19050</xdr:colOff>
                    <xdr:row>89</xdr:row>
                    <xdr:rowOff>209550</xdr:rowOff>
                  </to>
                </anchor>
              </controlPr>
            </control>
          </mc:Choice>
        </mc:AlternateContent>
        <mc:AlternateContent xmlns:mc="http://schemas.openxmlformats.org/markup-compatibility/2006">
          <mc:Choice Requires="x14">
            <control shapeId="7200" r:id="rId34" name="Check Box 32">
              <controlPr defaultSize="0" autoFill="0" autoLine="0" autoPict="0">
                <anchor moveWithCells="1">
                  <from>
                    <xdr:col>0</xdr:col>
                    <xdr:colOff>304800</xdr:colOff>
                    <xdr:row>92</xdr:row>
                    <xdr:rowOff>0</xdr:rowOff>
                  </from>
                  <to>
                    <xdr:col>1</xdr:col>
                    <xdr:colOff>19050</xdr:colOff>
                    <xdr:row>93</xdr:row>
                    <xdr:rowOff>28575</xdr:rowOff>
                  </to>
                </anchor>
              </controlPr>
            </control>
          </mc:Choice>
        </mc:AlternateContent>
        <mc:AlternateContent xmlns:mc="http://schemas.openxmlformats.org/markup-compatibility/2006">
          <mc:Choice Requires="x14">
            <control shapeId="7201" r:id="rId35" name="Check Box 33">
              <controlPr defaultSize="0" autoFill="0" autoLine="0" autoPict="0">
                <anchor moveWithCells="1">
                  <from>
                    <xdr:col>0</xdr:col>
                    <xdr:colOff>304800</xdr:colOff>
                    <xdr:row>93</xdr:row>
                    <xdr:rowOff>9525</xdr:rowOff>
                  </from>
                  <to>
                    <xdr:col>1</xdr:col>
                    <xdr:colOff>19050</xdr:colOff>
                    <xdr:row>94</xdr:row>
                    <xdr:rowOff>38100</xdr:rowOff>
                  </to>
                </anchor>
              </controlPr>
            </control>
          </mc:Choice>
        </mc:AlternateContent>
        <mc:AlternateContent xmlns:mc="http://schemas.openxmlformats.org/markup-compatibility/2006">
          <mc:Choice Requires="x14">
            <control shapeId="7202" r:id="rId36" name="Check Box 34">
              <controlPr defaultSize="0" autoFill="0" autoLine="0" autoPict="0">
                <anchor moveWithCells="1">
                  <from>
                    <xdr:col>0</xdr:col>
                    <xdr:colOff>304800</xdr:colOff>
                    <xdr:row>94</xdr:row>
                    <xdr:rowOff>9525</xdr:rowOff>
                  </from>
                  <to>
                    <xdr:col>1</xdr:col>
                    <xdr:colOff>19050</xdr:colOff>
                    <xdr:row>94</xdr:row>
                    <xdr:rowOff>219075</xdr:rowOff>
                  </to>
                </anchor>
              </controlPr>
            </control>
          </mc:Choice>
        </mc:AlternateContent>
        <mc:AlternateContent xmlns:mc="http://schemas.openxmlformats.org/markup-compatibility/2006">
          <mc:Choice Requires="x14">
            <control shapeId="7203" r:id="rId37" name="Check Box 35">
              <controlPr defaultSize="0" autoFill="0" autoLine="0" autoPict="0">
                <anchor moveWithCells="1">
                  <from>
                    <xdr:col>0</xdr:col>
                    <xdr:colOff>304800</xdr:colOff>
                    <xdr:row>95</xdr:row>
                    <xdr:rowOff>0</xdr:rowOff>
                  </from>
                  <to>
                    <xdr:col>1</xdr:col>
                    <xdr:colOff>19050</xdr:colOff>
                    <xdr:row>96</xdr:row>
                    <xdr:rowOff>19050</xdr:rowOff>
                  </to>
                </anchor>
              </controlPr>
            </control>
          </mc:Choice>
        </mc:AlternateContent>
        <mc:AlternateContent xmlns:mc="http://schemas.openxmlformats.org/markup-compatibility/2006">
          <mc:Choice Requires="x14">
            <control shapeId="7204" r:id="rId38" name="Check Box 36">
              <controlPr defaultSize="0" autoFill="0" autoLine="0" autoPict="0">
                <anchor moveWithCells="1">
                  <from>
                    <xdr:col>0</xdr:col>
                    <xdr:colOff>304800</xdr:colOff>
                    <xdr:row>96</xdr:row>
                    <xdr:rowOff>0</xdr:rowOff>
                  </from>
                  <to>
                    <xdr:col>1</xdr:col>
                    <xdr:colOff>19050</xdr:colOff>
                    <xdr:row>96</xdr:row>
                    <xdr:rowOff>209550</xdr:rowOff>
                  </to>
                </anchor>
              </controlPr>
            </control>
          </mc:Choice>
        </mc:AlternateContent>
        <mc:AlternateContent xmlns:mc="http://schemas.openxmlformats.org/markup-compatibility/2006">
          <mc:Choice Requires="x14">
            <control shapeId="7205" r:id="rId39" name="Check Box 37">
              <controlPr defaultSize="0" autoFill="0" autoLine="0" autoPict="0">
                <anchor moveWithCells="1">
                  <from>
                    <xdr:col>0</xdr:col>
                    <xdr:colOff>304800</xdr:colOff>
                    <xdr:row>97</xdr:row>
                    <xdr:rowOff>0</xdr:rowOff>
                  </from>
                  <to>
                    <xdr:col>1</xdr:col>
                    <xdr:colOff>19050</xdr:colOff>
                    <xdr:row>98</xdr:row>
                    <xdr:rowOff>28575</xdr:rowOff>
                  </to>
                </anchor>
              </controlPr>
            </control>
          </mc:Choice>
        </mc:AlternateContent>
        <mc:AlternateContent xmlns:mc="http://schemas.openxmlformats.org/markup-compatibility/2006">
          <mc:Choice Requires="x14">
            <control shapeId="7206" r:id="rId40" name="Check Box 38">
              <controlPr defaultSize="0" autoFill="0" autoLine="0" autoPict="0">
                <anchor moveWithCells="1">
                  <from>
                    <xdr:col>0</xdr:col>
                    <xdr:colOff>304800</xdr:colOff>
                    <xdr:row>97</xdr:row>
                    <xdr:rowOff>171450</xdr:rowOff>
                  </from>
                  <to>
                    <xdr:col>1</xdr:col>
                    <xdr:colOff>19050</xdr:colOff>
                    <xdr:row>99</xdr:row>
                    <xdr:rowOff>9525</xdr:rowOff>
                  </to>
                </anchor>
              </controlPr>
            </control>
          </mc:Choice>
        </mc:AlternateContent>
        <mc:AlternateContent xmlns:mc="http://schemas.openxmlformats.org/markup-compatibility/2006">
          <mc:Choice Requires="x14">
            <control shapeId="7207" r:id="rId41" name="Check Box 39">
              <controlPr defaultSize="0" autoFill="0" autoLine="0" autoPict="0">
                <anchor moveWithCells="1">
                  <from>
                    <xdr:col>1</xdr:col>
                    <xdr:colOff>295275</xdr:colOff>
                    <xdr:row>84</xdr:row>
                    <xdr:rowOff>0</xdr:rowOff>
                  </from>
                  <to>
                    <xdr:col>1</xdr:col>
                    <xdr:colOff>600075</xdr:colOff>
                    <xdr:row>85</xdr:row>
                    <xdr:rowOff>28575</xdr:rowOff>
                  </to>
                </anchor>
              </controlPr>
            </control>
          </mc:Choice>
        </mc:AlternateContent>
        <mc:AlternateContent xmlns:mc="http://schemas.openxmlformats.org/markup-compatibility/2006">
          <mc:Choice Requires="x14">
            <control shapeId="7208" r:id="rId42" name="Check Box 40">
              <controlPr defaultSize="0" autoFill="0" autoLine="0" autoPict="0">
                <anchor moveWithCells="1">
                  <from>
                    <xdr:col>1</xdr:col>
                    <xdr:colOff>304800</xdr:colOff>
                    <xdr:row>88</xdr:row>
                    <xdr:rowOff>9525</xdr:rowOff>
                  </from>
                  <to>
                    <xdr:col>2</xdr:col>
                    <xdr:colOff>19050</xdr:colOff>
                    <xdr:row>89</xdr:row>
                    <xdr:rowOff>38100</xdr:rowOff>
                  </to>
                </anchor>
              </controlPr>
            </control>
          </mc:Choice>
        </mc:AlternateContent>
        <mc:AlternateContent xmlns:mc="http://schemas.openxmlformats.org/markup-compatibility/2006">
          <mc:Choice Requires="x14">
            <control shapeId="7209" r:id="rId43" name="Check Box 41">
              <controlPr defaultSize="0" autoFill="0" autoLine="0" autoPict="0">
                <anchor moveWithCells="1">
                  <from>
                    <xdr:col>1</xdr:col>
                    <xdr:colOff>295275</xdr:colOff>
                    <xdr:row>99</xdr:row>
                    <xdr:rowOff>0</xdr:rowOff>
                  </from>
                  <to>
                    <xdr:col>1</xdr:col>
                    <xdr:colOff>600075</xdr:colOff>
                    <xdr:row>100</xdr:row>
                    <xdr:rowOff>28575</xdr:rowOff>
                  </to>
                </anchor>
              </controlPr>
            </control>
          </mc:Choice>
        </mc:AlternateContent>
        <mc:AlternateContent xmlns:mc="http://schemas.openxmlformats.org/markup-compatibility/2006">
          <mc:Choice Requires="x14">
            <control shapeId="7211" r:id="rId44" name="Check Box 43">
              <controlPr defaultSize="0" autoFill="0" autoLine="0" autoPict="0">
                <anchor moveWithCells="1">
                  <from>
                    <xdr:col>0</xdr:col>
                    <xdr:colOff>295275</xdr:colOff>
                    <xdr:row>102</xdr:row>
                    <xdr:rowOff>0</xdr:rowOff>
                  </from>
                  <to>
                    <xdr:col>0</xdr:col>
                    <xdr:colOff>600075</xdr:colOff>
                    <xdr:row>103</xdr:row>
                    <xdr:rowOff>28575</xdr:rowOff>
                  </to>
                </anchor>
              </controlPr>
            </control>
          </mc:Choice>
        </mc:AlternateContent>
        <mc:AlternateContent xmlns:mc="http://schemas.openxmlformats.org/markup-compatibility/2006">
          <mc:Choice Requires="x14">
            <control shapeId="7212" r:id="rId45" name="Check Box 44">
              <controlPr defaultSize="0" autoFill="0" autoLine="0" autoPict="0">
                <anchor moveWithCells="1">
                  <from>
                    <xdr:col>1</xdr:col>
                    <xdr:colOff>304800</xdr:colOff>
                    <xdr:row>103</xdr:row>
                    <xdr:rowOff>9525</xdr:rowOff>
                  </from>
                  <to>
                    <xdr:col>2</xdr:col>
                    <xdr:colOff>19050</xdr:colOff>
                    <xdr:row>104</xdr:row>
                    <xdr:rowOff>38100</xdr:rowOff>
                  </to>
                </anchor>
              </controlPr>
            </control>
          </mc:Choice>
        </mc:AlternateContent>
        <mc:AlternateContent xmlns:mc="http://schemas.openxmlformats.org/markup-compatibility/2006">
          <mc:Choice Requires="x14">
            <control shapeId="7213" r:id="rId46" name="Check Box 45">
              <controlPr defaultSize="0" autoFill="0" autoLine="0" autoPict="0">
                <anchor moveWithCells="1">
                  <from>
                    <xdr:col>1</xdr:col>
                    <xdr:colOff>304800</xdr:colOff>
                    <xdr:row>105</xdr:row>
                    <xdr:rowOff>0</xdr:rowOff>
                  </from>
                  <to>
                    <xdr:col>2</xdr:col>
                    <xdr:colOff>19050</xdr:colOff>
                    <xdr:row>106</xdr:row>
                    <xdr:rowOff>28575</xdr:rowOff>
                  </to>
                </anchor>
              </controlPr>
            </control>
          </mc:Choice>
        </mc:AlternateContent>
        <mc:AlternateContent xmlns:mc="http://schemas.openxmlformats.org/markup-compatibility/2006">
          <mc:Choice Requires="x14">
            <control shapeId="7214" r:id="rId47" name="Check Box 46">
              <controlPr defaultSize="0" autoFill="0" autoLine="0" autoPict="0">
                <anchor moveWithCells="1">
                  <from>
                    <xdr:col>1</xdr:col>
                    <xdr:colOff>304800</xdr:colOff>
                    <xdr:row>106</xdr:row>
                    <xdr:rowOff>9525</xdr:rowOff>
                  </from>
                  <to>
                    <xdr:col>2</xdr:col>
                    <xdr:colOff>19050</xdr:colOff>
                    <xdr:row>107</xdr:row>
                    <xdr:rowOff>38100</xdr:rowOff>
                  </to>
                </anchor>
              </controlPr>
            </control>
          </mc:Choice>
        </mc:AlternateContent>
        <mc:AlternateContent xmlns:mc="http://schemas.openxmlformats.org/markup-compatibility/2006">
          <mc:Choice Requires="x14">
            <control shapeId="7215" r:id="rId48" name="Check Box 47">
              <controlPr defaultSize="0" autoFill="0" autoLine="0" autoPict="0">
                <anchor moveWithCells="1">
                  <from>
                    <xdr:col>1</xdr:col>
                    <xdr:colOff>304800</xdr:colOff>
                    <xdr:row>109</xdr:row>
                    <xdr:rowOff>9525</xdr:rowOff>
                  </from>
                  <to>
                    <xdr:col>2</xdr:col>
                    <xdr:colOff>19050</xdr:colOff>
                    <xdr:row>110</xdr:row>
                    <xdr:rowOff>38100</xdr:rowOff>
                  </to>
                </anchor>
              </controlPr>
            </control>
          </mc:Choice>
        </mc:AlternateContent>
        <mc:AlternateContent xmlns:mc="http://schemas.openxmlformats.org/markup-compatibility/2006">
          <mc:Choice Requires="x14">
            <control shapeId="7216" r:id="rId49" name="Check Box 48">
              <controlPr defaultSize="0" autoFill="0" autoLine="0" autoPict="0">
                <anchor moveWithCells="1">
                  <from>
                    <xdr:col>1</xdr:col>
                    <xdr:colOff>304800</xdr:colOff>
                    <xdr:row>113</xdr:row>
                    <xdr:rowOff>9525</xdr:rowOff>
                  </from>
                  <to>
                    <xdr:col>2</xdr:col>
                    <xdr:colOff>19050</xdr:colOff>
                    <xdr:row>114</xdr:row>
                    <xdr:rowOff>38100</xdr:rowOff>
                  </to>
                </anchor>
              </controlPr>
            </control>
          </mc:Choice>
        </mc:AlternateContent>
        <mc:AlternateContent xmlns:mc="http://schemas.openxmlformats.org/markup-compatibility/2006">
          <mc:Choice Requires="x14">
            <control shapeId="7217" r:id="rId50" name="Check Box 49">
              <controlPr defaultSize="0" autoFill="0" autoLine="0" autoPict="0">
                <anchor moveWithCells="1">
                  <from>
                    <xdr:col>1</xdr:col>
                    <xdr:colOff>304800</xdr:colOff>
                    <xdr:row>117</xdr:row>
                    <xdr:rowOff>0</xdr:rowOff>
                  </from>
                  <to>
                    <xdr:col>2</xdr:col>
                    <xdr:colOff>19050</xdr:colOff>
                    <xdr:row>118</xdr:row>
                    <xdr:rowOff>28575</xdr:rowOff>
                  </to>
                </anchor>
              </controlPr>
            </control>
          </mc:Choice>
        </mc:AlternateContent>
        <mc:AlternateContent xmlns:mc="http://schemas.openxmlformats.org/markup-compatibility/2006">
          <mc:Choice Requires="x14">
            <control shapeId="7218" r:id="rId51" name="Check Box 50">
              <controlPr defaultSize="0" autoFill="0" autoLine="0" autoPict="0">
                <anchor moveWithCells="1">
                  <from>
                    <xdr:col>2</xdr:col>
                    <xdr:colOff>304800</xdr:colOff>
                    <xdr:row>120</xdr:row>
                    <xdr:rowOff>0</xdr:rowOff>
                  </from>
                  <to>
                    <xdr:col>3</xdr:col>
                    <xdr:colOff>19050</xdr:colOff>
                    <xdr:row>121</xdr:row>
                    <xdr:rowOff>28575</xdr:rowOff>
                  </to>
                </anchor>
              </controlPr>
            </control>
          </mc:Choice>
        </mc:AlternateContent>
        <mc:AlternateContent xmlns:mc="http://schemas.openxmlformats.org/markup-compatibility/2006">
          <mc:Choice Requires="x14">
            <control shapeId="7219" r:id="rId52" name="Check Box 51">
              <controlPr defaultSize="0" autoFill="0" autoLine="0" autoPict="0">
                <anchor moveWithCells="1">
                  <from>
                    <xdr:col>2</xdr:col>
                    <xdr:colOff>304800</xdr:colOff>
                    <xdr:row>121</xdr:row>
                    <xdr:rowOff>19050</xdr:rowOff>
                  </from>
                  <to>
                    <xdr:col>3</xdr:col>
                    <xdr:colOff>19050</xdr:colOff>
                    <xdr:row>122</xdr:row>
                    <xdr:rowOff>47625</xdr:rowOff>
                  </to>
                </anchor>
              </controlPr>
            </control>
          </mc:Choice>
        </mc:AlternateContent>
        <mc:AlternateContent xmlns:mc="http://schemas.openxmlformats.org/markup-compatibility/2006">
          <mc:Choice Requires="x14">
            <control shapeId="7222" r:id="rId53" name="Check Box 54">
              <controlPr defaultSize="0" autoFill="0" autoLine="0" autoPict="0">
                <anchor moveWithCells="1">
                  <from>
                    <xdr:col>0</xdr:col>
                    <xdr:colOff>304800</xdr:colOff>
                    <xdr:row>123</xdr:row>
                    <xdr:rowOff>9525</xdr:rowOff>
                  </from>
                  <to>
                    <xdr:col>1</xdr:col>
                    <xdr:colOff>19050</xdr:colOff>
                    <xdr:row>124</xdr:row>
                    <xdr:rowOff>47625</xdr:rowOff>
                  </to>
                </anchor>
              </controlPr>
            </control>
          </mc:Choice>
        </mc:AlternateContent>
        <mc:AlternateContent xmlns:mc="http://schemas.openxmlformats.org/markup-compatibility/2006">
          <mc:Choice Requires="x14">
            <control shapeId="7223" r:id="rId54" name="Check Box 55">
              <controlPr defaultSize="0" autoFill="0" autoLine="0" autoPict="0">
                <anchor moveWithCells="1">
                  <from>
                    <xdr:col>1</xdr:col>
                    <xdr:colOff>304800</xdr:colOff>
                    <xdr:row>126</xdr:row>
                    <xdr:rowOff>9525</xdr:rowOff>
                  </from>
                  <to>
                    <xdr:col>2</xdr:col>
                    <xdr:colOff>19050</xdr:colOff>
                    <xdr:row>127</xdr:row>
                    <xdr:rowOff>38100</xdr:rowOff>
                  </to>
                </anchor>
              </controlPr>
            </control>
          </mc:Choice>
        </mc:AlternateContent>
        <mc:AlternateContent xmlns:mc="http://schemas.openxmlformats.org/markup-compatibility/2006">
          <mc:Choice Requires="x14">
            <control shapeId="7224" r:id="rId55" name="Check Box 56">
              <controlPr defaultSize="0" autoFill="0" autoLine="0" autoPict="0">
                <anchor moveWithCells="1">
                  <from>
                    <xdr:col>1</xdr:col>
                    <xdr:colOff>304800</xdr:colOff>
                    <xdr:row>126</xdr:row>
                    <xdr:rowOff>180975</xdr:rowOff>
                  </from>
                  <to>
                    <xdr:col>2</xdr:col>
                    <xdr:colOff>19050</xdr:colOff>
                    <xdr:row>128</xdr:row>
                    <xdr:rowOff>19050</xdr:rowOff>
                  </to>
                </anchor>
              </controlPr>
            </control>
          </mc:Choice>
        </mc:AlternateContent>
        <mc:AlternateContent xmlns:mc="http://schemas.openxmlformats.org/markup-compatibility/2006">
          <mc:Choice Requires="x14">
            <control shapeId="7225" r:id="rId56" name="Check Box 57">
              <controlPr defaultSize="0" autoFill="0" autoLine="0" autoPict="0">
                <anchor moveWithCells="1">
                  <from>
                    <xdr:col>1</xdr:col>
                    <xdr:colOff>304800</xdr:colOff>
                    <xdr:row>127</xdr:row>
                    <xdr:rowOff>180975</xdr:rowOff>
                  </from>
                  <to>
                    <xdr:col>2</xdr:col>
                    <xdr:colOff>19050</xdr:colOff>
                    <xdr:row>129</xdr:row>
                    <xdr:rowOff>19050</xdr:rowOff>
                  </to>
                </anchor>
              </controlPr>
            </control>
          </mc:Choice>
        </mc:AlternateContent>
        <mc:AlternateContent xmlns:mc="http://schemas.openxmlformats.org/markup-compatibility/2006">
          <mc:Choice Requires="x14">
            <control shapeId="7226" r:id="rId57" name="Check Box 58">
              <controlPr defaultSize="0" autoFill="0" autoLine="0" autoPict="0">
                <anchor moveWithCells="1">
                  <from>
                    <xdr:col>1</xdr:col>
                    <xdr:colOff>304800</xdr:colOff>
                    <xdr:row>128</xdr:row>
                    <xdr:rowOff>180975</xdr:rowOff>
                  </from>
                  <to>
                    <xdr:col>2</xdr:col>
                    <xdr:colOff>19050</xdr:colOff>
                    <xdr:row>130</xdr:row>
                    <xdr:rowOff>19050</xdr:rowOff>
                  </to>
                </anchor>
              </controlPr>
            </control>
          </mc:Choice>
        </mc:AlternateContent>
        <mc:AlternateContent xmlns:mc="http://schemas.openxmlformats.org/markup-compatibility/2006">
          <mc:Choice Requires="x14">
            <control shapeId="7227" r:id="rId58" name="Check Box 59">
              <controlPr defaultSize="0" autoFill="0" autoLine="0" autoPict="0">
                <anchor moveWithCells="1">
                  <from>
                    <xdr:col>1</xdr:col>
                    <xdr:colOff>304800</xdr:colOff>
                    <xdr:row>129</xdr:row>
                    <xdr:rowOff>180975</xdr:rowOff>
                  </from>
                  <to>
                    <xdr:col>2</xdr:col>
                    <xdr:colOff>19050</xdr:colOff>
                    <xdr:row>131</xdr:row>
                    <xdr:rowOff>38100</xdr:rowOff>
                  </to>
                </anchor>
              </controlPr>
            </control>
          </mc:Choice>
        </mc:AlternateContent>
        <mc:AlternateContent xmlns:mc="http://schemas.openxmlformats.org/markup-compatibility/2006">
          <mc:Choice Requires="x14">
            <control shapeId="7228" r:id="rId59" name="Check Box 60">
              <controlPr defaultSize="0" autoFill="0" autoLine="0" autoPict="0">
                <anchor moveWithCells="1">
                  <from>
                    <xdr:col>0</xdr:col>
                    <xdr:colOff>304800</xdr:colOff>
                    <xdr:row>131</xdr:row>
                    <xdr:rowOff>0</xdr:rowOff>
                  </from>
                  <to>
                    <xdr:col>1</xdr:col>
                    <xdr:colOff>19050</xdr:colOff>
                    <xdr:row>132</xdr:row>
                    <xdr:rowOff>38100</xdr:rowOff>
                  </to>
                </anchor>
              </controlPr>
            </control>
          </mc:Choice>
        </mc:AlternateContent>
        <mc:AlternateContent xmlns:mc="http://schemas.openxmlformats.org/markup-compatibility/2006">
          <mc:Choice Requires="x14">
            <control shapeId="7229" r:id="rId60" name="Check Box 61">
              <controlPr defaultSize="0" autoFill="0" autoLine="0" autoPict="0">
                <anchor moveWithCells="1">
                  <from>
                    <xdr:col>0</xdr:col>
                    <xdr:colOff>304800</xdr:colOff>
                    <xdr:row>133</xdr:row>
                    <xdr:rowOff>0</xdr:rowOff>
                  </from>
                  <to>
                    <xdr:col>1</xdr:col>
                    <xdr:colOff>19050</xdr:colOff>
                    <xdr:row>134</xdr:row>
                    <xdr:rowOff>28575</xdr:rowOff>
                  </to>
                </anchor>
              </controlPr>
            </control>
          </mc:Choice>
        </mc:AlternateContent>
        <mc:AlternateContent xmlns:mc="http://schemas.openxmlformats.org/markup-compatibility/2006">
          <mc:Choice Requires="x14">
            <control shapeId="7230" r:id="rId61" name="Check Box 62">
              <controlPr defaultSize="0" autoFill="0" autoLine="0" autoPict="0">
                <anchor moveWithCells="1">
                  <from>
                    <xdr:col>0</xdr:col>
                    <xdr:colOff>304800</xdr:colOff>
                    <xdr:row>135</xdr:row>
                    <xdr:rowOff>0</xdr:rowOff>
                  </from>
                  <to>
                    <xdr:col>1</xdr:col>
                    <xdr:colOff>19050</xdr:colOff>
                    <xdr:row>136</xdr:row>
                    <xdr:rowOff>28575</xdr:rowOff>
                  </to>
                </anchor>
              </controlPr>
            </control>
          </mc:Choice>
        </mc:AlternateContent>
        <mc:AlternateContent xmlns:mc="http://schemas.openxmlformats.org/markup-compatibility/2006">
          <mc:Choice Requires="x14">
            <control shapeId="7231" r:id="rId62" name="Check Box 63">
              <controlPr defaultSize="0" autoFill="0" autoLine="0" autoPict="0">
                <anchor moveWithCells="1">
                  <from>
                    <xdr:col>1</xdr:col>
                    <xdr:colOff>295275</xdr:colOff>
                    <xdr:row>136</xdr:row>
                    <xdr:rowOff>0</xdr:rowOff>
                  </from>
                  <to>
                    <xdr:col>1</xdr:col>
                    <xdr:colOff>600075</xdr:colOff>
                    <xdr:row>137</xdr:row>
                    <xdr:rowOff>28575</xdr:rowOff>
                  </to>
                </anchor>
              </controlPr>
            </control>
          </mc:Choice>
        </mc:AlternateContent>
        <mc:AlternateContent xmlns:mc="http://schemas.openxmlformats.org/markup-compatibility/2006">
          <mc:Choice Requires="x14">
            <control shapeId="7232" r:id="rId63" name="Check Box 64">
              <controlPr defaultSize="0" autoFill="0" autoLine="0" autoPict="0">
                <anchor moveWithCells="1">
                  <from>
                    <xdr:col>1</xdr:col>
                    <xdr:colOff>295275</xdr:colOff>
                    <xdr:row>136</xdr:row>
                    <xdr:rowOff>171450</xdr:rowOff>
                  </from>
                  <to>
                    <xdr:col>1</xdr:col>
                    <xdr:colOff>600075</xdr:colOff>
                    <xdr:row>137</xdr:row>
                    <xdr:rowOff>190500</xdr:rowOff>
                  </to>
                </anchor>
              </controlPr>
            </control>
          </mc:Choice>
        </mc:AlternateContent>
        <mc:AlternateContent xmlns:mc="http://schemas.openxmlformats.org/markup-compatibility/2006">
          <mc:Choice Requires="x14">
            <control shapeId="7233" r:id="rId64" name="Check Box 65">
              <controlPr defaultSize="0" autoFill="0" autoLine="0" autoPict="0">
                <anchor moveWithCells="1">
                  <from>
                    <xdr:col>1</xdr:col>
                    <xdr:colOff>295275</xdr:colOff>
                    <xdr:row>140</xdr:row>
                    <xdr:rowOff>180975</xdr:rowOff>
                  </from>
                  <to>
                    <xdr:col>1</xdr:col>
                    <xdr:colOff>600075</xdr:colOff>
                    <xdr:row>142</xdr:row>
                    <xdr:rowOff>38100</xdr:rowOff>
                  </to>
                </anchor>
              </controlPr>
            </control>
          </mc:Choice>
        </mc:AlternateContent>
        <mc:AlternateContent xmlns:mc="http://schemas.openxmlformats.org/markup-compatibility/2006">
          <mc:Choice Requires="x14">
            <control shapeId="7234" r:id="rId65" name="Check Box 66">
              <controlPr defaultSize="0" autoFill="0" autoLine="0" autoPict="0">
                <anchor moveWithCells="1">
                  <from>
                    <xdr:col>0</xdr:col>
                    <xdr:colOff>304800</xdr:colOff>
                    <xdr:row>155</xdr:row>
                    <xdr:rowOff>0</xdr:rowOff>
                  </from>
                  <to>
                    <xdr:col>1</xdr:col>
                    <xdr:colOff>19050</xdr:colOff>
                    <xdr:row>156</xdr:row>
                    <xdr:rowOff>28575</xdr:rowOff>
                  </to>
                </anchor>
              </controlPr>
            </control>
          </mc:Choice>
        </mc:AlternateContent>
        <mc:AlternateContent xmlns:mc="http://schemas.openxmlformats.org/markup-compatibility/2006">
          <mc:Choice Requires="x14">
            <control shapeId="7235" r:id="rId66" name="Check Box 67">
              <controlPr defaultSize="0" autoFill="0" autoLine="0" autoPict="0">
                <anchor moveWithCells="1">
                  <from>
                    <xdr:col>0</xdr:col>
                    <xdr:colOff>304800</xdr:colOff>
                    <xdr:row>156</xdr:row>
                    <xdr:rowOff>180975</xdr:rowOff>
                  </from>
                  <to>
                    <xdr:col>1</xdr:col>
                    <xdr:colOff>19050</xdr:colOff>
                    <xdr:row>158</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89"/>
  <sheetViews>
    <sheetView showGridLines="0" zoomScale="120" zoomScaleNormal="120" workbookViewId="0">
      <selection activeCell="AF16" sqref="AF16"/>
    </sheetView>
  </sheetViews>
  <sheetFormatPr defaultColWidth="9.140625" defaultRowHeight="15" x14ac:dyDescent="0.25"/>
  <cols>
    <col min="1" max="9" width="9.140625" style="139"/>
    <col min="10" max="10" width="11.140625" style="139" customWidth="1"/>
    <col min="11" max="11" width="8" style="139" customWidth="1"/>
    <col min="12" max="30" width="0" style="139" hidden="1" customWidth="1"/>
    <col min="31" max="16384" width="9.140625" style="139"/>
  </cols>
  <sheetData>
    <row r="1" spans="1:11" ht="15.75" thickBot="1" x14ac:dyDescent="0.3">
      <c r="A1" s="630" t="s">
        <v>214</v>
      </c>
      <c r="B1" s="1062">
        <f>'Contact Info'!B3</f>
        <v>0</v>
      </c>
      <c r="C1" s="1062"/>
      <c r="D1" s="631" t="s">
        <v>213</v>
      </c>
      <c r="E1" s="1063">
        <f>'Contact Info'!D3</f>
        <v>0</v>
      </c>
      <c r="F1" s="1064"/>
      <c r="G1" s="1064"/>
      <c r="H1" s="1064"/>
      <c r="I1" s="1064"/>
      <c r="J1" s="1064"/>
      <c r="K1" s="1065"/>
    </row>
    <row r="2" spans="1:11" x14ac:dyDescent="0.25">
      <c r="A2" s="1066"/>
      <c r="B2" s="1066"/>
      <c r="C2" s="1066"/>
      <c r="D2" s="1066"/>
      <c r="E2" s="1066"/>
      <c r="F2" s="1066"/>
      <c r="G2" s="1066"/>
      <c r="H2" s="1066"/>
      <c r="I2" s="1066"/>
      <c r="J2" s="1066"/>
      <c r="K2" s="1066"/>
    </row>
    <row r="3" spans="1:11" ht="18" customHeight="1" x14ac:dyDescent="0.3">
      <c r="A3" s="1060" t="s">
        <v>188</v>
      </c>
      <c r="B3" s="1060"/>
      <c r="C3" s="1060"/>
      <c r="D3" s="1060"/>
      <c r="E3" s="1060"/>
      <c r="F3" s="1060"/>
      <c r="G3" s="1060"/>
      <c r="H3" s="1060"/>
      <c r="I3" s="1060"/>
      <c r="J3" s="1060"/>
      <c r="K3" s="1060"/>
    </row>
    <row r="4" spans="1:11" ht="18" customHeight="1" x14ac:dyDescent="0.25">
      <c r="A4" s="1067" t="s">
        <v>212</v>
      </c>
      <c r="B4" s="1067"/>
      <c r="C4" s="1067"/>
      <c r="D4" s="1067"/>
      <c r="E4" s="1067"/>
      <c r="F4" s="1067"/>
      <c r="G4" s="1067"/>
      <c r="H4" s="1067"/>
      <c r="I4" s="1067"/>
      <c r="J4" s="1067"/>
      <c r="K4" s="1067"/>
    </row>
    <row r="5" spans="1:11" ht="15" customHeight="1" x14ac:dyDescent="0.25">
      <c r="A5" s="1061" t="s">
        <v>973</v>
      </c>
      <c r="B5" s="1061"/>
      <c r="C5" s="1061"/>
      <c r="D5" s="1061"/>
      <c r="E5" s="1061"/>
      <c r="F5" s="1061"/>
      <c r="G5" s="1061"/>
      <c r="H5" s="1061"/>
      <c r="I5" s="1061"/>
      <c r="J5" s="1061"/>
      <c r="K5" s="1061"/>
    </row>
    <row r="6" spans="1:11" ht="14.45" customHeight="1" x14ac:dyDescent="0.25">
      <c r="A6" s="996"/>
      <c r="B6" s="996"/>
      <c r="C6" s="996"/>
      <c r="D6" s="996"/>
      <c r="E6" s="996"/>
      <c r="F6" s="996"/>
      <c r="G6" s="996"/>
      <c r="H6" s="996"/>
      <c r="I6" s="996"/>
      <c r="J6" s="996"/>
      <c r="K6" s="996"/>
    </row>
    <row r="7" spans="1:11" ht="18" customHeight="1" x14ac:dyDescent="0.25">
      <c r="A7" s="996"/>
      <c r="B7" s="996"/>
      <c r="C7" s="996"/>
      <c r="D7" s="996"/>
      <c r="E7" s="996"/>
      <c r="F7" s="996"/>
      <c r="G7" s="996"/>
      <c r="H7" s="996"/>
      <c r="I7" s="996"/>
      <c r="J7" s="996"/>
      <c r="K7" s="996"/>
    </row>
    <row r="8" spans="1:11" x14ac:dyDescent="0.25">
      <c r="A8" s="996"/>
      <c r="B8" s="996"/>
      <c r="C8" s="996"/>
      <c r="D8" s="996"/>
      <c r="E8" s="996"/>
      <c r="F8" s="996"/>
      <c r="G8" s="996"/>
      <c r="H8" s="996"/>
      <c r="I8" s="996"/>
      <c r="J8" s="996"/>
      <c r="K8" s="996"/>
    </row>
    <row r="9" spans="1:11" ht="18" customHeight="1" x14ac:dyDescent="0.25">
      <c r="A9" s="996"/>
      <c r="B9" s="996"/>
      <c r="C9" s="996"/>
      <c r="D9" s="996"/>
      <c r="E9" s="996"/>
      <c r="F9" s="996"/>
      <c r="G9" s="996"/>
      <c r="H9" s="996"/>
      <c r="I9" s="996"/>
      <c r="J9" s="996"/>
      <c r="K9" s="996"/>
    </row>
    <row r="10" spans="1:11" ht="9" customHeight="1" x14ac:dyDescent="0.25">
      <c r="A10" s="1008"/>
      <c r="B10" s="1008"/>
      <c r="C10" s="1008"/>
      <c r="D10" s="1008"/>
      <c r="E10" s="1008"/>
      <c r="F10" s="1008"/>
      <c r="G10" s="1008"/>
      <c r="H10" s="1008"/>
      <c r="I10" s="1008"/>
      <c r="J10" s="1008"/>
      <c r="K10" s="1008"/>
    </row>
    <row r="11" spans="1:11" ht="14.45" customHeight="1" x14ac:dyDescent="0.25">
      <c r="A11" s="1009"/>
      <c r="B11" s="996"/>
      <c r="C11" s="996"/>
      <c r="D11" s="996"/>
      <c r="E11" s="996"/>
      <c r="F11" s="996"/>
      <c r="G11" s="996"/>
      <c r="H11" s="996"/>
      <c r="I11" s="996"/>
      <c r="J11" s="996"/>
      <c r="K11" s="996"/>
    </row>
    <row r="12" spans="1:11" ht="18" customHeight="1" x14ac:dyDescent="0.25">
      <c r="A12" s="996"/>
      <c r="B12" s="996"/>
      <c r="C12" s="996"/>
      <c r="D12" s="996"/>
      <c r="E12" s="996"/>
      <c r="F12" s="996"/>
      <c r="G12" s="996"/>
      <c r="H12" s="996"/>
      <c r="I12" s="996"/>
      <c r="J12" s="996"/>
      <c r="K12" s="996"/>
    </row>
    <row r="13" spans="1:11" x14ac:dyDescent="0.25">
      <c r="A13" s="996"/>
      <c r="B13" s="996"/>
      <c r="C13" s="996"/>
      <c r="D13" s="996"/>
      <c r="E13" s="996"/>
      <c r="F13" s="996"/>
      <c r="G13" s="996"/>
      <c r="H13" s="996"/>
      <c r="I13" s="996"/>
      <c r="J13" s="996"/>
      <c r="K13" s="996"/>
    </row>
    <row r="14" spans="1:11" ht="18" customHeight="1" x14ac:dyDescent="0.25">
      <c r="A14" s="996"/>
      <c r="B14" s="996"/>
      <c r="C14" s="996"/>
      <c r="D14" s="996"/>
      <c r="E14" s="996"/>
      <c r="F14" s="996"/>
      <c r="G14" s="996"/>
      <c r="H14" s="996"/>
      <c r="I14" s="996"/>
      <c r="J14" s="996"/>
      <c r="K14" s="996"/>
    </row>
    <row r="15" spans="1:11" ht="9" customHeight="1" x14ac:dyDescent="0.25">
      <c r="A15" s="1032"/>
      <c r="B15" s="1032"/>
      <c r="C15" s="1032"/>
      <c r="D15" s="1032"/>
      <c r="E15" s="1032"/>
      <c r="F15" s="1032"/>
      <c r="G15" s="1032"/>
      <c r="H15" s="1032"/>
      <c r="I15" s="1032"/>
      <c r="J15" s="1032"/>
      <c r="K15" s="1032"/>
    </row>
    <row r="16" spans="1:11" ht="18" customHeight="1" x14ac:dyDescent="0.25">
      <c r="A16" s="987"/>
      <c r="B16" s="987"/>
      <c r="C16" s="987"/>
      <c r="D16" s="987"/>
      <c r="E16" s="987"/>
      <c r="F16" s="987"/>
      <c r="G16" s="987"/>
      <c r="H16" s="987"/>
      <c r="I16" s="987"/>
      <c r="J16" s="987"/>
      <c r="K16" s="987"/>
    </row>
    <row r="17" spans="1:22" ht="9" customHeight="1" x14ac:dyDescent="0.25">
      <c r="A17" s="1032"/>
      <c r="B17" s="1032"/>
      <c r="C17" s="1032"/>
      <c r="D17" s="1032"/>
      <c r="E17" s="1032"/>
      <c r="F17" s="1032"/>
      <c r="G17" s="1032"/>
      <c r="H17" s="1032"/>
      <c r="I17" s="1032"/>
      <c r="J17" s="1032"/>
      <c r="K17" s="1032"/>
    </row>
    <row r="18" spans="1:22" x14ac:dyDescent="0.25">
      <c r="A18" s="1034"/>
      <c r="B18" s="1034"/>
      <c r="C18" s="1034"/>
      <c r="D18" s="1034"/>
      <c r="E18" s="1034"/>
      <c r="F18" s="1034"/>
      <c r="G18" s="1034"/>
      <c r="H18" s="1034"/>
      <c r="I18" s="1034"/>
      <c r="J18" s="1034"/>
      <c r="K18" s="1034"/>
    </row>
    <row r="19" spans="1:22" x14ac:dyDescent="0.25">
      <c r="A19" s="1035"/>
      <c r="B19" s="1035"/>
      <c r="C19" s="1035"/>
      <c r="D19" s="1035"/>
      <c r="E19" s="1035"/>
      <c r="F19" s="1035"/>
      <c r="G19" s="1035"/>
      <c r="H19" s="1035"/>
      <c r="I19" s="1035"/>
      <c r="J19" s="1035"/>
      <c r="K19" s="1035"/>
    </row>
    <row r="20" spans="1:22" ht="31.9" customHeight="1" x14ac:dyDescent="0.25">
      <c r="A20" s="996"/>
      <c r="B20" s="996"/>
      <c r="C20" s="996"/>
      <c r="D20" s="996"/>
      <c r="E20" s="996"/>
      <c r="F20" s="996"/>
      <c r="G20" s="996"/>
      <c r="H20" s="996"/>
      <c r="I20" s="996"/>
      <c r="J20" s="996"/>
      <c r="K20" s="996"/>
    </row>
    <row r="21" spans="1:22" ht="31.9" customHeight="1" x14ac:dyDescent="0.25">
      <c r="A21" s="622"/>
      <c r="B21" s="622"/>
      <c r="C21" s="622"/>
      <c r="D21" s="622"/>
      <c r="E21" s="622"/>
      <c r="F21" s="622"/>
      <c r="G21" s="622"/>
      <c r="H21" s="622"/>
      <c r="I21" s="622"/>
      <c r="J21" s="622"/>
      <c r="K21" s="622"/>
    </row>
    <row r="22" spans="1:22" ht="31.9" customHeight="1" x14ac:dyDescent="0.25">
      <c r="A22" s="622"/>
      <c r="B22" s="622"/>
      <c r="C22" s="622"/>
      <c r="D22" s="622"/>
      <c r="E22" s="622"/>
      <c r="F22" s="622"/>
      <c r="G22" s="622"/>
      <c r="H22" s="622"/>
      <c r="I22" s="622"/>
      <c r="J22" s="622"/>
      <c r="K22" s="622"/>
    </row>
    <row r="23" spans="1:22" ht="31.9" customHeight="1" x14ac:dyDescent="0.25">
      <c r="A23" s="622"/>
      <c r="B23" s="622"/>
      <c r="C23" s="622"/>
      <c r="D23" s="622"/>
      <c r="E23" s="622"/>
      <c r="F23" s="622"/>
      <c r="G23" s="622"/>
      <c r="H23" s="622"/>
      <c r="I23" s="622"/>
      <c r="J23" s="622"/>
      <c r="K23" s="622"/>
    </row>
    <row r="24" spans="1:22" ht="31.9" customHeight="1" x14ac:dyDescent="0.25">
      <c r="A24" s="622"/>
      <c r="B24" s="622"/>
      <c r="C24" s="622"/>
      <c r="D24" s="622"/>
      <c r="E24" s="622"/>
      <c r="F24" s="622"/>
      <c r="G24" s="622"/>
      <c r="H24" s="622"/>
      <c r="I24" s="622"/>
      <c r="J24" s="622"/>
      <c r="K24" s="622"/>
    </row>
    <row r="25" spans="1:22" ht="7.15" customHeight="1" x14ac:dyDescent="0.25">
      <c r="A25" s="1020"/>
      <c r="B25" s="1020"/>
      <c r="C25" s="1020"/>
      <c r="D25" s="1020"/>
      <c r="E25" s="1020"/>
      <c r="F25" s="1020"/>
      <c r="G25" s="1020"/>
      <c r="H25" s="1020"/>
      <c r="I25" s="1020"/>
      <c r="J25" s="1020"/>
      <c r="K25" s="1020"/>
    </row>
    <row r="26" spans="1:22" ht="9" customHeight="1" x14ac:dyDescent="0.25">
      <c r="A26" s="1032"/>
      <c r="B26" s="1032"/>
      <c r="C26" s="1032"/>
      <c r="D26" s="1032"/>
      <c r="E26" s="1032"/>
      <c r="F26" s="1032"/>
      <c r="G26" s="1032"/>
      <c r="H26" s="1032"/>
      <c r="I26" s="1032"/>
      <c r="J26" s="1032"/>
      <c r="K26" s="1032"/>
    </row>
    <row r="27" spans="1:22" ht="21" x14ac:dyDescent="0.35">
      <c r="A27" s="1059" t="s">
        <v>188</v>
      </c>
      <c r="B27" s="1059"/>
      <c r="C27" s="1059"/>
      <c r="D27" s="1059"/>
      <c r="E27" s="1059"/>
      <c r="F27" s="1059"/>
      <c r="G27" s="1059"/>
      <c r="H27" s="1059"/>
      <c r="I27" s="1059"/>
      <c r="J27" s="1059"/>
      <c r="K27" s="433"/>
    </row>
    <row r="28" spans="1:22" ht="19.5" thickBot="1" x14ac:dyDescent="0.35">
      <c r="A28" s="1060" t="s">
        <v>210</v>
      </c>
      <c r="B28" s="1060"/>
      <c r="C28" s="1060"/>
      <c r="D28" s="1060"/>
      <c r="E28" s="1060"/>
      <c r="F28" s="1060"/>
      <c r="G28" s="1060"/>
      <c r="H28" s="1060"/>
      <c r="I28" s="1060"/>
      <c r="J28" s="1060"/>
      <c r="K28" s="433"/>
    </row>
    <row r="29" spans="1:22" ht="30" customHeight="1" thickBot="1" x14ac:dyDescent="0.3">
      <c r="A29" s="625" t="s">
        <v>209</v>
      </c>
      <c r="B29" s="430"/>
      <c r="C29" s="430"/>
      <c r="D29" s="1056"/>
      <c r="E29" s="1057"/>
      <c r="F29" s="1057"/>
      <c r="G29" s="1057"/>
      <c r="H29" s="1057"/>
      <c r="I29" s="1057"/>
      <c r="J29" s="1057"/>
      <c r="K29" s="1058"/>
    </row>
    <row r="30" spans="1:22" x14ac:dyDescent="0.25">
      <c r="A30" s="433"/>
      <c r="B30" s="987" t="s">
        <v>208</v>
      </c>
      <c r="C30" s="987"/>
      <c r="D30" s="987"/>
      <c r="E30" s="987"/>
      <c r="F30" s="987"/>
      <c r="G30" s="987"/>
      <c r="H30" s="987"/>
      <c r="I30" s="987"/>
      <c r="J30" s="987"/>
      <c r="K30" s="987"/>
      <c r="V30" s="139" t="b">
        <v>0</v>
      </c>
    </row>
    <row r="31" spans="1:22" x14ac:dyDescent="0.25">
      <c r="A31" s="433"/>
      <c r="B31" s="987" t="s">
        <v>207</v>
      </c>
      <c r="C31" s="987"/>
      <c r="D31" s="987"/>
      <c r="E31" s="987"/>
      <c r="F31" s="987"/>
      <c r="G31" s="987"/>
      <c r="H31" s="987"/>
      <c r="I31" s="987"/>
      <c r="J31" s="987"/>
      <c r="K31" s="987"/>
      <c r="V31" s="139" t="b">
        <v>0</v>
      </c>
    </row>
    <row r="32" spans="1:22" x14ac:dyDescent="0.25">
      <c r="A32" s="433"/>
      <c r="B32" s="987" t="s">
        <v>729</v>
      </c>
      <c r="C32" s="987"/>
      <c r="D32" s="987"/>
      <c r="E32" s="987"/>
      <c r="F32" s="987"/>
      <c r="G32" s="987"/>
      <c r="H32" s="987"/>
      <c r="I32" s="987"/>
      <c r="J32" s="987"/>
      <c r="K32" s="987"/>
      <c r="V32" s="139" t="b">
        <v>0</v>
      </c>
    </row>
    <row r="33" spans="1:23" x14ac:dyDescent="0.25">
      <c r="A33" s="433"/>
      <c r="B33" s="987" t="s">
        <v>715</v>
      </c>
      <c r="C33" s="987"/>
      <c r="D33" s="987"/>
      <c r="E33" s="987"/>
      <c r="F33" s="987"/>
      <c r="G33" s="987"/>
      <c r="H33" s="987"/>
      <c r="I33" s="987"/>
      <c r="J33" s="987"/>
      <c r="K33" s="987"/>
    </row>
    <row r="34" spans="1:23" x14ac:dyDescent="0.25">
      <c r="A34" s="433"/>
      <c r="B34" s="1027" t="s">
        <v>713</v>
      </c>
      <c r="C34" s="1027"/>
      <c r="D34" s="1027"/>
      <c r="E34" s="1027"/>
      <c r="F34" s="1027"/>
      <c r="G34" s="1027"/>
      <c r="H34" s="1027"/>
      <c r="I34" s="1027"/>
      <c r="J34" s="1027"/>
      <c r="K34" s="434"/>
      <c r="V34" s="139" t="b">
        <v>1</v>
      </c>
    </row>
    <row r="35" spans="1:23" ht="15.75" thickBot="1" x14ac:dyDescent="0.3">
      <c r="A35" s="1036" t="s">
        <v>974</v>
      </c>
      <c r="B35" s="1036"/>
      <c r="C35" s="1036"/>
      <c r="D35" s="1036"/>
      <c r="E35" s="1036"/>
      <c r="F35" s="1036"/>
      <c r="G35" s="1036"/>
      <c r="H35" s="1036"/>
      <c r="I35" s="1036"/>
      <c r="J35" s="1036"/>
      <c r="K35" s="1036"/>
      <c r="W35" s="139" t="e">
        <f>IF(AND(V30=TRUE,V31=TRUE,V32=TRUE,#REF!=TRUE,V34=TRUE),"See Assessment for justification and work order for items and locations","No Measures Justified")</f>
        <v>#REF!</v>
      </c>
    </row>
    <row r="36" spans="1:23" ht="30" customHeight="1" thickBot="1" x14ac:dyDescent="0.3">
      <c r="A36" s="624" t="s">
        <v>206</v>
      </c>
      <c r="B36" s="430"/>
      <c r="C36" s="1053"/>
      <c r="D36" s="1054"/>
      <c r="E36" s="1054"/>
      <c r="F36" s="1054"/>
      <c r="G36" s="1054"/>
      <c r="H36" s="1054"/>
      <c r="I36" s="1054"/>
      <c r="J36" s="1054"/>
      <c r="K36" s="1055"/>
    </row>
    <row r="37" spans="1:23" x14ac:dyDescent="0.25">
      <c r="A37" s="430"/>
      <c r="B37" s="987" t="s">
        <v>730</v>
      </c>
      <c r="C37" s="987"/>
      <c r="D37" s="987"/>
      <c r="E37" s="987"/>
      <c r="F37" s="987"/>
      <c r="G37" s="987"/>
      <c r="H37" s="987"/>
      <c r="I37" s="987"/>
      <c r="J37" s="987"/>
      <c r="K37" s="987"/>
      <c r="V37" s="139" t="b">
        <v>0</v>
      </c>
    </row>
    <row r="38" spans="1:23" x14ac:dyDescent="0.25">
      <c r="A38" s="430"/>
      <c r="B38" s="621" t="s">
        <v>975</v>
      </c>
      <c r="C38" s="620"/>
      <c r="D38" s="620"/>
      <c r="E38" s="620"/>
      <c r="F38" s="620"/>
      <c r="G38" s="620"/>
      <c r="H38" s="620"/>
      <c r="I38" s="620"/>
      <c r="J38" s="620"/>
      <c r="K38" s="620"/>
      <c r="V38" s="139" t="b">
        <v>0</v>
      </c>
    </row>
    <row r="39" spans="1:23" x14ac:dyDescent="0.25">
      <c r="A39" s="623" t="s">
        <v>976</v>
      </c>
      <c r="B39" s="430"/>
      <c r="C39" s="430"/>
      <c r="D39" s="430"/>
      <c r="E39" s="430"/>
      <c r="F39" s="430"/>
      <c r="G39" s="430"/>
      <c r="H39" s="430"/>
      <c r="I39" s="430"/>
      <c r="J39" s="430"/>
      <c r="K39" s="430"/>
      <c r="V39" s="139" t="b">
        <v>0</v>
      </c>
    </row>
    <row r="40" spans="1:23" x14ac:dyDescent="0.25">
      <c r="A40" s="430"/>
      <c r="B40" s="623" t="s">
        <v>977</v>
      </c>
      <c r="C40" s="430"/>
      <c r="D40" s="430"/>
      <c r="E40" s="430"/>
      <c r="F40" s="430"/>
      <c r="G40" s="430"/>
      <c r="H40" s="430"/>
      <c r="I40" s="430"/>
      <c r="J40" s="430"/>
      <c r="K40" s="430"/>
      <c r="V40" s="139" t="b">
        <v>0</v>
      </c>
    </row>
    <row r="41" spans="1:23" ht="15.75" thickBot="1" x14ac:dyDescent="0.3">
      <c r="A41" s="430"/>
      <c r="B41" s="623" t="s">
        <v>978</v>
      </c>
      <c r="C41" s="430"/>
      <c r="D41" s="430"/>
      <c r="E41" s="430"/>
      <c r="F41" s="430"/>
      <c r="G41" s="430"/>
      <c r="H41" s="430"/>
      <c r="I41" s="430"/>
      <c r="J41" s="430"/>
      <c r="K41" s="430"/>
      <c r="W41" s="139" t="str">
        <f>IF(AND(V37=TRUE,V38=TRUE,V39=TRUE,V40=TRUE),"See Assessment for justification and work order for items and locations","No Measures Justified")</f>
        <v>No Measures Justified</v>
      </c>
    </row>
    <row r="42" spans="1:23" ht="30" customHeight="1" thickBot="1" x14ac:dyDescent="0.3">
      <c r="A42" s="624" t="s">
        <v>985</v>
      </c>
      <c r="B42" s="430"/>
      <c r="C42" s="1053"/>
      <c r="D42" s="1054"/>
      <c r="E42" s="1054"/>
      <c r="F42" s="1054"/>
      <c r="G42" s="1054"/>
      <c r="H42" s="1054"/>
      <c r="I42" s="1054"/>
      <c r="J42" s="1054"/>
      <c r="K42" s="1055"/>
    </row>
    <row r="43" spans="1:23" x14ac:dyDescent="0.25">
      <c r="A43" s="433"/>
      <c r="B43" s="988" t="s">
        <v>730</v>
      </c>
      <c r="C43" s="987"/>
      <c r="D43" s="987"/>
      <c r="E43" s="987"/>
      <c r="F43" s="987"/>
      <c r="G43" s="987"/>
      <c r="H43" s="987"/>
      <c r="I43" s="987"/>
      <c r="J43" s="987"/>
      <c r="K43" s="987"/>
      <c r="V43" s="139" t="b">
        <v>0</v>
      </c>
    </row>
    <row r="44" spans="1:23" x14ac:dyDescent="0.25">
      <c r="A44" s="433"/>
      <c r="B44" s="988" t="s">
        <v>979</v>
      </c>
      <c r="C44" s="987"/>
      <c r="D44" s="987"/>
      <c r="E44" s="987"/>
      <c r="F44" s="987"/>
      <c r="G44" s="987"/>
      <c r="H44" s="987"/>
      <c r="I44" s="987"/>
      <c r="J44" s="987"/>
      <c r="K44" s="987"/>
      <c r="V44" s="139" t="b">
        <v>0</v>
      </c>
    </row>
    <row r="45" spans="1:23" x14ac:dyDescent="0.25">
      <c r="A45" s="433"/>
      <c r="B45" s="988" t="s">
        <v>980</v>
      </c>
      <c r="C45" s="987"/>
      <c r="D45" s="987"/>
      <c r="E45" s="987"/>
      <c r="F45" s="987"/>
      <c r="G45" s="987"/>
      <c r="H45" s="987"/>
      <c r="I45" s="987"/>
      <c r="J45" s="987"/>
      <c r="K45" s="987"/>
      <c r="V45" s="139" t="b">
        <v>0</v>
      </c>
    </row>
    <row r="46" spans="1:23" ht="14.45" customHeight="1" x14ac:dyDescent="0.25">
      <c r="A46" s="433"/>
      <c r="B46" s="623" t="s">
        <v>982</v>
      </c>
      <c r="C46" s="430"/>
      <c r="D46" s="430"/>
      <c r="E46" s="430"/>
      <c r="F46" s="430"/>
      <c r="G46" s="430"/>
      <c r="H46" s="430"/>
      <c r="I46" s="430"/>
      <c r="J46" s="430"/>
      <c r="K46" s="430"/>
      <c r="V46" s="139" t="b">
        <v>0</v>
      </c>
    </row>
    <row r="47" spans="1:23" ht="15.75" thickBot="1" x14ac:dyDescent="0.3">
      <c r="A47" s="620"/>
      <c r="B47" s="623" t="s">
        <v>981</v>
      </c>
      <c r="C47" s="430"/>
      <c r="D47" s="430"/>
      <c r="E47" s="430"/>
      <c r="F47" s="430"/>
      <c r="G47" s="430"/>
      <c r="H47" s="430"/>
      <c r="I47" s="430"/>
      <c r="J47" s="430"/>
      <c r="K47" s="430"/>
      <c r="W47" s="139" t="str">
        <f>IF(AND(V43=TRUE,V44=TRUE,V45=TRUE,V46=TRUE),"See Assessment for justification and work order for measure parameters","No Measures Justified")</f>
        <v>No Measures Justified</v>
      </c>
    </row>
    <row r="48" spans="1:23" ht="30" customHeight="1" thickBot="1" x14ac:dyDescent="0.3">
      <c r="A48" s="624" t="s">
        <v>205</v>
      </c>
      <c r="B48" s="141"/>
      <c r="C48" s="1053"/>
      <c r="D48" s="1054"/>
      <c r="E48" s="1054"/>
      <c r="F48" s="1054"/>
      <c r="G48" s="1054"/>
      <c r="H48" s="1054"/>
      <c r="I48" s="1054"/>
      <c r="J48" s="1054"/>
      <c r="K48" s="1055"/>
    </row>
    <row r="49" spans="1:23" x14ac:dyDescent="0.25">
      <c r="A49" s="433"/>
      <c r="B49" s="988" t="s">
        <v>986</v>
      </c>
      <c r="C49" s="987"/>
      <c r="D49" s="987"/>
      <c r="E49" s="987"/>
      <c r="F49" s="987"/>
      <c r="G49" s="987"/>
      <c r="H49" s="987"/>
      <c r="I49" s="987"/>
      <c r="J49" s="987"/>
      <c r="K49" s="987"/>
      <c r="V49" s="139" t="b">
        <v>0</v>
      </c>
    </row>
    <row r="50" spans="1:23" x14ac:dyDescent="0.25">
      <c r="A50" s="433"/>
      <c r="B50" s="621" t="s">
        <v>987</v>
      </c>
      <c r="C50" s="620"/>
      <c r="D50" s="620"/>
      <c r="E50" s="620"/>
      <c r="F50" s="620"/>
      <c r="G50" s="620"/>
      <c r="H50" s="620"/>
      <c r="I50" s="620"/>
      <c r="J50" s="620"/>
      <c r="K50" s="620"/>
    </row>
    <row r="51" spans="1:23" x14ac:dyDescent="0.25">
      <c r="A51" s="433"/>
      <c r="B51" s="988" t="s">
        <v>988</v>
      </c>
      <c r="C51" s="987"/>
      <c r="D51" s="987"/>
      <c r="E51" s="987"/>
      <c r="F51" s="987"/>
      <c r="G51" s="987"/>
      <c r="H51" s="987"/>
      <c r="I51" s="987"/>
      <c r="J51" s="987"/>
      <c r="K51" s="987"/>
      <c r="V51" s="139" t="b">
        <v>0</v>
      </c>
    </row>
    <row r="52" spans="1:23" ht="15.75" thickBot="1" x14ac:dyDescent="0.3">
      <c r="A52" s="433"/>
      <c r="B52" s="988" t="s">
        <v>989</v>
      </c>
      <c r="C52" s="987"/>
      <c r="D52" s="987"/>
      <c r="E52" s="987"/>
      <c r="F52" s="987"/>
      <c r="G52" s="987"/>
      <c r="H52" s="987"/>
      <c r="I52" s="987"/>
      <c r="J52" s="987"/>
      <c r="K52" s="987"/>
      <c r="V52" s="139" t="b">
        <v>0</v>
      </c>
    </row>
    <row r="53" spans="1:23" ht="30" customHeight="1" thickBot="1" x14ac:dyDescent="0.3">
      <c r="A53" s="624" t="s">
        <v>984</v>
      </c>
      <c r="B53" s="141"/>
      <c r="C53" s="1053"/>
      <c r="D53" s="1054"/>
      <c r="E53" s="1054"/>
      <c r="F53" s="1054"/>
      <c r="G53" s="1054"/>
      <c r="H53" s="1054"/>
      <c r="I53" s="1054"/>
      <c r="J53" s="1054"/>
      <c r="K53" s="1055"/>
    </row>
    <row r="54" spans="1:23" x14ac:dyDescent="0.25">
      <c r="A54" s="430"/>
      <c r="B54" s="988" t="s">
        <v>991</v>
      </c>
      <c r="C54" s="987"/>
      <c r="D54" s="987"/>
      <c r="E54" s="987"/>
      <c r="F54" s="987"/>
      <c r="G54" s="987"/>
      <c r="H54" s="987"/>
      <c r="I54" s="987"/>
      <c r="J54" s="987"/>
      <c r="K54" s="987"/>
      <c r="V54" s="139" t="b">
        <v>0</v>
      </c>
    </row>
    <row r="55" spans="1:23" x14ac:dyDescent="0.25">
      <c r="A55" s="430"/>
      <c r="B55" s="620"/>
      <c r="C55" s="987" t="s">
        <v>204</v>
      </c>
      <c r="D55" s="987"/>
      <c r="E55" s="987"/>
      <c r="F55" s="987"/>
      <c r="G55" s="987"/>
      <c r="H55" s="987"/>
      <c r="I55" s="987"/>
      <c r="J55" s="987"/>
      <c r="K55" s="987"/>
      <c r="V55" s="139" t="b">
        <v>0</v>
      </c>
    </row>
    <row r="56" spans="1:23" ht="27" customHeight="1" thickBot="1" x14ac:dyDescent="0.3">
      <c r="A56" s="430"/>
      <c r="B56" s="620"/>
      <c r="C56" s="996" t="s">
        <v>716</v>
      </c>
      <c r="D56" s="996"/>
      <c r="E56" s="996"/>
      <c r="F56" s="996"/>
      <c r="G56" s="996"/>
      <c r="H56" s="996"/>
      <c r="I56" s="996"/>
      <c r="J56" s="996"/>
      <c r="K56" s="996"/>
      <c r="V56" s="139" t="b">
        <v>0</v>
      </c>
      <c r="W56" s="139" t="str">
        <f>IF(AND(V54=TRUE,V55=TRUE),#REF!,IF(AND(V54=TRUE,V56=TRUE),#REF!,"No Measures Justified"))</f>
        <v>No Measures Justified</v>
      </c>
    </row>
    <row r="57" spans="1:23" ht="30" customHeight="1" thickBot="1" x14ac:dyDescent="0.3">
      <c r="A57" s="624" t="s">
        <v>983</v>
      </c>
      <c r="B57" s="141"/>
      <c r="C57" s="1053"/>
      <c r="D57" s="1054"/>
      <c r="E57" s="1054"/>
      <c r="F57" s="1054"/>
      <c r="G57" s="1054"/>
      <c r="H57" s="1054"/>
      <c r="I57" s="1054"/>
      <c r="J57" s="1054"/>
      <c r="K57" s="1055"/>
    </row>
    <row r="58" spans="1:23" x14ac:dyDescent="0.25">
      <c r="A58" s="430"/>
      <c r="B58" s="988" t="s">
        <v>990</v>
      </c>
      <c r="C58" s="987"/>
      <c r="D58" s="987"/>
      <c r="E58" s="987"/>
      <c r="F58" s="987"/>
      <c r="G58" s="987"/>
      <c r="H58" s="987"/>
      <c r="I58" s="987"/>
      <c r="J58" s="987"/>
      <c r="K58" s="987"/>
      <c r="V58" s="139" t="b">
        <v>0</v>
      </c>
    </row>
    <row r="59" spans="1:23" x14ac:dyDescent="0.25">
      <c r="A59" s="430"/>
      <c r="B59" s="988" t="s">
        <v>992</v>
      </c>
      <c r="C59" s="987"/>
      <c r="D59" s="987"/>
      <c r="E59" s="987"/>
      <c r="F59" s="987"/>
      <c r="G59" s="987"/>
      <c r="H59" s="987"/>
      <c r="I59" s="987"/>
      <c r="J59" s="987"/>
      <c r="K59" s="987"/>
      <c r="V59" s="139" t="b">
        <v>0</v>
      </c>
    </row>
    <row r="60" spans="1:23" x14ac:dyDescent="0.25">
      <c r="A60" s="430"/>
      <c r="B60" s="988" t="s">
        <v>995</v>
      </c>
      <c r="C60" s="987"/>
      <c r="D60" s="987"/>
      <c r="E60" s="987"/>
      <c r="F60" s="987"/>
      <c r="G60" s="987"/>
      <c r="H60" s="987"/>
      <c r="I60" s="987"/>
      <c r="J60" s="987"/>
      <c r="K60" s="987"/>
      <c r="V60" s="139" t="b">
        <v>0</v>
      </c>
      <c r="W60" s="139" t="str">
        <f>IF(AND(V58=TRUE,V59=TRUE,V60=TRUE),"See Assessment for justification and work order for measure parameters","No Measures Justified")</f>
        <v>No Measures Justified</v>
      </c>
    </row>
    <row r="61" spans="1:23" s="626" customFormat="1" ht="19.5" thickBot="1" x14ac:dyDescent="0.3">
      <c r="A61" s="1052" t="s">
        <v>187</v>
      </c>
      <c r="B61" s="1052"/>
      <c r="C61" s="1052"/>
      <c r="D61" s="1052"/>
      <c r="E61" s="1052"/>
      <c r="F61" s="1052"/>
      <c r="G61" s="1052"/>
      <c r="H61" s="1052"/>
      <c r="I61" s="1052"/>
      <c r="J61" s="1052"/>
      <c r="K61" s="1052"/>
    </row>
    <row r="62" spans="1:23" ht="30" customHeight="1" thickBot="1" x14ac:dyDescent="0.3">
      <c r="A62" s="624" t="s">
        <v>993</v>
      </c>
      <c r="B62" s="141"/>
      <c r="C62" s="1053"/>
      <c r="D62" s="1054"/>
      <c r="E62" s="1054"/>
      <c r="F62" s="1054"/>
      <c r="G62" s="1054"/>
      <c r="H62" s="1054"/>
      <c r="I62" s="1054"/>
      <c r="J62" s="1054"/>
      <c r="K62" s="1055"/>
    </row>
    <row r="63" spans="1:23" x14ac:dyDescent="0.25">
      <c r="A63" s="430"/>
      <c r="B63" s="620" t="s">
        <v>748</v>
      </c>
      <c r="C63" s="620"/>
      <c r="D63" s="620"/>
      <c r="E63" s="620"/>
      <c r="F63" s="620"/>
      <c r="G63" s="620"/>
      <c r="H63" s="435"/>
      <c r="I63" s="234"/>
      <c r="J63" s="234"/>
      <c r="K63" s="433"/>
    </row>
    <row r="64" spans="1:23" ht="16.5" customHeight="1" x14ac:dyDescent="0.25">
      <c r="A64" s="430"/>
      <c r="B64" s="988" t="s">
        <v>1047</v>
      </c>
      <c r="C64" s="987"/>
      <c r="D64" s="987"/>
      <c r="E64" s="987"/>
      <c r="F64" s="987"/>
      <c r="G64" s="987"/>
      <c r="H64" s="987"/>
      <c r="I64" s="987"/>
      <c r="J64" s="987"/>
      <c r="K64" s="987"/>
      <c r="V64" s="139" t="b">
        <v>0</v>
      </c>
    </row>
    <row r="65" spans="1:29" ht="16.5" customHeight="1" x14ac:dyDescent="0.25">
      <c r="A65" s="430"/>
      <c r="B65" s="627" t="s">
        <v>994</v>
      </c>
      <c r="C65" s="620"/>
      <c r="D65" s="620"/>
      <c r="E65" s="620"/>
      <c r="F65" s="620"/>
      <c r="G65" s="620"/>
      <c r="H65" s="620"/>
      <c r="I65" s="620"/>
      <c r="J65" s="620"/>
      <c r="K65" s="620"/>
    </row>
    <row r="66" spans="1:29" ht="15" customHeight="1" x14ac:dyDescent="0.25">
      <c r="A66" s="430"/>
      <c r="B66" s="623" t="s">
        <v>996</v>
      </c>
      <c r="C66" s="430"/>
      <c r="D66" s="430"/>
      <c r="E66" s="430"/>
      <c r="F66" s="430"/>
      <c r="G66" s="430"/>
      <c r="H66" s="430"/>
      <c r="I66" s="430"/>
      <c r="J66" s="430"/>
      <c r="K66" s="430"/>
      <c r="V66" s="139" t="b">
        <v>0</v>
      </c>
    </row>
    <row r="67" spans="1:29" ht="15.75" thickBot="1" x14ac:dyDescent="0.3">
      <c r="A67" s="430"/>
      <c r="B67" s="623" t="s">
        <v>997</v>
      </c>
      <c r="C67" s="430"/>
      <c r="D67" s="430"/>
      <c r="E67" s="430"/>
      <c r="F67" s="430"/>
      <c r="G67" s="430"/>
      <c r="H67" s="430"/>
      <c r="I67" s="430"/>
      <c r="J67" s="430"/>
      <c r="K67" s="430"/>
      <c r="W67" s="139" t="str">
        <f>IF(AND(V64=TRUE,V66=TRUE),"See Assessment for justification and work order for items and locations","No Measures Justified")</f>
        <v>No Measures Justified</v>
      </c>
    </row>
    <row r="68" spans="1:29" ht="30" customHeight="1" thickBot="1" x14ac:dyDescent="0.3">
      <c r="A68" s="625" t="s">
        <v>720</v>
      </c>
      <c r="B68" s="433"/>
      <c r="C68" s="1037"/>
      <c r="D68" s="1038"/>
      <c r="E68" s="1038"/>
      <c r="F68" s="1038"/>
      <c r="G68" s="1038"/>
      <c r="H68" s="1038"/>
      <c r="I68" s="1038"/>
      <c r="J68" s="1038"/>
      <c r="K68" s="1039"/>
    </row>
    <row r="69" spans="1:29" x14ac:dyDescent="0.25">
      <c r="A69" s="433"/>
      <c r="B69" s="988" t="s">
        <v>1000</v>
      </c>
      <c r="C69" s="987"/>
      <c r="D69" s="987"/>
      <c r="E69" s="987"/>
      <c r="F69" s="987"/>
      <c r="G69" s="987"/>
      <c r="H69" s="987"/>
      <c r="I69" s="987"/>
      <c r="J69" s="987"/>
      <c r="K69" s="987"/>
      <c r="V69" s="139" t="b">
        <v>0</v>
      </c>
    </row>
    <row r="70" spans="1:29" ht="18.75" customHeight="1" x14ac:dyDescent="0.25">
      <c r="A70" s="433"/>
      <c r="B70" s="988" t="s">
        <v>1001</v>
      </c>
      <c r="C70" s="987"/>
      <c r="D70" s="987"/>
      <c r="E70" s="987"/>
      <c r="F70" s="987"/>
      <c r="G70" s="987"/>
      <c r="H70" s="987"/>
      <c r="I70" s="987"/>
      <c r="J70" s="987"/>
      <c r="K70" s="987"/>
      <c r="V70" s="139" t="b">
        <v>0</v>
      </c>
    </row>
    <row r="71" spans="1:29" ht="18.75" customHeight="1" x14ac:dyDescent="0.25">
      <c r="A71" s="433"/>
      <c r="B71" s="623" t="s">
        <v>1002</v>
      </c>
      <c r="C71" s="430"/>
      <c r="D71" s="430"/>
      <c r="E71" s="430"/>
      <c r="F71" s="430"/>
      <c r="G71" s="430"/>
      <c r="H71" s="430"/>
      <c r="I71" s="430"/>
      <c r="J71" s="430"/>
      <c r="K71" s="430"/>
      <c r="V71" s="139" t="b">
        <v>0</v>
      </c>
    </row>
    <row r="72" spans="1:29" ht="18.75" customHeight="1" thickBot="1" x14ac:dyDescent="0.3">
      <c r="A72" s="433"/>
      <c r="B72" s="623" t="s">
        <v>1003</v>
      </c>
      <c r="C72" s="430"/>
      <c r="D72" s="430"/>
      <c r="E72" s="430"/>
      <c r="F72" s="430"/>
      <c r="G72" s="430"/>
      <c r="H72" s="430"/>
      <c r="I72" s="430"/>
      <c r="J72" s="430"/>
      <c r="K72" s="430"/>
    </row>
    <row r="73" spans="1:29" ht="30" customHeight="1" thickBot="1" x14ac:dyDescent="0.3">
      <c r="A73" s="625" t="s">
        <v>998</v>
      </c>
      <c r="B73" s="433"/>
      <c r="C73" s="1037"/>
      <c r="D73" s="1038"/>
      <c r="E73" s="1038"/>
      <c r="F73" s="1038"/>
      <c r="G73" s="1038"/>
      <c r="H73" s="1038"/>
      <c r="I73" s="1038"/>
      <c r="J73" s="1038"/>
      <c r="K73" s="1039"/>
    </row>
    <row r="74" spans="1:29" ht="15.75" thickBot="1" x14ac:dyDescent="0.3">
      <c r="A74" s="430"/>
      <c r="B74" s="433" t="s">
        <v>999</v>
      </c>
      <c r="C74" s="430"/>
      <c r="D74" s="430"/>
      <c r="E74" s="430"/>
      <c r="F74" s="430"/>
      <c r="G74" s="430"/>
      <c r="H74" s="430"/>
      <c r="I74" s="430"/>
      <c r="J74" s="430"/>
      <c r="K74" s="430"/>
      <c r="N74" s="140"/>
      <c r="O74" s="140"/>
      <c r="P74" s="140"/>
      <c r="Q74" s="140"/>
      <c r="R74" s="140"/>
      <c r="S74" s="140"/>
      <c r="T74" s="140"/>
      <c r="U74" s="140"/>
      <c r="V74" s="140" t="b">
        <v>0</v>
      </c>
      <c r="W74" s="139" t="e">
        <f>IF(OR(V69=TRUE,V70=TRUE,V71=TRUE,#REF!=TRUE,V74=TRUE),"Unit met required criteria above &amp; assessment justifies measures on work orders","No Measures Justified")</f>
        <v>#REF!</v>
      </c>
    </row>
    <row r="75" spans="1:29" ht="30" customHeight="1" thickBot="1" x14ac:dyDescent="0.3">
      <c r="A75" s="624" t="s">
        <v>719</v>
      </c>
      <c r="B75" s="430"/>
      <c r="C75" s="430"/>
      <c r="D75" s="1049"/>
      <c r="E75" s="1050"/>
      <c r="F75" s="1050"/>
      <c r="G75" s="1050"/>
      <c r="H75" s="1050"/>
      <c r="I75" s="1050"/>
      <c r="J75" s="1050"/>
      <c r="K75" s="1051"/>
    </row>
    <row r="76" spans="1:29" ht="18.75" customHeight="1" x14ac:dyDescent="0.25">
      <c r="A76" s="433"/>
      <c r="B76" s="988" t="s">
        <v>1004</v>
      </c>
      <c r="C76" s="987"/>
      <c r="D76" s="987"/>
      <c r="E76" s="987"/>
      <c r="F76" s="987"/>
      <c r="G76" s="987"/>
      <c r="H76" s="987"/>
      <c r="I76" s="987"/>
      <c r="J76" s="987"/>
      <c r="K76" s="987"/>
      <c r="V76" s="139" t="b">
        <v>0</v>
      </c>
      <c r="W76" s="140"/>
      <c r="X76" s="140"/>
      <c r="Z76" s="140"/>
      <c r="AA76" s="140"/>
      <c r="AB76" s="140"/>
      <c r="AC76" s="140"/>
    </row>
    <row r="77" spans="1:29" ht="18.75" customHeight="1" x14ac:dyDescent="0.25">
      <c r="A77" s="430"/>
      <c r="B77" s="988" t="s">
        <v>1007</v>
      </c>
      <c r="C77" s="987"/>
      <c r="D77" s="987"/>
      <c r="E77" s="987"/>
      <c r="F77" s="987"/>
      <c r="G77" s="987"/>
      <c r="H77" s="987"/>
      <c r="I77" s="987"/>
      <c r="J77" s="987"/>
      <c r="K77" s="987"/>
      <c r="V77" s="139" t="b">
        <v>0</v>
      </c>
    </row>
    <row r="78" spans="1:29" ht="18.75" customHeight="1" x14ac:dyDescent="0.25">
      <c r="A78" s="433"/>
      <c r="B78" s="623" t="s">
        <v>1005</v>
      </c>
      <c r="C78" s="430"/>
      <c r="D78" s="430"/>
      <c r="E78" s="430"/>
      <c r="F78" s="430"/>
      <c r="G78" s="430"/>
      <c r="H78" s="430"/>
      <c r="I78" s="430"/>
      <c r="J78" s="430"/>
      <c r="K78" s="430"/>
      <c r="V78" s="139" t="b">
        <v>0</v>
      </c>
      <c r="W78" s="139" t="str">
        <f>IF(AND(V76=TRUE,V77=TRUE,V78=TRUE),"Unit met required criteria above &amp; assessment justifies measures on work orders","No Measures Justified")</f>
        <v>No Measures Justified</v>
      </c>
    </row>
    <row r="79" spans="1:29" ht="18.75" customHeight="1" thickBot="1" x14ac:dyDescent="0.3">
      <c r="A79" s="433"/>
      <c r="B79" s="623" t="s">
        <v>1006</v>
      </c>
      <c r="C79" s="430"/>
      <c r="D79" s="430"/>
      <c r="E79" s="430"/>
      <c r="F79" s="430"/>
      <c r="G79" s="430"/>
      <c r="H79" s="430"/>
      <c r="I79" s="430"/>
      <c r="J79" s="430"/>
      <c r="K79" s="430"/>
    </row>
    <row r="80" spans="1:29" ht="30" customHeight="1" thickBot="1" x14ac:dyDescent="0.3">
      <c r="A80" s="624" t="s">
        <v>721</v>
      </c>
      <c r="B80" s="430"/>
      <c r="C80" s="1049"/>
      <c r="D80" s="1050"/>
      <c r="E80" s="1050"/>
      <c r="F80" s="1050"/>
      <c r="G80" s="1050"/>
      <c r="H80" s="1050"/>
      <c r="I80" s="1050"/>
      <c r="J80" s="1050"/>
      <c r="K80" s="1051"/>
    </row>
    <row r="81" spans="1:24" ht="18.75" customHeight="1" x14ac:dyDescent="0.25">
      <c r="A81" s="433"/>
      <c r="B81" s="987" t="s">
        <v>1008</v>
      </c>
      <c r="C81" s="987"/>
      <c r="D81" s="987"/>
      <c r="E81" s="987"/>
      <c r="F81" s="987"/>
      <c r="G81" s="987"/>
      <c r="H81" s="987"/>
      <c r="I81" s="987"/>
      <c r="J81" s="987"/>
      <c r="K81" s="987"/>
      <c r="V81" s="139" t="b">
        <v>0</v>
      </c>
      <c r="W81" s="139" t="str">
        <f>IF(AND(V81=TRUE,V82=TRUE,V83=TRUE),"True","False")</f>
        <v>False</v>
      </c>
      <c r="X81" s="139" t="e">
        <f>IF(OR(#REF!="TRUE",W85=TRUE,W87=TRUE,W89=TRUE,W90=TRUE),"Unit met required criteria above &amp; assessment justifies measures on work orders","No Measures Justified")</f>
        <v>#REF!</v>
      </c>
    </row>
    <row r="82" spans="1:24" ht="18.75" customHeight="1" x14ac:dyDescent="0.25">
      <c r="A82" s="433"/>
      <c r="B82" s="988" t="s">
        <v>1009</v>
      </c>
      <c r="C82" s="987"/>
      <c r="D82" s="987"/>
      <c r="E82" s="987"/>
      <c r="F82" s="987"/>
      <c r="G82" s="987"/>
      <c r="H82" s="987"/>
      <c r="I82" s="987"/>
      <c r="J82" s="987"/>
      <c r="K82" s="987"/>
      <c r="V82" s="139" t="b">
        <v>0</v>
      </c>
      <c r="W82" s="139" t="str">
        <f>IF(AND(V81=TRUE,V82=TRUE,V83=TRUE),"True","False")</f>
        <v>False</v>
      </c>
    </row>
    <row r="83" spans="1:24" ht="18.75" customHeight="1" x14ac:dyDescent="0.25">
      <c r="A83" s="433"/>
      <c r="B83" s="623" t="s">
        <v>1010</v>
      </c>
      <c r="C83" s="430"/>
      <c r="D83" s="430"/>
      <c r="E83" s="430"/>
      <c r="F83" s="430"/>
      <c r="G83" s="430"/>
      <c r="H83" s="430"/>
      <c r="I83" s="430"/>
      <c r="J83" s="430"/>
      <c r="K83" s="430"/>
      <c r="V83" s="139" t="b">
        <v>0</v>
      </c>
      <c r="W83" s="139" t="str">
        <f>IF(AND(V81=TRUE,V82=TRUE,V83=TRUE,V85=TRUE),"True","False")</f>
        <v>False</v>
      </c>
    </row>
    <row r="84" spans="1:24" ht="18.75" customHeight="1" x14ac:dyDescent="0.25">
      <c r="A84" s="433"/>
      <c r="B84" s="623" t="s">
        <v>1011</v>
      </c>
      <c r="C84" s="430"/>
      <c r="D84" s="430"/>
      <c r="E84" s="430"/>
      <c r="F84" s="430"/>
      <c r="G84" s="430"/>
      <c r="H84" s="430"/>
      <c r="I84" s="430"/>
      <c r="J84" s="430"/>
      <c r="K84" s="430"/>
    </row>
    <row r="85" spans="1:24" ht="18.75" customHeight="1" x14ac:dyDescent="0.25">
      <c r="A85" s="433"/>
      <c r="B85" s="623" t="s">
        <v>1012</v>
      </c>
      <c r="C85" s="430"/>
      <c r="D85" s="430"/>
      <c r="E85" s="430"/>
      <c r="F85" s="430"/>
      <c r="G85" s="430"/>
      <c r="H85" s="430"/>
      <c r="I85" s="430"/>
      <c r="J85" s="430"/>
      <c r="K85" s="430"/>
      <c r="V85" s="139" t="b">
        <v>0</v>
      </c>
      <c r="W85" s="139" t="e">
        <f>IF(OR(#REF!=TRUE,V85=TRUE),"True","False")</f>
        <v>#REF!</v>
      </c>
    </row>
    <row r="86" spans="1:24" ht="18.75" customHeight="1" x14ac:dyDescent="0.25">
      <c r="A86" s="433"/>
      <c r="B86" s="621" t="s">
        <v>1013</v>
      </c>
      <c r="C86" s="620"/>
      <c r="D86" s="620"/>
      <c r="E86" s="620"/>
      <c r="F86" s="620"/>
      <c r="G86" s="620"/>
      <c r="H86" s="620"/>
      <c r="I86" s="620"/>
      <c r="J86" s="620"/>
      <c r="K86" s="620"/>
    </row>
    <row r="87" spans="1:24" ht="18.75" customHeight="1" x14ac:dyDescent="0.25">
      <c r="A87" s="433"/>
      <c r="B87" s="623" t="s">
        <v>1014</v>
      </c>
      <c r="C87" s="430"/>
      <c r="D87" s="430"/>
      <c r="E87" s="430"/>
      <c r="F87" s="430"/>
      <c r="G87" s="430"/>
      <c r="H87" s="430"/>
      <c r="I87" s="430"/>
      <c r="J87" s="430"/>
      <c r="K87" s="430"/>
      <c r="V87" s="139" t="b">
        <v>0</v>
      </c>
      <c r="W87" s="139" t="e">
        <f>IF(OR(#REF!=TRUE,V87=TRUE),"True","False")</f>
        <v>#REF!</v>
      </c>
    </row>
    <row r="88" spans="1:24" ht="18.75" customHeight="1" x14ac:dyDescent="0.25">
      <c r="A88" s="433"/>
      <c r="B88" s="623" t="s">
        <v>1015</v>
      </c>
      <c r="C88" s="430"/>
      <c r="D88" s="430"/>
      <c r="E88" s="430"/>
      <c r="F88" s="430"/>
      <c r="G88" s="430"/>
      <c r="H88" s="430"/>
      <c r="I88" s="430"/>
      <c r="J88" s="430"/>
      <c r="K88" s="430"/>
    </row>
    <row r="89" spans="1:24" ht="18.75" customHeight="1" x14ac:dyDescent="0.25">
      <c r="A89" s="433"/>
      <c r="B89" s="988" t="s">
        <v>1016</v>
      </c>
      <c r="C89" s="987"/>
      <c r="D89" s="987"/>
      <c r="E89" s="987"/>
      <c r="F89" s="987"/>
      <c r="G89" s="987"/>
      <c r="H89" s="987"/>
      <c r="I89" s="987"/>
      <c r="J89" s="987"/>
      <c r="K89" s="987"/>
      <c r="V89" s="139" t="b">
        <v>0</v>
      </c>
      <c r="W89" s="139" t="e">
        <f>IF(OR(#REF!=TRUE,V89=TRUE),"True","False")</f>
        <v>#REF!</v>
      </c>
    </row>
    <row r="90" spans="1:24" ht="18.75" customHeight="1" x14ac:dyDescent="0.25">
      <c r="A90" s="433"/>
      <c r="B90" s="988" t="s">
        <v>1017</v>
      </c>
      <c r="C90" s="987"/>
      <c r="D90" s="987"/>
      <c r="E90" s="987"/>
      <c r="F90" s="987"/>
      <c r="G90" s="987"/>
      <c r="H90" s="987"/>
      <c r="I90" s="987"/>
      <c r="J90" s="987"/>
      <c r="K90" s="987"/>
      <c r="V90" s="139" t="b">
        <v>0</v>
      </c>
      <c r="W90" s="139" t="e">
        <f>IF(AND(#REF!="TRUE",V90=TRUE,V91=TRUE,#REF!=TRUE),"True","False")</f>
        <v>#REF!</v>
      </c>
    </row>
    <row r="91" spans="1:24" ht="18.75" customHeight="1" x14ac:dyDescent="0.25">
      <c r="A91" s="433"/>
      <c r="B91" s="433"/>
      <c r="C91" s="623" t="s">
        <v>1018</v>
      </c>
      <c r="D91" s="430"/>
      <c r="E91" s="430"/>
      <c r="F91" s="430"/>
      <c r="G91" s="430"/>
      <c r="H91" s="430"/>
      <c r="I91" s="430"/>
      <c r="J91" s="430"/>
      <c r="K91" s="430"/>
      <c r="V91" s="139" t="b">
        <v>0</v>
      </c>
    </row>
    <row r="92" spans="1:24" ht="18.75" customHeight="1" thickBot="1" x14ac:dyDescent="0.3">
      <c r="A92" s="433"/>
      <c r="B92" s="433"/>
      <c r="C92" s="621" t="s">
        <v>1019</v>
      </c>
      <c r="D92" s="620"/>
      <c r="E92" s="620"/>
      <c r="F92" s="620"/>
      <c r="G92" s="620"/>
      <c r="H92" s="620"/>
      <c r="I92" s="620"/>
      <c r="J92" s="620"/>
      <c r="K92" s="620"/>
    </row>
    <row r="93" spans="1:24" ht="30" customHeight="1" thickBot="1" x14ac:dyDescent="0.3">
      <c r="A93" s="624" t="s">
        <v>723</v>
      </c>
      <c r="B93" s="430"/>
      <c r="C93" s="430"/>
      <c r="D93" s="430"/>
      <c r="E93" s="1046"/>
      <c r="F93" s="1047"/>
      <c r="G93" s="1047"/>
      <c r="H93" s="1047"/>
      <c r="I93" s="1047"/>
      <c r="J93" s="1047"/>
      <c r="K93" s="1048"/>
      <c r="L93" s="428"/>
      <c r="M93" s="429"/>
    </row>
    <row r="94" spans="1:24" x14ac:dyDescent="0.25">
      <c r="A94" s="433"/>
      <c r="B94" s="987" t="s">
        <v>764</v>
      </c>
      <c r="C94" s="987"/>
      <c r="D94" s="987"/>
      <c r="E94" s="987"/>
      <c r="F94" s="987"/>
      <c r="G94" s="987"/>
      <c r="H94" s="987"/>
      <c r="I94" s="987"/>
      <c r="J94" s="987"/>
      <c r="K94" s="987"/>
      <c r="V94" s="139" t="b">
        <v>0</v>
      </c>
      <c r="W94" s="139" t="b">
        <f>IF(AND(V94=TRUE,V95=TRUE,V97=TRUE,V98=TRUE),"Yes")</f>
        <v>0</v>
      </c>
      <c r="X94" s="139" t="e">
        <f>IF(AND(W94="YES",W101="Yes"),"HVAC met required criteria justifying replacement",IF(AND(W106="TRUE",W94=FALSE),"AC only components of the HVAC system met replacement criteria","No HVAC Measures Justified"))</f>
        <v>#REF!</v>
      </c>
    </row>
    <row r="95" spans="1:24" x14ac:dyDescent="0.25">
      <c r="A95" s="433"/>
      <c r="B95" s="433"/>
      <c r="C95" s="987" t="s">
        <v>765</v>
      </c>
      <c r="D95" s="987"/>
      <c r="E95" s="987"/>
      <c r="F95" s="987"/>
      <c r="G95" s="987"/>
      <c r="H95" s="987"/>
      <c r="I95" s="987"/>
      <c r="J95" s="987"/>
      <c r="K95" s="987"/>
      <c r="V95" s="139" t="b">
        <v>0</v>
      </c>
    </row>
    <row r="96" spans="1:24" x14ac:dyDescent="0.25">
      <c r="A96" s="433"/>
      <c r="B96" s="433"/>
      <c r="C96" s="430" t="s">
        <v>201</v>
      </c>
      <c r="D96" s="430"/>
      <c r="E96" s="430"/>
      <c r="F96" s="430"/>
      <c r="G96" s="1020"/>
      <c r="H96" s="1020"/>
      <c r="I96" s="1020"/>
      <c r="J96" s="1020"/>
      <c r="K96" s="1020"/>
    </row>
    <row r="97" spans="1:23" x14ac:dyDescent="0.25">
      <c r="A97" s="433"/>
      <c r="B97" s="433"/>
      <c r="C97" s="987" t="s">
        <v>766</v>
      </c>
      <c r="D97" s="987"/>
      <c r="E97" s="987"/>
      <c r="F97" s="987"/>
      <c r="G97" s="987"/>
      <c r="H97" s="987"/>
      <c r="I97" s="987"/>
      <c r="J97" s="987"/>
      <c r="K97" s="987"/>
      <c r="V97" s="139" t="b">
        <v>0</v>
      </c>
    </row>
    <row r="98" spans="1:23" x14ac:dyDescent="0.25">
      <c r="A98" s="433"/>
      <c r="B98" s="433"/>
      <c r="C98" s="991" t="s">
        <v>724</v>
      </c>
      <c r="D98" s="991"/>
      <c r="E98" s="991"/>
      <c r="F98" s="991"/>
      <c r="G98" s="991"/>
      <c r="H98" s="991"/>
      <c r="I98" s="991"/>
      <c r="J98" s="991"/>
      <c r="K98" s="991"/>
      <c r="V98" s="139" t="b">
        <v>0</v>
      </c>
    </row>
    <row r="99" spans="1:23" x14ac:dyDescent="0.25">
      <c r="A99" s="433"/>
      <c r="B99" s="433"/>
      <c r="C99" s="987" t="s">
        <v>200</v>
      </c>
      <c r="D99" s="987"/>
      <c r="E99" s="987"/>
      <c r="F99" s="987"/>
      <c r="G99" s="987"/>
      <c r="H99" s="987"/>
      <c r="I99" s="987"/>
      <c r="J99" s="987"/>
      <c r="K99" s="987"/>
    </row>
    <row r="100" spans="1:23" x14ac:dyDescent="0.25">
      <c r="A100" s="433"/>
      <c r="B100" s="433"/>
      <c r="C100" s="988" t="s">
        <v>1020</v>
      </c>
      <c r="D100" s="987"/>
      <c r="E100" s="987"/>
      <c r="F100" s="987"/>
      <c r="G100" s="987"/>
      <c r="H100" s="987"/>
      <c r="I100" s="987"/>
      <c r="J100" s="987"/>
      <c r="K100" s="987"/>
    </row>
    <row r="101" spans="1:23" x14ac:dyDescent="0.25">
      <c r="A101" s="433"/>
      <c r="B101" s="433"/>
      <c r="C101" s="987" t="s">
        <v>198</v>
      </c>
      <c r="D101" s="987"/>
      <c r="E101" s="987"/>
      <c r="F101" s="987"/>
      <c r="G101" s="987"/>
      <c r="H101" s="987"/>
      <c r="I101" s="987"/>
      <c r="J101" s="987"/>
      <c r="K101" s="987"/>
      <c r="V101" s="139" t="b">
        <v>0</v>
      </c>
      <c r="W101" s="144" t="str">
        <f>IF(OR(V101=TRUE,V104=TRUE),"Yes","No")</f>
        <v>No</v>
      </c>
    </row>
    <row r="102" spans="1:23" x14ac:dyDescent="0.25">
      <c r="A102" s="433"/>
      <c r="B102" s="433"/>
      <c r="C102" s="988" t="s">
        <v>1021</v>
      </c>
      <c r="D102" s="987"/>
      <c r="E102" s="987"/>
      <c r="F102" s="987"/>
      <c r="G102" s="987"/>
      <c r="H102" s="987"/>
      <c r="I102" s="987"/>
      <c r="J102" s="987"/>
      <c r="K102" s="987"/>
    </row>
    <row r="103" spans="1:23" x14ac:dyDescent="0.25">
      <c r="A103" s="433"/>
      <c r="B103" s="433"/>
      <c r="C103" s="621" t="s">
        <v>1022</v>
      </c>
      <c r="D103" s="620"/>
      <c r="E103" s="620"/>
      <c r="F103" s="620"/>
      <c r="G103" s="620"/>
      <c r="H103" s="620"/>
      <c r="I103" s="620"/>
      <c r="J103" s="620"/>
      <c r="K103" s="620"/>
    </row>
    <row r="104" spans="1:23" x14ac:dyDescent="0.25">
      <c r="A104" s="433"/>
      <c r="B104" s="433"/>
      <c r="C104" s="988" t="s">
        <v>1023</v>
      </c>
      <c r="D104" s="987"/>
      <c r="E104" s="987"/>
      <c r="F104" s="987"/>
      <c r="G104" s="987"/>
      <c r="H104" s="987"/>
      <c r="I104" s="987"/>
      <c r="J104" s="987"/>
      <c r="K104" s="987"/>
      <c r="V104" s="139" t="b">
        <v>0</v>
      </c>
    </row>
    <row r="105" spans="1:23" x14ac:dyDescent="0.25">
      <c r="A105" s="433"/>
      <c r="B105" s="433"/>
      <c r="C105" s="623" t="s">
        <v>1024</v>
      </c>
      <c r="D105" s="430"/>
      <c r="E105" s="430"/>
      <c r="F105" s="430"/>
      <c r="G105" s="430"/>
      <c r="H105" s="430"/>
      <c r="I105" s="430"/>
      <c r="J105" s="430"/>
      <c r="K105" s="430"/>
    </row>
    <row r="106" spans="1:23" x14ac:dyDescent="0.25">
      <c r="A106" s="433"/>
      <c r="B106" s="433"/>
      <c r="C106" s="987" t="s">
        <v>767</v>
      </c>
      <c r="D106" s="987"/>
      <c r="E106" s="987"/>
      <c r="F106" s="987"/>
      <c r="G106" s="987"/>
      <c r="H106" s="987"/>
      <c r="I106" s="987"/>
      <c r="J106" s="987"/>
      <c r="K106" s="987"/>
      <c r="V106" s="139" t="b">
        <v>0</v>
      </c>
      <c r="W106" s="144" t="e">
        <f>IF(AND(V106=TRUE,V109=TRUE,W111="Yes"),"True","False")</f>
        <v>#REF!</v>
      </c>
    </row>
    <row r="107" spans="1:23" x14ac:dyDescent="0.25">
      <c r="A107" s="433"/>
      <c r="B107" s="433"/>
      <c r="C107" s="987" t="s">
        <v>190</v>
      </c>
      <c r="D107" s="987"/>
      <c r="E107" s="987"/>
      <c r="F107" s="987"/>
      <c r="G107" s="987"/>
      <c r="H107" s="987"/>
      <c r="I107" s="987"/>
      <c r="J107" s="987"/>
      <c r="K107" s="987"/>
    </row>
    <row r="108" spans="1:23" x14ac:dyDescent="0.25">
      <c r="A108" s="433"/>
      <c r="B108" s="433"/>
      <c r="C108" s="987" t="s">
        <v>189</v>
      </c>
      <c r="D108" s="987"/>
      <c r="E108" s="987"/>
      <c r="F108" s="987"/>
      <c r="G108" s="987"/>
      <c r="H108" s="987"/>
      <c r="I108" s="987"/>
      <c r="J108" s="987"/>
      <c r="K108" s="987"/>
    </row>
    <row r="109" spans="1:23" x14ac:dyDescent="0.25">
      <c r="A109" s="430"/>
      <c r="B109" s="433"/>
      <c r="C109" s="433"/>
      <c r="D109" s="623" t="s">
        <v>1026</v>
      </c>
      <c r="E109" s="430"/>
      <c r="F109" s="430"/>
      <c r="G109" s="430"/>
      <c r="H109" s="430"/>
      <c r="I109" s="430"/>
      <c r="J109" s="430"/>
      <c r="K109" s="430"/>
      <c r="O109" s="140"/>
      <c r="V109" s="139" t="b">
        <v>0</v>
      </c>
    </row>
    <row r="110" spans="1:23" x14ac:dyDescent="0.25">
      <c r="A110" s="430"/>
      <c r="B110" s="433"/>
      <c r="C110" s="433"/>
      <c r="D110" s="623" t="s">
        <v>1027</v>
      </c>
      <c r="E110" s="430"/>
      <c r="F110" s="430"/>
      <c r="G110" s="430"/>
      <c r="H110" s="430"/>
      <c r="I110" s="430"/>
      <c r="J110" s="430"/>
      <c r="K110" s="430"/>
      <c r="O110" s="140"/>
    </row>
    <row r="111" spans="1:23" x14ac:dyDescent="0.25">
      <c r="A111" s="430"/>
      <c r="B111" s="433"/>
      <c r="C111" s="433"/>
      <c r="D111" s="988" t="s">
        <v>1025</v>
      </c>
      <c r="E111" s="987"/>
      <c r="F111" s="987"/>
      <c r="G111" s="987"/>
      <c r="H111" s="987"/>
      <c r="I111" s="987"/>
      <c r="J111" s="987"/>
      <c r="K111" s="987"/>
      <c r="O111" s="140"/>
      <c r="V111" s="139" t="b">
        <v>0</v>
      </c>
      <c r="W111" s="139" t="e">
        <f>IF(AND(#REF!="Yes",V111=TRUE),"Yes","No")</f>
        <v>#REF!</v>
      </c>
    </row>
    <row r="112" spans="1:23" x14ac:dyDescent="0.25">
      <c r="A112" s="433"/>
      <c r="B112" s="996" t="s">
        <v>726</v>
      </c>
      <c r="C112" s="996"/>
      <c r="D112" s="996"/>
      <c r="E112" s="996"/>
      <c r="F112" s="996"/>
      <c r="G112" s="996"/>
      <c r="H112" s="996"/>
      <c r="I112" s="996"/>
      <c r="J112" s="996"/>
      <c r="K112" s="996"/>
      <c r="O112" s="140"/>
      <c r="V112" s="139" t="b">
        <v>0</v>
      </c>
      <c r="W112" s="139" t="str">
        <f>IF(AND(V112=TRUE,W115="Yes"),"HVAC repair justified in client file, following measures to be completed","No HVAC repair measures justified")</f>
        <v>No HVAC repair measures justified</v>
      </c>
    </row>
    <row r="113" spans="1:23" x14ac:dyDescent="0.25">
      <c r="A113" s="433"/>
      <c r="B113" s="996"/>
      <c r="C113" s="996"/>
      <c r="D113" s="996"/>
      <c r="E113" s="996"/>
      <c r="F113" s="996"/>
      <c r="G113" s="996"/>
      <c r="H113" s="996"/>
      <c r="I113" s="996"/>
      <c r="J113" s="996"/>
      <c r="K113" s="996"/>
      <c r="O113" s="140"/>
    </row>
    <row r="114" spans="1:23" x14ac:dyDescent="0.25">
      <c r="A114" s="433"/>
      <c r="B114" s="996"/>
      <c r="C114" s="996"/>
      <c r="D114" s="996"/>
      <c r="E114" s="996"/>
      <c r="F114" s="996"/>
      <c r="G114" s="996"/>
      <c r="H114" s="996"/>
      <c r="I114" s="996"/>
      <c r="J114" s="996"/>
      <c r="K114" s="996"/>
      <c r="O114" s="140"/>
    </row>
    <row r="115" spans="1:23" x14ac:dyDescent="0.25">
      <c r="A115" s="430"/>
      <c r="B115" s="433"/>
      <c r="C115" s="987" t="s">
        <v>769</v>
      </c>
      <c r="D115" s="987"/>
      <c r="E115" s="987"/>
      <c r="F115" s="987"/>
      <c r="G115" s="987"/>
      <c r="H115" s="987"/>
      <c r="I115" s="987"/>
      <c r="J115" s="987"/>
      <c r="K115" s="987"/>
      <c r="O115" s="140"/>
      <c r="V115" s="139" t="b">
        <v>0</v>
      </c>
      <c r="W115" s="139" t="str">
        <f>IF(OR(V115=TRUE,V116=TRUE,V117=TRUE,V118=TRUE,V119=TRUE),"Yes","No")</f>
        <v>No</v>
      </c>
    </row>
    <row r="116" spans="1:23" x14ac:dyDescent="0.25">
      <c r="A116" s="430"/>
      <c r="B116" s="433"/>
      <c r="C116" s="987" t="s">
        <v>770</v>
      </c>
      <c r="D116" s="987"/>
      <c r="E116" s="987"/>
      <c r="F116" s="987"/>
      <c r="G116" s="987"/>
      <c r="H116" s="987"/>
      <c r="I116" s="987"/>
      <c r="J116" s="987"/>
      <c r="K116" s="987"/>
      <c r="O116" s="140"/>
      <c r="V116" s="139" t="b">
        <v>0</v>
      </c>
    </row>
    <row r="117" spans="1:23" x14ac:dyDescent="0.25">
      <c r="A117" s="430"/>
      <c r="B117" s="433"/>
      <c r="C117" s="987" t="s">
        <v>771</v>
      </c>
      <c r="D117" s="987"/>
      <c r="E117" s="987"/>
      <c r="F117" s="987"/>
      <c r="G117" s="987"/>
      <c r="H117" s="987"/>
      <c r="I117" s="987"/>
      <c r="J117" s="987"/>
      <c r="K117" s="987"/>
      <c r="O117" s="140"/>
      <c r="V117" s="139" t="b">
        <v>0</v>
      </c>
    </row>
    <row r="118" spans="1:23" x14ac:dyDescent="0.25">
      <c r="A118" s="430"/>
      <c r="B118" s="433"/>
      <c r="C118" s="987" t="s">
        <v>772</v>
      </c>
      <c r="D118" s="987"/>
      <c r="E118" s="987"/>
      <c r="F118" s="987"/>
      <c r="G118" s="987"/>
      <c r="H118" s="987"/>
      <c r="I118" s="987"/>
      <c r="J118" s="987"/>
      <c r="K118" s="987"/>
      <c r="O118" s="140"/>
      <c r="V118" s="139" t="b">
        <v>0</v>
      </c>
    </row>
    <row r="119" spans="1:23" x14ac:dyDescent="0.25">
      <c r="A119" s="430"/>
      <c r="B119" s="433"/>
      <c r="C119" s="987" t="s">
        <v>773</v>
      </c>
      <c r="D119" s="987"/>
      <c r="E119" s="987"/>
      <c r="F119" s="987"/>
      <c r="G119" s="987"/>
      <c r="H119" s="987"/>
      <c r="I119" s="987"/>
      <c r="J119" s="987"/>
      <c r="K119" s="987"/>
      <c r="O119" s="140"/>
      <c r="V119" s="139" t="b">
        <v>0</v>
      </c>
    </row>
    <row r="120" spans="1:23" ht="15.75" thickBot="1" x14ac:dyDescent="0.3">
      <c r="A120" s="433"/>
      <c r="B120" s="987" t="s">
        <v>774</v>
      </c>
      <c r="C120" s="987"/>
      <c r="D120" s="987"/>
      <c r="E120" s="987"/>
      <c r="F120" s="987"/>
      <c r="G120" s="987"/>
      <c r="H120" s="987"/>
      <c r="I120" s="987"/>
      <c r="J120" s="987"/>
      <c r="K120" s="987"/>
      <c r="O120" s="140"/>
      <c r="V120" s="139" t="b">
        <v>0</v>
      </c>
      <c r="W120" s="139" t="str">
        <f>IF(V120=TRUE,"Change &amp; provide 12 filter", "No Measures justified")</f>
        <v>No Measures justified</v>
      </c>
    </row>
    <row r="121" spans="1:23" ht="30" customHeight="1" thickBot="1" x14ac:dyDescent="0.3">
      <c r="A121" s="433"/>
      <c r="B121" s="623" t="s">
        <v>1028</v>
      </c>
      <c r="C121" s="433"/>
      <c r="D121" s="433"/>
      <c r="E121" s="430"/>
      <c r="F121" s="430"/>
      <c r="G121" s="1043"/>
      <c r="H121" s="1044"/>
      <c r="I121" s="1044"/>
      <c r="J121" s="1044"/>
      <c r="K121" s="1045"/>
      <c r="O121" s="140"/>
      <c r="V121" s="139" t="b">
        <v>0</v>
      </c>
      <c r="W121" s="139" t="e">
        <f>IF(AND(V94=FALSE,V106=FALSE,V109=FALSE,V112=FALSE,V121=TRUE,V127=TRUE,#REF!="Yes"),"See each TDHCA RAC Repl Tool for justification &amp; work order for sizes &amp; locations","No Measures justified")</f>
        <v>#REF!</v>
      </c>
    </row>
    <row r="122" spans="1:23" x14ac:dyDescent="0.25">
      <c r="A122" s="433"/>
      <c r="B122" s="430"/>
      <c r="C122" s="627" t="s">
        <v>1029</v>
      </c>
      <c r="D122" s="433"/>
      <c r="E122" s="430"/>
      <c r="F122" s="430"/>
      <c r="G122" s="430"/>
      <c r="H122" s="430"/>
      <c r="I122" s="430"/>
      <c r="J122" s="430"/>
      <c r="K122" s="430"/>
      <c r="O122" s="140"/>
    </row>
    <row r="123" spans="1:23" x14ac:dyDescent="0.25">
      <c r="A123" s="433"/>
      <c r="B123" s="430"/>
      <c r="C123" s="627" t="s">
        <v>1030</v>
      </c>
      <c r="D123" s="433"/>
      <c r="E123" s="430"/>
      <c r="F123" s="430"/>
      <c r="G123" s="430"/>
      <c r="H123" s="430"/>
      <c r="I123" s="430"/>
      <c r="J123" s="430"/>
      <c r="K123" s="430"/>
      <c r="O123" s="140"/>
    </row>
    <row r="124" spans="1:23" x14ac:dyDescent="0.25">
      <c r="A124" s="433"/>
      <c r="B124" s="430"/>
      <c r="C124" s="627" t="s">
        <v>1031</v>
      </c>
      <c r="D124" s="433"/>
      <c r="E124" s="430"/>
      <c r="F124" s="430"/>
      <c r="G124" s="430"/>
      <c r="H124" s="430"/>
      <c r="I124" s="430"/>
      <c r="J124" s="430"/>
      <c r="K124" s="430"/>
      <c r="O124" s="140"/>
    </row>
    <row r="125" spans="1:23" x14ac:dyDescent="0.25">
      <c r="A125" s="433"/>
      <c r="B125" s="430"/>
      <c r="C125" s="627" t="s">
        <v>1032</v>
      </c>
      <c r="D125" s="433"/>
      <c r="E125" s="430"/>
      <c r="F125" s="430"/>
      <c r="G125" s="430"/>
      <c r="H125" s="430"/>
      <c r="I125" s="430"/>
      <c r="J125" s="430"/>
      <c r="K125" s="430"/>
      <c r="O125" s="140"/>
    </row>
    <row r="126" spans="1:23" ht="15.75" thickBot="1" x14ac:dyDescent="0.3">
      <c r="A126" s="433"/>
      <c r="B126" s="430"/>
      <c r="C126" s="627" t="s">
        <v>1033</v>
      </c>
      <c r="D126" s="433"/>
      <c r="E126" s="430"/>
      <c r="F126" s="430"/>
      <c r="G126" s="430"/>
      <c r="H126" s="430"/>
      <c r="I126" s="430"/>
      <c r="J126" s="430"/>
      <c r="K126" s="430"/>
      <c r="O126" s="140"/>
    </row>
    <row r="127" spans="1:23" ht="30" customHeight="1" thickBot="1" x14ac:dyDescent="0.3">
      <c r="A127" s="433"/>
      <c r="B127" s="621" t="s">
        <v>1034</v>
      </c>
      <c r="C127" s="433"/>
      <c r="D127" s="433"/>
      <c r="E127" s="620"/>
      <c r="F127" s="620"/>
      <c r="G127" s="1040"/>
      <c r="H127" s="1041"/>
      <c r="I127" s="1041"/>
      <c r="J127" s="1041"/>
      <c r="K127" s="1042"/>
      <c r="O127" s="140"/>
      <c r="V127" s="139" t="b">
        <v>0</v>
      </c>
    </row>
    <row r="128" spans="1:23" x14ac:dyDescent="0.25">
      <c r="A128" s="433"/>
      <c r="B128" s="621"/>
      <c r="C128" s="627" t="s">
        <v>1035</v>
      </c>
      <c r="D128" s="433"/>
      <c r="E128" s="620"/>
      <c r="F128" s="620"/>
      <c r="G128" s="628"/>
      <c r="H128" s="628"/>
      <c r="I128" s="628"/>
      <c r="J128" s="628"/>
      <c r="K128" s="628"/>
      <c r="O128" s="140"/>
    </row>
    <row r="129" spans="1:24" x14ac:dyDescent="0.25">
      <c r="A129" s="433"/>
      <c r="B129" s="621"/>
      <c r="C129" s="627" t="s">
        <v>1036</v>
      </c>
      <c r="D129" s="433"/>
      <c r="E129" s="620"/>
      <c r="F129" s="620"/>
      <c r="G129" s="628"/>
      <c r="H129" s="628"/>
      <c r="I129" s="628"/>
      <c r="J129" s="628"/>
      <c r="K129" s="628"/>
      <c r="O129" s="140"/>
    </row>
    <row r="130" spans="1:24" x14ac:dyDescent="0.25">
      <c r="A130" s="433"/>
      <c r="B130" s="621"/>
      <c r="C130" s="627" t="s">
        <v>1048</v>
      </c>
      <c r="D130" s="433"/>
      <c r="E130" s="620"/>
      <c r="F130" s="620"/>
      <c r="G130" s="628"/>
      <c r="H130" s="628"/>
      <c r="I130" s="628"/>
      <c r="J130" s="628"/>
      <c r="K130" s="628"/>
      <c r="O130" s="140"/>
    </row>
    <row r="131" spans="1:24" x14ac:dyDescent="0.25">
      <c r="A131" s="433"/>
      <c r="B131" s="621"/>
      <c r="C131" s="627" t="s">
        <v>1037</v>
      </c>
      <c r="D131" s="433"/>
      <c r="E131" s="620"/>
      <c r="F131" s="620"/>
      <c r="G131" s="628"/>
      <c r="H131" s="628"/>
      <c r="I131" s="628"/>
      <c r="J131" s="628"/>
      <c r="K131" s="628"/>
      <c r="O131" s="140"/>
    </row>
    <row r="132" spans="1:24" x14ac:dyDescent="0.25">
      <c r="A132" s="433"/>
      <c r="B132" s="621"/>
      <c r="C132" s="627" t="s">
        <v>1038</v>
      </c>
      <c r="D132" s="433"/>
      <c r="E132" s="620"/>
      <c r="F132" s="620"/>
      <c r="G132" s="628"/>
      <c r="H132" s="628"/>
      <c r="I132" s="628"/>
      <c r="J132" s="628"/>
      <c r="K132" s="628"/>
      <c r="O132" s="140"/>
    </row>
    <row r="133" spans="1:24" x14ac:dyDescent="0.25">
      <c r="A133" s="433"/>
      <c r="B133" s="621"/>
      <c r="C133" s="627" t="s">
        <v>1039</v>
      </c>
      <c r="D133" s="433"/>
      <c r="E133" s="620"/>
      <c r="F133" s="620"/>
      <c r="G133" s="628"/>
      <c r="H133" s="628"/>
      <c r="I133" s="628"/>
      <c r="J133" s="628"/>
      <c r="K133" s="628"/>
      <c r="O133" s="140"/>
    </row>
    <row r="134" spans="1:24" ht="15.75" thickBot="1" x14ac:dyDescent="0.3">
      <c r="A134" s="433"/>
      <c r="B134" s="621"/>
      <c r="C134" s="627" t="s">
        <v>1040</v>
      </c>
      <c r="D134" s="433"/>
      <c r="E134" s="620"/>
      <c r="F134" s="620"/>
      <c r="G134" s="628"/>
      <c r="H134" s="628"/>
      <c r="I134" s="628"/>
      <c r="J134" s="628"/>
      <c r="K134" s="628"/>
      <c r="O134" s="140"/>
    </row>
    <row r="135" spans="1:24" ht="15.75" thickBot="1" x14ac:dyDescent="0.3">
      <c r="A135" s="141" t="s">
        <v>790</v>
      </c>
      <c r="B135" s="430"/>
      <c r="C135" s="430"/>
      <c r="D135" s="1010"/>
      <c r="E135" s="1011"/>
      <c r="F135" s="1011"/>
      <c r="G135" s="1011"/>
      <c r="H135" s="1011"/>
      <c r="I135" s="1011"/>
      <c r="J135" s="1011"/>
      <c r="K135" s="1012"/>
      <c r="O135" s="140"/>
    </row>
    <row r="136" spans="1:24" x14ac:dyDescent="0.25">
      <c r="A136" s="433"/>
      <c r="B136" s="623" t="s">
        <v>1041</v>
      </c>
      <c r="C136" s="430"/>
      <c r="D136" s="430"/>
      <c r="E136" s="430"/>
      <c r="F136" s="430"/>
      <c r="G136" s="430"/>
      <c r="H136" s="430"/>
      <c r="I136" s="430"/>
      <c r="J136" s="430"/>
      <c r="K136" s="430"/>
      <c r="O136" s="140"/>
      <c r="V136" s="139" t="b">
        <v>0</v>
      </c>
    </row>
    <row r="137" spans="1:24" x14ac:dyDescent="0.25">
      <c r="A137" s="433"/>
      <c r="B137" s="623" t="s">
        <v>1042</v>
      </c>
      <c r="C137" s="430"/>
      <c r="D137" s="430"/>
      <c r="E137" s="430"/>
      <c r="F137" s="430"/>
      <c r="G137" s="430"/>
      <c r="H137" s="430"/>
      <c r="I137" s="430"/>
      <c r="J137" s="430"/>
      <c r="K137" s="430"/>
      <c r="O137" s="140"/>
      <c r="V137" s="139" t="b">
        <v>0</v>
      </c>
    </row>
    <row r="138" spans="1:24" x14ac:dyDescent="0.25">
      <c r="A138" s="433"/>
      <c r="B138" s="629" t="s">
        <v>1043</v>
      </c>
      <c r="C138" s="430"/>
      <c r="D138" s="430"/>
      <c r="E138" s="430"/>
      <c r="F138" s="430"/>
      <c r="G138" s="430"/>
      <c r="H138" s="430"/>
      <c r="I138" s="430"/>
      <c r="J138" s="430"/>
      <c r="K138" s="430"/>
      <c r="O138" s="140"/>
      <c r="V138" s="139" t="str">
        <f>IF(AND(V136=TRUE,V137=TRUE),"See Departmental approval in client file","No Measures Justified")</f>
        <v>No Measures Justified</v>
      </c>
    </row>
    <row r="139" spans="1:24" x14ac:dyDescent="0.25">
      <c r="A139" s="433"/>
      <c r="B139" s="629" t="s">
        <v>1044</v>
      </c>
      <c r="C139" s="623" t="s">
        <v>1049</v>
      </c>
      <c r="D139" s="430"/>
      <c r="E139" s="430"/>
      <c r="F139" s="430"/>
      <c r="G139" s="430"/>
      <c r="H139" s="430"/>
      <c r="I139" s="430"/>
      <c r="J139" s="430"/>
      <c r="K139" s="430"/>
      <c r="O139" s="140"/>
    </row>
    <row r="140" spans="1:24" x14ac:dyDescent="0.25">
      <c r="A140" s="433"/>
      <c r="B140" s="629"/>
      <c r="C140" s="623" t="s">
        <v>1045</v>
      </c>
      <c r="D140" s="430"/>
      <c r="E140" s="430"/>
      <c r="F140" s="430"/>
      <c r="G140" s="430"/>
      <c r="H140" s="430"/>
      <c r="I140" s="430"/>
      <c r="J140" s="430"/>
      <c r="K140" s="430"/>
      <c r="O140" s="140"/>
    </row>
    <row r="141" spans="1:24" x14ac:dyDescent="0.25">
      <c r="A141" s="1004" t="s">
        <v>1046</v>
      </c>
      <c r="B141" s="1004"/>
      <c r="C141" s="1004"/>
      <c r="D141" s="1004"/>
      <c r="E141" s="1004"/>
      <c r="F141" s="1004"/>
      <c r="G141" s="1004"/>
      <c r="H141" s="1004"/>
      <c r="I141" s="1004"/>
      <c r="J141" s="1004"/>
      <c r="K141" s="1004"/>
      <c r="O141" s="140"/>
      <c r="P141" s="140"/>
      <c r="Q141" s="140"/>
      <c r="R141" s="140"/>
      <c r="S141" s="140"/>
      <c r="T141" s="140"/>
      <c r="U141" s="140"/>
      <c r="V141" s="140"/>
      <c r="W141" s="140"/>
      <c r="X141" s="140"/>
    </row>
    <row r="142" spans="1:24" x14ac:dyDescent="0.25">
      <c r="A142" s="140"/>
    </row>
    <row r="143" spans="1:24" x14ac:dyDescent="0.25">
      <c r="A143" s="140"/>
    </row>
    <row r="144" spans="1:24" x14ac:dyDescent="0.25">
      <c r="A144" s="140"/>
    </row>
    <row r="145" spans="1:23" x14ac:dyDescent="0.25">
      <c r="A145" s="140"/>
    </row>
    <row r="146" spans="1:23" x14ac:dyDescent="0.25">
      <c r="A146" s="140"/>
      <c r="B146" s="140"/>
      <c r="C146" s="140"/>
      <c r="D146" s="140"/>
      <c r="E146" s="140"/>
      <c r="F146" s="140"/>
      <c r="G146" s="140"/>
      <c r="H146" s="140"/>
      <c r="I146" s="140"/>
      <c r="J146" s="140"/>
      <c r="O146" s="140"/>
      <c r="P146" s="140"/>
      <c r="Q146" s="140"/>
      <c r="R146" s="140"/>
      <c r="S146" s="140"/>
      <c r="T146" s="140"/>
      <c r="U146" s="140"/>
      <c r="V146" s="140"/>
      <c r="W146" s="140"/>
    </row>
    <row r="147" spans="1:23" x14ac:dyDescent="0.25">
      <c r="A147" s="140"/>
      <c r="B147" s="140"/>
      <c r="C147" s="140"/>
      <c r="D147" s="140"/>
      <c r="E147" s="140"/>
      <c r="F147" s="140"/>
      <c r="G147" s="140"/>
      <c r="H147" s="140"/>
      <c r="I147" s="140"/>
      <c r="J147" s="140"/>
      <c r="O147" s="140"/>
      <c r="P147" s="140"/>
      <c r="Q147" s="140"/>
      <c r="R147" s="140"/>
      <c r="S147" s="140"/>
      <c r="T147" s="140"/>
      <c r="U147" s="140"/>
      <c r="V147" s="140"/>
      <c r="W147" s="140"/>
    </row>
    <row r="148" spans="1:23" x14ac:dyDescent="0.25">
      <c r="A148" s="140"/>
      <c r="B148" s="140"/>
      <c r="C148" s="140"/>
      <c r="D148" s="140"/>
      <c r="E148" s="140"/>
      <c r="F148" s="140"/>
      <c r="G148" s="140"/>
      <c r="H148" s="140"/>
      <c r="I148" s="140"/>
      <c r="J148" s="140"/>
      <c r="O148" s="140"/>
      <c r="P148" s="140"/>
      <c r="Q148" s="140"/>
      <c r="R148" s="140"/>
      <c r="S148" s="140"/>
      <c r="T148" s="140"/>
      <c r="U148" s="140"/>
      <c r="V148" s="140"/>
      <c r="W148" s="140"/>
    </row>
    <row r="149" spans="1:23" x14ac:dyDescent="0.25">
      <c r="A149" s="140"/>
      <c r="B149" s="140"/>
      <c r="C149" s="140"/>
      <c r="D149" s="140"/>
      <c r="E149" s="140"/>
      <c r="F149" s="140"/>
      <c r="G149" s="140"/>
      <c r="H149" s="140"/>
      <c r="I149" s="140"/>
      <c r="J149" s="140"/>
      <c r="O149" s="140"/>
      <c r="P149" s="140"/>
      <c r="Q149" s="140"/>
      <c r="R149" s="140"/>
      <c r="S149" s="140"/>
      <c r="T149" s="140"/>
      <c r="U149" s="140"/>
      <c r="V149" s="140"/>
      <c r="W149" s="140"/>
    </row>
    <row r="150" spans="1:23" x14ac:dyDescent="0.25">
      <c r="A150" s="140"/>
      <c r="B150" s="140"/>
      <c r="C150" s="140"/>
      <c r="D150" s="140"/>
      <c r="E150" s="140"/>
      <c r="F150" s="140"/>
      <c r="G150" s="140"/>
      <c r="H150" s="140"/>
      <c r="I150" s="140"/>
      <c r="J150" s="140"/>
    </row>
    <row r="151" spans="1:23" x14ac:dyDescent="0.25">
      <c r="A151" s="140"/>
      <c r="B151" s="140"/>
      <c r="C151" s="140"/>
      <c r="D151" s="140"/>
      <c r="E151" s="140"/>
      <c r="F151" s="140"/>
      <c r="G151" s="140"/>
      <c r="H151" s="140"/>
      <c r="I151" s="140"/>
      <c r="J151" s="140"/>
    </row>
    <row r="152" spans="1:23" x14ac:dyDescent="0.25">
      <c r="A152" s="140"/>
      <c r="B152" s="140"/>
      <c r="C152" s="140"/>
      <c r="D152" s="140"/>
      <c r="E152" s="140"/>
      <c r="F152" s="140"/>
      <c r="G152" s="140"/>
      <c r="H152" s="140"/>
      <c r="I152" s="140"/>
      <c r="J152" s="140"/>
    </row>
    <row r="153" spans="1:23" x14ac:dyDescent="0.25">
      <c r="A153" s="140"/>
      <c r="B153" s="140"/>
      <c r="C153" s="140"/>
      <c r="D153" s="140"/>
      <c r="E153" s="140"/>
      <c r="F153" s="140"/>
      <c r="G153" s="140"/>
      <c r="H153" s="140"/>
      <c r="I153" s="140"/>
      <c r="J153" s="140"/>
    </row>
    <row r="154" spans="1:23" x14ac:dyDescent="0.25">
      <c r="A154" s="140"/>
      <c r="B154" s="140"/>
      <c r="C154" s="140"/>
      <c r="D154" s="140"/>
      <c r="E154" s="140"/>
      <c r="F154" s="140"/>
      <c r="G154" s="140"/>
      <c r="H154" s="140"/>
      <c r="I154" s="140"/>
      <c r="J154" s="140"/>
    </row>
    <row r="155" spans="1:23" x14ac:dyDescent="0.25">
      <c r="A155" s="140"/>
      <c r="B155" s="140"/>
      <c r="C155" s="140"/>
      <c r="D155" s="140"/>
      <c r="E155" s="140"/>
      <c r="F155" s="140"/>
      <c r="G155" s="140"/>
      <c r="H155" s="140"/>
      <c r="I155" s="140"/>
      <c r="J155" s="140"/>
    </row>
    <row r="156" spans="1:23" x14ac:dyDescent="0.25">
      <c r="A156" s="140"/>
      <c r="B156" s="140"/>
      <c r="C156" s="140"/>
      <c r="D156" s="140"/>
      <c r="E156" s="140"/>
      <c r="F156" s="140"/>
      <c r="G156" s="140"/>
      <c r="H156" s="140"/>
      <c r="I156" s="140"/>
      <c r="J156" s="140"/>
    </row>
    <row r="157" spans="1:23" x14ac:dyDescent="0.25">
      <c r="A157" s="140"/>
      <c r="B157" s="140"/>
      <c r="C157" s="140"/>
      <c r="D157" s="140"/>
      <c r="E157" s="140"/>
      <c r="F157" s="140"/>
      <c r="G157" s="140"/>
      <c r="H157" s="140"/>
      <c r="I157" s="140"/>
      <c r="J157" s="140"/>
    </row>
    <row r="158" spans="1:23" x14ac:dyDescent="0.25">
      <c r="A158" s="140"/>
      <c r="B158" s="140"/>
      <c r="C158" s="140"/>
      <c r="D158" s="140"/>
      <c r="E158" s="140"/>
      <c r="F158" s="140"/>
      <c r="G158" s="140"/>
      <c r="H158" s="140"/>
      <c r="I158" s="140"/>
      <c r="J158" s="140"/>
    </row>
    <row r="159" spans="1:23" x14ac:dyDescent="0.25">
      <c r="A159" s="140"/>
      <c r="B159" s="140"/>
      <c r="C159" s="140"/>
      <c r="D159" s="140"/>
      <c r="E159" s="140"/>
      <c r="F159" s="140"/>
      <c r="G159" s="140"/>
      <c r="H159" s="140"/>
      <c r="I159" s="140"/>
      <c r="J159" s="140"/>
    </row>
    <row r="160" spans="1:23" x14ac:dyDescent="0.25">
      <c r="A160" s="140"/>
      <c r="B160" s="140"/>
      <c r="C160" s="140"/>
      <c r="D160" s="140"/>
      <c r="E160" s="140"/>
      <c r="F160" s="140"/>
      <c r="G160" s="140"/>
      <c r="H160" s="140"/>
      <c r="I160" s="140"/>
      <c r="J160" s="140"/>
    </row>
    <row r="161" spans="1:10" x14ac:dyDescent="0.25">
      <c r="A161" s="140"/>
      <c r="B161" s="140"/>
      <c r="C161" s="140"/>
      <c r="D161" s="140"/>
      <c r="E161" s="140"/>
      <c r="F161" s="140"/>
      <c r="G161" s="140"/>
      <c r="H161" s="140"/>
      <c r="I161" s="140"/>
      <c r="J161" s="140"/>
    </row>
    <row r="162" spans="1:10" x14ac:dyDescent="0.25">
      <c r="A162" s="140"/>
      <c r="B162" s="140"/>
      <c r="C162" s="140"/>
      <c r="D162" s="140"/>
      <c r="E162" s="140"/>
      <c r="F162" s="140"/>
      <c r="G162" s="140"/>
      <c r="H162" s="140"/>
      <c r="I162" s="140"/>
      <c r="J162" s="140"/>
    </row>
    <row r="163" spans="1:10" x14ac:dyDescent="0.25">
      <c r="A163" s="140"/>
      <c r="B163" s="140"/>
      <c r="C163" s="140"/>
      <c r="D163" s="140"/>
      <c r="E163" s="140"/>
      <c r="F163" s="140"/>
      <c r="G163" s="140"/>
      <c r="H163" s="140"/>
      <c r="I163" s="140"/>
      <c r="J163" s="140"/>
    </row>
    <row r="164" spans="1:10" x14ac:dyDescent="0.25">
      <c r="A164" s="140"/>
      <c r="B164" s="140"/>
      <c r="C164" s="140"/>
      <c r="D164" s="140"/>
      <c r="E164" s="140"/>
      <c r="F164" s="140"/>
      <c r="G164" s="140"/>
      <c r="H164" s="140"/>
      <c r="I164" s="140"/>
      <c r="J164" s="140"/>
    </row>
    <row r="165" spans="1:10" x14ac:dyDescent="0.25">
      <c r="A165" s="140"/>
      <c r="B165" s="140"/>
      <c r="C165" s="140"/>
      <c r="D165" s="140"/>
      <c r="E165" s="140"/>
      <c r="F165" s="140"/>
      <c r="G165" s="140"/>
      <c r="H165" s="140"/>
      <c r="I165" s="140"/>
      <c r="J165" s="140"/>
    </row>
    <row r="166" spans="1:10" x14ac:dyDescent="0.25">
      <c r="A166" s="140"/>
      <c r="B166" s="140"/>
      <c r="C166" s="140"/>
      <c r="D166" s="140"/>
      <c r="E166" s="140"/>
      <c r="F166" s="140"/>
      <c r="G166" s="140"/>
      <c r="H166" s="140"/>
      <c r="I166" s="140"/>
      <c r="J166" s="140"/>
    </row>
    <row r="167" spans="1:10" x14ac:dyDescent="0.25">
      <c r="A167" s="140"/>
      <c r="B167" s="140"/>
      <c r="C167" s="140"/>
      <c r="D167" s="140"/>
      <c r="E167" s="140"/>
      <c r="F167" s="140"/>
      <c r="G167" s="140"/>
      <c r="H167" s="140"/>
      <c r="I167" s="140"/>
      <c r="J167" s="140"/>
    </row>
    <row r="168" spans="1:10" x14ac:dyDescent="0.25">
      <c r="A168" s="140"/>
      <c r="B168" s="140"/>
      <c r="C168" s="140"/>
      <c r="D168" s="140"/>
      <c r="E168" s="140"/>
      <c r="F168" s="140"/>
      <c r="G168" s="140"/>
      <c r="H168" s="140"/>
      <c r="I168" s="140"/>
      <c r="J168" s="140"/>
    </row>
    <row r="169" spans="1:10" x14ac:dyDescent="0.25">
      <c r="A169" s="140"/>
      <c r="B169" s="140"/>
      <c r="C169" s="140"/>
      <c r="D169" s="140"/>
      <c r="E169" s="140"/>
      <c r="F169" s="140"/>
      <c r="G169" s="140"/>
      <c r="H169" s="140"/>
      <c r="I169" s="140"/>
      <c r="J169" s="140"/>
    </row>
    <row r="170" spans="1:10" x14ac:dyDescent="0.25">
      <c r="A170" s="140"/>
      <c r="B170" s="140"/>
      <c r="C170" s="140"/>
      <c r="D170" s="140"/>
      <c r="E170" s="140"/>
      <c r="F170" s="140"/>
      <c r="G170" s="140"/>
      <c r="H170" s="140"/>
      <c r="I170" s="140"/>
      <c r="J170" s="140"/>
    </row>
    <row r="171" spans="1:10" x14ac:dyDescent="0.25">
      <c r="A171" s="140"/>
      <c r="B171" s="140"/>
      <c r="C171" s="140"/>
      <c r="D171" s="140"/>
      <c r="E171" s="140"/>
      <c r="F171" s="140"/>
      <c r="G171" s="140"/>
      <c r="H171" s="140"/>
      <c r="I171" s="140"/>
      <c r="J171" s="140"/>
    </row>
    <row r="172" spans="1:10" x14ac:dyDescent="0.25">
      <c r="A172" s="140"/>
      <c r="B172" s="140"/>
      <c r="C172" s="140"/>
      <c r="D172" s="140"/>
      <c r="E172" s="140"/>
      <c r="F172" s="140"/>
      <c r="G172" s="140"/>
      <c r="H172" s="140"/>
      <c r="I172" s="140"/>
      <c r="J172" s="140"/>
    </row>
    <row r="173" spans="1:10" x14ac:dyDescent="0.25">
      <c r="A173" s="140"/>
      <c r="B173" s="140"/>
      <c r="C173" s="140"/>
      <c r="D173" s="140"/>
      <c r="E173" s="140"/>
      <c r="F173" s="140"/>
      <c r="G173" s="140"/>
      <c r="H173" s="140"/>
      <c r="I173" s="140"/>
      <c r="J173" s="140"/>
    </row>
    <row r="174" spans="1:10" x14ac:dyDescent="0.25">
      <c r="A174" s="140"/>
      <c r="B174" s="140"/>
      <c r="C174" s="140"/>
      <c r="D174" s="140"/>
      <c r="E174" s="140"/>
      <c r="F174" s="140"/>
      <c r="G174" s="140"/>
      <c r="H174" s="140"/>
      <c r="I174" s="140"/>
      <c r="J174" s="140"/>
    </row>
    <row r="175" spans="1:10" x14ac:dyDescent="0.25">
      <c r="A175" s="140"/>
      <c r="B175" s="140"/>
      <c r="C175" s="140"/>
      <c r="D175" s="140"/>
      <c r="E175" s="140"/>
      <c r="F175" s="140"/>
      <c r="G175" s="140"/>
      <c r="H175" s="140"/>
      <c r="I175" s="140"/>
      <c r="J175" s="140"/>
    </row>
    <row r="176" spans="1:10" x14ac:dyDescent="0.25">
      <c r="A176" s="140"/>
      <c r="B176" s="140"/>
      <c r="C176" s="140"/>
      <c r="D176" s="140"/>
      <c r="E176" s="140"/>
      <c r="F176" s="140"/>
      <c r="G176" s="140"/>
      <c r="H176" s="140"/>
      <c r="I176" s="140"/>
      <c r="J176" s="140"/>
    </row>
    <row r="177" spans="1:10" x14ac:dyDescent="0.25">
      <c r="A177" s="140"/>
      <c r="B177" s="140"/>
      <c r="C177" s="140"/>
      <c r="D177" s="140"/>
      <c r="E177" s="140"/>
      <c r="F177" s="140"/>
      <c r="G177" s="140"/>
      <c r="H177" s="140"/>
      <c r="I177" s="140"/>
      <c r="J177" s="140"/>
    </row>
    <row r="178" spans="1:10" x14ac:dyDescent="0.25">
      <c r="A178" s="140"/>
      <c r="B178" s="140"/>
      <c r="C178" s="140"/>
      <c r="D178" s="140"/>
      <c r="E178" s="140"/>
      <c r="F178" s="140"/>
      <c r="G178" s="140"/>
      <c r="H178" s="140"/>
      <c r="I178" s="140"/>
      <c r="J178" s="140"/>
    </row>
    <row r="179" spans="1:10" x14ac:dyDescent="0.25">
      <c r="A179" s="140"/>
      <c r="B179" s="140"/>
      <c r="C179" s="140"/>
      <c r="D179" s="140"/>
      <c r="E179" s="140"/>
      <c r="F179" s="140"/>
      <c r="G179" s="140"/>
      <c r="H179" s="140"/>
      <c r="I179" s="140"/>
      <c r="J179" s="140"/>
    </row>
    <row r="180" spans="1:10" x14ac:dyDescent="0.25">
      <c r="A180" s="140"/>
      <c r="B180" s="140"/>
      <c r="C180" s="140"/>
      <c r="D180" s="140"/>
      <c r="E180" s="140"/>
      <c r="F180" s="140"/>
      <c r="G180" s="140"/>
      <c r="H180" s="140"/>
      <c r="I180" s="140"/>
      <c r="J180" s="140"/>
    </row>
    <row r="181" spans="1:10" x14ac:dyDescent="0.25">
      <c r="A181" s="140"/>
      <c r="B181" s="140"/>
      <c r="C181" s="140"/>
      <c r="D181" s="140"/>
      <c r="E181" s="140"/>
      <c r="F181" s="140"/>
      <c r="G181" s="140"/>
      <c r="H181" s="140"/>
      <c r="I181" s="140"/>
      <c r="J181" s="140"/>
    </row>
    <row r="182" spans="1:10" x14ac:dyDescent="0.25">
      <c r="A182" s="140"/>
      <c r="B182" s="140"/>
      <c r="C182" s="140"/>
      <c r="D182" s="140"/>
      <c r="E182" s="140"/>
      <c r="F182" s="140"/>
      <c r="G182" s="140"/>
      <c r="H182" s="140"/>
      <c r="I182" s="140"/>
      <c r="J182" s="140"/>
    </row>
    <row r="183" spans="1:10" x14ac:dyDescent="0.25">
      <c r="A183" s="140"/>
      <c r="B183" s="140"/>
      <c r="C183" s="140"/>
      <c r="D183" s="140"/>
      <c r="E183" s="140"/>
      <c r="F183" s="140"/>
      <c r="G183" s="140"/>
      <c r="H183" s="140"/>
      <c r="I183" s="140"/>
      <c r="J183" s="140"/>
    </row>
    <row r="184" spans="1:10" x14ac:dyDescent="0.25">
      <c r="A184" s="140"/>
      <c r="B184" s="140"/>
      <c r="C184" s="140"/>
      <c r="D184" s="140"/>
      <c r="E184" s="140"/>
      <c r="F184" s="140"/>
      <c r="G184" s="140"/>
      <c r="H184" s="140"/>
      <c r="I184" s="140"/>
      <c r="J184" s="140"/>
    </row>
    <row r="185" spans="1:10" x14ac:dyDescent="0.25">
      <c r="A185" s="140"/>
      <c r="B185" s="140"/>
      <c r="C185" s="140"/>
      <c r="D185" s="140"/>
      <c r="E185" s="140"/>
      <c r="F185" s="140"/>
      <c r="G185" s="140"/>
      <c r="H185" s="140"/>
      <c r="I185" s="140"/>
      <c r="J185" s="140"/>
    </row>
    <row r="186" spans="1:10" x14ac:dyDescent="0.25">
      <c r="A186" s="140"/>
      <c r="B186" s="140"/>
      <c r="C186" s="140"/>
      <c r="D186" s="140"/>
      <c r="E186" s="140"/>
      <c r="F186" s="140"/>
      <c r="G186" s="140"/>
      <c r="H186" s="140"/>
      <c r="I186" s="140"/>
      <c r="J186" s="140"/>
    </row>
    <row r="187" spans="1:10" x14ac:dyDescent="0.25">
      <c r="A187" s="140"/>
      <c r="B187" s="140"/>
      <c r="C187" s="140"/>
      <c r="D187" s="140"/>
      <c r="E187" s="140"/>
      <c r="F187" s="140"/>
      <c r="G187" s="140"/>
      <c r="H187" s="140"/>
      <c r="I187" s="140"/>
      <c r="J187" s="140"/>
    </row>
    <row r="188" spans="1:10" x14ac:dyDescent="0.25">
      <c r="A188" s="140"/>
      <c r="B188" s="140"/>
      <c r="C188" s="140"/>
      <c r="D188" s="140"/>
      <c r="E188" s="140"/>
      <c r="F188" s="140"/>
      <c r="G188" s="140"/>
      <c r="H188" s="140"/>
      <c r="I188" s="140"/>
      <c r="J188" s="140"/>
    </row>
    <row r="189" spans="1:10" x14ac:dyDescent="0.25">
      <c r="A189" s="140"/>
      <c r="B189" s="140"/>
      <c r="C189" s="140"/>
      <c r="D189" s="140"/>
      <c r="E189" s="140"/>
      <c r="F189" s="140"/>
      <c r="G189" s="140"/>
      <c r="H189" s="140"/>
      <c r="I189" s="140"/>
      <c r="J189" s="140"/>
    </row>
  </sheetData>
  <mergeCells count="85">
    <mergeCell ref="A16:K16"/>
    <mergeCell ref="B1:C1"/>
    <mergeCell ref="E1:K1"/>
    <mergeCell ref="A2:K2"/>
    <mergeCell ref="A3:K3"/>
    <mergeCell ref="A4:K4"/>
    <mergeCell ref="A5:K5"/>
    <mergeCell ref="A6:K9"/>
    <mergeCell ref="A10:K10"/>
    <mergeCell ref="A11:K14"/>
    <mergeCell ref="A15:K15"/>
    <mergeCell ref="A26:K26"/>
    <mergeCell ref="A27:J27"/>
    <mergeCell ref="A28:J28"/>
    <mergeCell ref="A17:K17"/>
    <mergeCell ref="A18:K18"/>
    <mergeCell ref="A19:K19"/>
    <mergeCell ref="A20:K20"/>
    <mergeCell ref="A25:K25"/>
    <mergeCell ref="C42:K42"/>
    <mergeCell ref="B44:K44"/>
    <mergeCell ref="B45:K45"/>
    <mergeCell ref="C36:K36"/>
    <mergeCell ref="D29:K29"/>
    <mergeCell ref="B30:K30"/>
    <mergeCell ref="B31:K31"/>
    <mergeCell ref="B32:K32"/>
    <mergeCell ref="B33:K33"/>
    <mergeCell ref="B34:J34"/>
    <mergeCell ref="C48:K48"/>
    <mergeCell ref="B49:K49"/>
    <mergeCell ref="B51:K51"/>
    <mergeCell ref="B52:K52"/>
    <mergeCell ref="C53:K53"/>
    <mergeCell ref="B54:K54"/>
    <mergeCell ref="C55:K55"/>
    <mergeCell ref="C56:K56"/>
    <mergeCell ref="C57:K57"/>
    <mergeCell ref="B58:K58"/>
    <mergeCell ref="A61:K61"/>
    <mergeCell ref="C68:K68"/>
    <mergeCell ref="B69:K69"/>
    <mergeCell ref="B59:K59"/>
    <mergeCell ref="B60:K60"/>
    <mergeCell ref="C62:K62"/>
    <mergeCell ref="B64:K64"/>
    <mergeCell ref="B76:K76"/>
    <mergeCell ref="C80:K80"/>
    <mergeCell ref="B81:K81"/>
    <mergeCell ref="B77:K77"/>
    <mergeCell ref="B70:K70"/>
    <mergeCell ref="D75:K75"/>
    <mergeCell ref="E93:K93"/>
    <mergeCell ref="B94:K94"/>
    <mergeCell ref="C95:K95"/>
    <mergeCell ref="G96:K96"/>
    <mergeCell ref="B82:K82"/>
    <mergeCell ref="B89:K89"/>
    <mergeCell ref="B90:K90"/>
    <mergeCell ref="D111:K111"/>
    <mergeCell ref="B112:K114"/>
    <mergeCell ref="C104:K104"/>
    <mergeCell ref="C106:K106"/>
    <mergeCell ref="C97:K97"/>
    <mergeCell ref="C98:K98"/>
    <mergeCell ref="C99:K99"/>
    <mergeCell ref="C100:K100"/>
    <mergeCell ref="C101:K101"/>
    <mergeCell ref="C102:K102"/>
    <mergeCell ref="A141:K141"/>
    <mergeCell ref="A35:K35"/>
    <mergeCell ref="B37:K37"/>
    <mergeCell ref="B43:K43"/>
    <mergeCell ref="C73:K73"/>
    <mergeCell ref="D135:K135"/>
    <mergeCell ref="G127:K127"/>
    <mergeCell ref="G121:K121"/>
    <mergeCell ref="C115:K115"/>
    <mergeCell ref="C116:K116"/>
    <mergeCell ref="C117:K117"/>
    <mergeCell ref="C118:K118"/>
    <mergeCell ref="C119:K119"/>
    <mergeCell ref="B120:K120"/>
    <mergeCell ref="C107:K107"/>
    <mergeCell ref="C108:K108"/>
  </mergeCells>
  <hyperlinks>
    <hyperlink ref="A35:J35" r:id="rId1" display="https://www.tdhca.texas.gov/sites/default/files/community-affairs/wap/docs/23-WAP-Health&amp;Safety.pdf"/>
  </hyperlinks>
  <pageMargins left="0.25" right="0.25" top="0.75" bottom="0.75" header="0.3" footer="0.3"/>
  <pageSetup scale="91" orientation="portrait" horizontalDpi="300" r:id="rId2"/>
  <drawing r:id="rId3"/>
  <legacyDrawing r:id="rId4"/>
  <mc:AlternateContent xmlns:mc="http://schemas.openxmlformats.org/markup-compatibility/2006">
    <mc:Choice Requires="x14">
      <controls>
        <mc:AlternateContent xmlns:mc="http://schemas.openxmlformats.org/markup-compatibility/2006">
          <mc:Choice Requires="x14">
            <control shapeId="53249" r:id="rId5" name="Check Box 1">
              <controlPr defaultSize="0" autoFill="0" autoLine="0" autoPict="0">
                <anchor moveWithCells="1">
                  <from>
                    <xdr:col>0</xdr:col>
                    <xdr:colOff>304800</xdr:colOff>
                    <xdr:row>29</xdr:row>
                    <xdr:rowOff>9525</xdr:rowOff>
                  </from>
                  <to>
                    <xdr:col>1</xdr:col>
                    <xdr:colOff>19050</xdr:colOff>
                    <xdr:row>30</xdr:row>
                    <xdr:rowOff>38100</xdr:rowOff>
                  </to>
                </anchor>
              </controlPr>
            </control>
          </mc:Choice>
        </mc:AlternateContent>
        <mc:AlternateContent xmlns:mc="http://schemas.openxmlformats.org/markup-compatibility/2006">
          <mc:Choice Requires="x14">
            <control shapeId="53250" r:id="rId6" name="Check Box 2">
              <controlPr defaultSize="0" autoFill="0" autoLine="0" autoPict="0">
                <anchor moveWithCells="1">
                  <from>
                    <xdr:col>0</xdr:col>
                    <xdr:colOff>304800</xdr:colOff>
                    <xdr:row>31</xdr:row>
                    <xdr:rowOff>0</xdr:rowOff>
                  </from>
                  <to>
                    <xdr:col>1</xdr:col>
                    <xdr:colOff>19050</xdr:colOff>
                    <xdr:row>32</xdr:row>
                    <xdr:rowOff>28575</xdr:rowOff>
                  </to>
                </anchor>
              </controlPr>
            </control>
          </mc:Choice>
        </mc:AlternateContent>
        <mc:AlternateContent xmlns:mc="http://schemas.openxmlformats.org/markup-compatibility/2006">
          <mc:Choice Requires="x14">
            <control shapeId="53251" r:id="rId7" name="Check Box 3">
              <controlPr defaultSize="0" autoFill="0" autoLine="0" autoPict="0">
                <anchor moveWithCells="1">
                  <from>
                    <xdr:col>0</xdr:col>
                    <xdr:colOff>304800</xdr:colOff>
                    <xdr:row>32</xdr:row>
                    <xdr:rowOff>0</xdr:rowOff>
                  </from>
                  <to>
                    <xdr:col>1</xdr:col>
                    <xdr:colOff>19050</xdr:colOff>
                    <xdr:row>33</xdr:row>
                    <xdr:rowOff>28575</xdr:rowOff>
                  </to>
                </anchor>
              </controlPr>
            </control>
          </mc:Choice>
        </mc:AlternateContent>
        <mc:AlternateContent xmlns:mc="http://schemas.openxmlformats.org/markup-compatibility/2006">
          <mc:Choice Requires="x14">
            <control shapeId="53252" r:id="rId8" name="Check Box 4">
              <controlPr defaultSize="0" autoFill="0" autoLine="0" autoPict="0">
                <anchor moveWithCells="1">
                  <from>
                    <xdr:col>0</xdr:col>
                    <xdr:colOff>304800</xdr:colOff>
                    <xdr:row>33</xdr:row>
                    <xdr:rowOff>0</xdr:rowOff>
                  </from>
                  <to>
                    <xdr:col>1</xdr:col>
                    <xdr:colOff>19050</xdr:colOff>
                    <xdr:row>34</xdr:row>
                    <xdr:rowOff>28575</xdr:rowOff>
                  </to>
                </anchor>
              </controlPr>
            </control>
          </mc:Choice>
        </mc:AlternateContent>
        <mc:AlternateContent xmlns:mc="http://schemas.openxmlformats.org/markup-compatibility/2006">
          <mc:Choice Requires="x14">
            <control shapeId="53253" r:id="rId9" name="Check Box 5">
              <controlPr defaultSize="0" autoFill="0" autoLine="0" autoPict="0">
                <anchor moveWithCells="1">
                  <from>
                    <xdr:col>0</xdr:col>
                    <xdr:colOff>304800</xdr:colOff>
                    <xdr:row>36</xdr:row>
                    <xdr:rowOff>0</xdr:rowOff>
                  </from>
                  <to>
                    <xdr:col>1</xdr:col>
                    <xdr:colOff>19050</xdr:colOff>
                    <xdr:row>37</xdr:row>
                    <xdr:rowOff>28575</xdr:rowOff>
                  </to>
                </anchor>
              </controlPr>
            </control>
          </mc:Choice>
        </mc:AlternateContent>
        <mc:AlternateContent xmlns:mc="http://schemas.openxmlformats.org/markup-compatibility/2006">
          <mc:Choice Requires="x14">
            <control shapeId="53254" r:id="rId10" name="Check Box 6">
              <controlPr defaultSize="0" autoFill="0" autoLine="0" autoPict="0">
                <anchor moveWithCells="1">
                  <from>
                    <xdr:col>0</xdr:col>
                    <xdr:colOff>304800</xdr:colOff>
                    <xdr:row>37</xdr:row>
                    <xdr:rowOff>0</xdr:rowOff>
                  </from>
                  <to>
                    <xdr:col>1</xdr:col>
                    <xdr:colOff>19050</xdr:colOff>
                    <xdr:row>38</xdr:row>
                    <xdr:rowOff>28575</xdr:rowOff>
                  </to>
                </anchor>
              </controlPr>
            </control>
          </mc:Choice>
        </mc:AlternateContent>
        <mc:AlternateContent xmlns:mc="http://schemas.openxmlformats.org/markup-compatibility/2006">
          <mc:Choice Requires="x14">
            <control shapeId="53255" r:id="rId11" name="Check Box 7">
              <controlPr defaultSize="0" autoFill="0" autoLine="0" autoPict="0">
                <anchor moveWithCells="1">
                  <from>
                    <xdr:col>0</xdr:col>
                    <xdr:colOff>304800</xdr:colOff>
                    <xdr:row>38</xdr:row>
                    <xdr:rowOff>19050</xdr:rowOff>
                  </from>
                  <to>
                    <xdr:col>1</xdr:col>
                    <xdr:colOff>19050</xdr:colOff>
                    <xdr:row>39</xdr:row>
                    <xdr:rowOff>47625</xdr:rowOff>
                  </to>
                </anchor>
              </controlPr>
            </control>
          </mc:Choice>
        </mc:AlternateContent>
        <mc:AlternateContent xmlns:mc="http://schemas.openxmlformats.org/markup-compatibility/2006">
          <mc:Choice Requires="x14">
            <control shapeId="53256" r:id="rId12" name="Check Box 8">
              <controlPr defaultSize="0" autoFill="0" autoLine="0" autoPict="0">
                <anchor moveWithCells="1">
                  <from>
                    <xdr:col>0</xdr:col>
                    <xdr:colOff>304800</xdr:colOff>
                    <xdr:row>39</xdr:row>
                    <xdr:rowOff>9525</xdr:rowOff>
                  </from>
                  <to>
                    <xdr:col>1</xdr:col>
                    <xdr:colOff>19050</xdr:colOff>
                    <xdr:row>40</xdr:row>
                    <xdr:rowOff>38100</xdr:rowOff>
                  </to>
                </anchor>
              </controlPr>
            </control>
          </mc:Choice>
        </mc:AlternateContent>
        <mc:AlternateContent xmlns:mc="http://schemas.openxmlformats.org/markup-compatibility/2006">
          <mc:Choice Requires="x14">
            <control shapeId="53257" r:id="rId13" name="Check Box 9">
              <controlPr defaultSize="0" autoFill="0" autoLine="0" autoPict="0">
                <anchor moveWithCells="1">
                  <from>
                    <xdr:col>0</xdr:col>
                    <xdr:colOff>304800</xdr:colOff>
                    <xdr:row>42</xdr:row>
                    <xdr:rowOff>0</xdr:rowOff>
                  </from>
                  <to>
                    <xdr:col>1</xdr:col>
                    <xdr:colOff>19050</xdr:colOff>
                    <xdr:row>43</xdr:row>
                    <xdr:rowOff>28575</xdr:rowOff>
                  </to>
                </anchor>
              </controlPr>
            </control>
          </mc:Choice>
        </mc:AlternateContent>
        <mc:AlternateContent xmlns:mc="http://schemas.openxmlformats.org/markup-compatibility/2006">
          <mc:Choice Requires="x14">
            <control shapeId="53258" r:id="rId14" name="Check Box 10">
              <controlPr defaultSize="0" autoFill="0" autoLine="0" autoPict="0">
                <anchor moveWithCells="1">
                  <from>
                    <xdr:col>0</xdr:col>
                    <xdr:colOff>304800</xdr:colOff>
                    <xdr:row>43</xdr:row>
                    <xdr:rowOff>9525</xdr:rowOff>
                  </from>
                  <to>
                    <xdr:col>1</xdr:col>
                    <xdr:colOff>19050</xdr:colOff>
                    <xdr:row>44</xdr:row>
                    <xdr:rowOff>38100</xdr:rowOff>
                  </to>
                </anchor>
              </controlPr>
            </control>
          </mc:Choice>
        </mc:AlternateContent>
        <mc:AlternateContent xmlns:mc="http://schemas.openxmlformats.org/markup-compatibility/2006">
          <mc:Choice Requires="x14">
            <control shapeId="53259" r:id="rId15" name="Check Box 11">
              <controlPr defaultSize="0" autoFill="0" autoLine="0" autoPict="0">
                <anchor moveWithCells="1">
                  <from>
                    <xdr:col>0</xdr:col>
                    <xdr:colOff>304800</xdr:colOff>
                    <xdr:row>44</xdr:row>
                    <xdr:rowOff>9525</xdr:rowOff>
                  </from>
                  <to>
                    <xdr:col>1</xdr:col>
                    <xdr:colOff>19050</xdr:colOff>
                    <xdr:row>45</xdr:row>
                    <xdr:rowOff>38100</xdr:rowOff>
                  </to>
                </anchor>
              </controlPr>
            </control>
          </mc:Choice>
        </mc:AlternateContent>
        <mc:AlternateContent xmlns:mc="http://schemas.openxmlformats.org/markup-compatibility/2006">
          <mc:Choice Requires="x14">
            <control shapeId="53260" r:id="rId16" name="Check Box 12">
              <controlPr defaultSize="0" autoFill="0" autoLine="0" autoPict="0">
                <anchor moveWithCells="1">
                  <from>
                    <xdr:col>0</xdr:col>
                    <xdr:colOff>304800</xdr:colOff>
                    <xdr:row>45</xdr:row>
                    <xdr:rowOff>9525</xdr:rowOff>
                  </from>
                  <to>
                    <xdr:col>1</xdr:col>
                    <xdr:colOff>19050</xdr:colOff>
                    <xdr:row>46</xdr:row>
                    <xdr:rowOff>38100</xdr:rowOff>
                  </to>
                </anchor>
              </controlPr>
            </control>
          </mc:Choice>
        </mc:AlternateContent>
        <mc:AlternateContent xmlns:mc="http://schemas.openxmlformats.org/markup-compatibility/2006">
          <mc:Choice Requires="x14">
            <control shapeId="53261" r:id="rId17" name="Check Box 13">
              <controlPr defaultSize="0" autoFill="0" autoLine="0" autoPict="0">
                <anchor moveWithCells="1">
                  <from>
                    <xdr:col>0</xdr:col>
                    <xdr:colOff>304800</xdr:colOff>
                    <xdr:row>48</xdr:row>
                    <xdr:rowOff>0</xdr:rowOff>
                  </from>
                  <to>
                    <xdr:col>1</xdr:col>
                    <xdr:colOff>19050</xdr:colOff>
                    <xdr:row>49</xdr:row>
                    <xdr:rowOff>28575</xdr:rowOff>
                  </to>
                </anchor>
              </controlPr>
            </control>
          </mc:Choice>
        </mc:AlternateContent>
        <mc:AlternateContent xmlns:mc="http://schemas.openxmlformats.org/markup-compatibility/2006">
          <mc:Choice Requires="x14">
            <control shapeId="53262" r:id="rId18" name="Check Box 14">
              <controlPr defaultSize="0" autoFill="0" autoLine="0" autoPict="0">
                <anchor moveWithCells="1">
                  <from>
                    <xdr:col>0</xdr:col>
                    <xdr:colOff>304800</xdr:colOff>
                    <xdr:row>49</xdr:row>
                    <xdr:rowOff>190500</xdr:rowOff>
                  </from>
                  <to>
                    <xdr:col>1</xdr:col>
                    <xdr:colOff>19050</xdr:colOff>
                    <xdr:row>51</xdr:row>
                    <xdr:rowOff>28575</xdr:rowOff>
                  </to>
                </anchor>
              </controlPr>
            </control>
          </mc:Choice>
        </mc:AlternateContent>
        <mc:AlternateContent xmlns:mc="http://schemas.openxmlformats.org/markup-compatibility/2006">
          <mc:Choice Requires="x14">
            <control shapeId="53263" r:id="rId19" name="Check Box 15">
              <controlPr defaultSize="0" autoFill="0" autoLine="0" autoPict="0">
                <anchor moveWithCells="1">
                  <from>
                    <xdr:col>0</xdr:col>
                    <xdr:colOff>304800</xdr:colOff>
                    <xdr:row>50</xdr:row>
                    <xdr:rowOff>180975</xdr:rowOff>
                  </from>
                  <to>
                    <xdr:col>1</xdr:col>
                    <xdr:colOff>19050</xdr:colOff>
                    <xdr:row>52</xdr:row>
                    <xdr:rowOff>9525</xdr:rowOff>
                  </to>
                </anchor>
              </controlPr>
            </control>
          </mc:Choice>
        </mc:AlternateContent>
        <mc:AlternateContent xmlns:mc="http://schemas.openxmlformats.org/markup-compatibility/2006">
          <mc:Choice Requires="x14">
            <control shapeId="53264" r:id="rId20" name="Check Box 16">
              <controlPr defaultSize="0" autoFill="0" autoLine="0" autoPict="0">
                <anchor moveWithCells="1">
                  <from>
                    <xdr:col>0</xdr:col>
                    <xdr:colOff>304800</xdr:colOff>
                    <xdr:row>53</xdr:row>
                    <xdr:rowOff>9525</xdr:rowOff>
                  </from>
                  <to>
                    <xdr:col>1</xdr:col>
                    <xdr:colOff>19050</xdr:colOff>
                    <xdr:row>54</xdr:row>
                    <xdr:rowOff>38100</xdr:rowOff>
                  </to>
                </anchor>
              </controlPr>
            </control>
          </mc:Choice>
        </mc:AlternateContent>
        <mc:AlternateContent xmlns:mc="http://schemas.openxmlformats.org/markup-compatibility/2006">
          <mc:Choice Requires="x14">
            <control shapeId="53267" r:id="rId21" name="Check Box 19">
              <controlPr defaultSize="0" autoFill="0" autoLine="0" autoPict="0">
                <anchor moveWithCells="1">
                  <from>
                    <xdr:col>0</xdr:col>
                    <xdr:colOff>295275</xdr:colOff>
                    <xdr:row>57</xdr:row>
                    <xdr:rowOff>9525</xdr:rowOff>
                  </from>
                  <to>
                    <xdr:col>0</xdr:col>
                    <xdr:colOff>600075</xdr:colOff>
                    <xdr:row>58</xdr:row>
                    <xdr:rowOff>38100</xdr:rowOff>
                  </to>
                </anchor>
              </controlPr>
            </control>
          </mc:Choice>
        </mc:AlternateContent>
        <mc:AlternateContent xmlns:mc="http://schemas.openxmlformats.org/markup-compatibility/2006">
          <mc:Choice Requires="x14">
            <control shapeId="53268" r:id="rId22" name="Check Box 20">
              <controlPr defaultSize="0" autoFill="0" autoLine="0" autoPict="0">
                <anchor moveWithCells="1">
                  <from>
                    <xdr:col>0</xdr:col>
                    <xdr:colOff>295275</xdr:colOff>
                    <xdr:row>58</xdr:row>
                    <xdr:rowOff>19050</xdr:rowOff>
                  </from>
                  <to>
                    <xdr:col>0</xdr:col>
                    <xdr:colOff>600075</xdr:colOff>
                    <xdr:row>59</xdr:row>
                    <xdr:rowOff>47625</xdr:rowOff>
                  </to>
                </anchor>
              </controlPr>
            </control>
          </mc:Choice>
        </mc:AlternateContent>
        <mc:AlternateContent xmlns:mc="http://schemas.openxmlformats.org/markup-compatibility/2006">
          <mc:Choice Requires="x14">
            <control shapeId="53269" r:id="rId23" name="Check Box 21">
              <controlPr defaultSize="0" autoFill="0" autoLine="0" autoPict="0">
                <anchor moveWithCells="1">
                  <from>
                    <xdr:col>0</xdr:col>
                    <xdr:colOff>295275</xdr:colOff>
                    <xdr:row>59</xdr:row>
                    <xdr:rowOff>19050</xdr:rowOff>
                  </from>
                  <to>
                    <xdr:col>0</xdr:col>
                    <xdr:colOff>600075</xdr:colOff>
                    <xdr:row>60</xdr:row>
                    <xdr:rowOff>47625</xdr:rowOff>
                  </to>
                </anchor>
              </controlPr>
            </control>
          </mc:Choice>
        </mc:AlternateContent>
        <mc:AlternateContent xmlns:mc="http://schemas.openxmlformats.org/markup-compatibility/2006">
          <mc:Choice Requires="x14">
            <control shapeId="53270" r:id="rId24" name="Check Box 22">
              <controlPr defaultSize="0" autoFill="0" autoLine="0" autoPict="0">
                <anchor moveWithCells="1">
                  <from>
                    <xdr:col>0</xdr:col>
                    <xdr:colOff>304800</xdr:colOff>
                    <xdr:row>62</xdr:row>
                    <xdr:rowOff>0</xdr:rowOff>
                  </from>
                  <to>
                    <xdr:col>1</xdr:col>
                    <xdr:colOff>19050</xdr:colOff>
                    <xdr:row>63</xdr:row>
                    <xdr:rowOff>28575</xdr:rowOff>
                  </to>
                </anchor>
              </controlPr>
            </control>
          </mc:Choice>
        </mc:AlternateContent>
        <mc:AlternateContent xmlns:mc="http://schemas.openxmlformats.org/markup-compatibility/2006">
          <mc:Choice Requires="x14">
            <control shapeId="53271" r:id="rId25" name="Check Box 23">
              <controlPr defaultSize="0" autoFill="0" autoLine="0" autoPict="0">
                <anchor moveWithCells="1">
                  <from>
                    <xdr:col>0</xdr:col>
                    <xdr:colOff>304800</xdr:colOff>
                    <xdr:row>62</xdr:row>
                    <xdr:rowOff>161925</xdr:rowOff>
                  </from>
                  <to>
                    <xdr:col>1</xdr:col>
                    <xdr:colOff>19050</xdr:colOff>
                    <xdr:row>63</xdr:row>
                    <xdr:rowOff>180975</xdr:rowOff>
                  </to>
                </anchor>
              </controlPr>
            </control>
          </mc:Choice>
        </mc:AlternateContent>
        <mc:AlternateContent xmlns:mc="http://schemas.openxmlformats.org/markup-compatibility/2006">
          <mc:Choice Requires="x14">
            <control shapeId="53272" r:id="rId26" name="Check Box 24">
              <controlPr defaultSize="0" autoFill="0" autoLine="0" autoPict="0">
                <anchor moveWithCells="1">
                  <from>
                    <xdr:col>0</xdr:col>
                    <xdr:colOff>304800</xdr:colOff>
                    <xdr:row>65</xdr:row>
                    <xdr:rowOff>0</xdr:rowOff>
                  </from>
                  <to>
                    <xdr:col>1</xdr:col>
                    <xdr:colOff>19050</xdr:colOff>
                    <xdr:row>66</xdr:row>
                    <xdr:rowOff>19050</xdr:rowOff>
                  </to>
                </anchor>
              </controlPr>
            </control>
          </mc:Choice>
        </mc:AlternateContent>
        <mc:AlternateContent xmlns:mc="http://schemas.openxmlformats.org/markup-compatibility/2006">
          <mc:Choice Requires="x14">
            <control shapeId="53273" r:id="rId27" name="Check Box 25">
              <controlPr defaultSize="0" autoFill="0" autoLine="0" autoPict="0">
                <anchor moveWithCells="1">
                  <from>
                    <xdr:col>0</xdr:col>
                    <xdr:colOff>304800</xdr:colOff>
                    <xdr:row>68</xdr:row>
                    <xdr:rowOff>0</xdr:rowOff>
                  </from>
                  <to>
                    <xdr:col>1</xdr:col>
                    <xdr:colOff>19050</xdr:colOff>
                    <xdr:row>69</xdr:row>
                    <xdr:rowOff>28575</xdr:rowOff>
                  </to>
                </anchor>
              </controlPr>
            </control>
          </mc:Choice>
        </mc:AlternateContent>
        <mc:AlternateContent xmlns:mc="http://schemas.openxmlformats.org/markup-compatibility/2006">
          <mc:Choice Requires="x14">
            <control shapeId="53274" r:id="rId28" name="Check Box 26">
              <controlPr defaultSize="0" autoFill="0" autoLine="0" autoPict="0">
                <anchor moveWithCells="1">
                  <from>
                    <xdr:col>0</xdr:col>
                    <xdr:colOff>304800</xdr:colOff>
                    <xdr:row>68</xdr:row>
                    <xdr:rowOff>171450</xdr:rowOff>
                  </from>
                  <to>
                    <xdr:col>1</xdr:col>
                    <xdr:colOff>19050</xdr:colOff>
                    <xdr:row>69</xdr:row>
                    <xdr:rowOff>200025</xdr:rowOff>
                  </to>
                </anchor>
              </controlPr>
            </control>
          </mc:Choice>
        </mc:AlternateContent>
        <mc:AlternateContent xmlns:mc="http://schemas.openxmlformats.org/markup-compatibility/2006">
          <mc:Choice Requires="x14">
            <control shapeId="53275" r:id="rId29" name="Check Box 27">
              <controlPr defaultSize="0" autoFill="0" autoLine="0" autoPict="0">
                <anchor moveWithCells="1">
                  <from>
                    <xdr:col>0</xdr:col>
                    <xdr:colOff>314325</xdr:colOff>
                    <xdr:row>70</xdr:row>
                    <xdr:rowOff>9525</xdr:rowOff>
                  </from>
                  <to>
                    <xdr:col>1</xdr:col>
                    <xdr:colOff>28575</xdr:colOff>
                    <xdr:row>70</xdr:row>
                    <xdr:rowOff>209550</xdr:rowOff>
                  </to>
                </anchor>
              </controlPr>
            </control>
          </mc:Choice>
        </mc:AlternateContent>
        <mc:AlternateContent xmlns:mc="http://schemas.openxmlformats.org/markup-compatibility/2006">
          <mc:Choice Requires="x14">
            <control shapeId="53276" r:id="rId30" name="Check Box 28">
              <controlPr defaultSize="0" autoFill="0" autoLine="0" autoPict="0">
                <anchor moveWithCells="1">
                  <from>
                    <xdr:col>0</xdr:col>
                    <xdr:colOff>285750</xdr:colOff>
                    <xdr:row>75</xdr:row>
                    <xdr:rowOff>28575</xdr:rowOff>
                  </from>
                  <to>
                    <xdr:col>1</xdr:col>
                    <xdr:colOff>0</xdr:colOff>
                    <xdr:row>76</xdr:row>
                    <xdr:rowOff>9525</xdr:rowOff>
                  </to>
                </anchor>
              </controlPr>
            </control>
          </mc:Choice>
        </mc:AlternateContent>
        <mc:AlternateContent xmlns:mc="http://schemas.openxmlformats.org/markup-compatibility/2006">
          <mc:Choice Requires="x14">
            <control shapeId="53277" r:id="rId31" name="Check Box 29">
              <controlPr defaultSize="0" autoFill="0" autoLine="0" autoPict="0">
                <anchor moveWithCells="1">
                  <from>
                    <xdr:col>0</xdr:col>
                    <xdr:colOff>285750</xdr:colOff>
                    <xdr:row>77</xdr:row>
                    <xdr:rowOff>28575</xdr:rowOff>
                  </from>
                  <to>
                    <xdr:col>1</xdr:col>
                    <xdr:colOff>0</xdr:colOff>
                    <xdr:row>78</xdr:row>
                    <xdr:rowOff>0</xdr:rowOff>
                  </to>
                </anchor>
              </controlPr>
            </control>
          </mc:Choice>
        </mc:AlternateContent>
        <mc:AlternateContent xmlns:mc="http://schemas.openxmlformats.org/markup-compatibility/2006">
          <mc:Choice Requires="x14">
            <control shapeId="53278" r:id="rId32" name="Check Box 30">
              <controlPr defaultSize="0" autoFill="0" autoLine="0" autoPict="0">
                <anchor moveWithCells="1">
                  <from>
                    <xdr:col>0</xdr:col>
                    <xdr:colOff>304800</xdr:colOff>
                    <xdr:row>80</xdr:row>
                    <xdr:rowOff>0</xdr:rowOff>
                  </from>
                  <to>
                    <xdr:col>1</xdr:col>
                    <xdr:colOff>19050</xdr:colOff>
                    <xdr:row>80</xdr:row>
                    <xdr:rowOff>219075</xdr:rowOff>
                  </to>
                </anchor>
              </controlPr>
            </control>
          </mc:Choice>
        </mc:AlternateContent>
        <mc:AlternateContent xmlns:mc="http://schemas.openxmlformats.org/markup-compatibility/2006">
          <mc:Choice Requires="x14">
            <control shapeId="53279" r:id="rId33" name="Check Box 31">
              <controlPr defaultSize="0" autoFill="0" autoLine="0" autoPict="0">
                <anchor moveWithCells="1">
                  <from>
                    <xdr:col>0</xdr:col>
                    <xdr:colOff>304800</xdr:colOff>
                    <xdr:row>81</xdr:row>
                    <xdr:rowOff>9525</xdr:rowOff>
                  </from>
                  <to>
                    <xdr:col>1</xdr:col>
                    <xdr:colOff>19050</xdr:colOff>
                    <xdr:row>81</xdr:row>
                    <xdr:rowOff>228600</xdr:rowOff>
                  </to>
                </anchor>
              </controlPr>
            </control>
          </mc:Choice>
        </mc:AlternateContent>
        <mc:AlternateContent xmlns:mc="http://schemas.openxmlformats.org/markup-compatibility/2006">
          <mc:Choice Requires="x14">
            <control shapeId="53280" r:id="rId34" name="Check Box 32">
              <controlPr defaultSize="0" autoFill="0" autoLine="0" autoPict="0">
                <anchor moveWithCells="1">
                  <from>
                    <xdr:col>0</xdr:col>
                    <xdr:colOff>304800</xdr:colOff>
                    <xdr:row>82</xdr:row>
                    <xdr:rowOff>9525</xdr:rowOff>
                  </from>
                  <to>
                    <xdr:col>1</xdr:col>
                    <xdr:colOff>19050</xdr:colOff>
                    <xdr:row>82</xdr:row>
                    <xdr:rowOff>219075</xdr:rowOff>
                  </to>
                </anchor>
              </controlPr>
            </control>
          </mc:Choice>
        </mc:AlternateContent>
        <mc:AlternateContent xmlns:mc="http://schemas.openxmlformats.org/markup-compatibility/2006">
          <mc:Choice Requires="x14">
            <control shapeId="53281" r:id="rId35" name="Check Box 33">
              <controlPr defaultSize="0" autoFill="0" autoLine="0" autoPict="0">
                <anchor moveWithCells="1">
                  <from>
                    <xdr:col>0</xdr:col>
                    <xdr:colOff>304800</xdr:colOff>
                    <xdr:row>84</xdr:row>
                    <xdr:rowOff>0</xdr:rowOff>
                  </from>
                  <to>
                    <xdr:col>1</xdr:col>
                    <xdr:colOff>19050</xdr:colOff>
                    <xdr:row>84</xdr:row>
                    <xdr:rowOff>209550</xdr:rowOff>
                  </to>
                </anchor>
              </controlPr>
            </control>
          </mc:Choice>
        </mc:AlternateContent>
        <mc:AlternateContent xmlns:mc="http://schemas.openxmlformats.org/markup-compatibility/2006">
          <mc:Choice Requires="x14">
            <control shapeId="53282" r:id="rId36" name="Check Box 34">
              <controlPr defaultSize="0" autoFill="0" autoLine="0" autoPict="0">
                <anchor moveWithCells="1">
                  <from>
                    <xdr:col>0</xdr:col>
                    <xdr:colOff>304800</xdr:colOff>
                    <xdr:row>86</xdr:row>
                    <xdr:rowOff>0</xdr:rowOff>
                  </from>
                  <to>
                    <xdr:col>1</xdr:col>
                    <xdr:colOff>19050</xdr:colOff>
                    <xdr:row>86</xdr:row>
                    <xdr:rowOff>209550</xdr:rowOff>
                  </to>
                </anchor>
              </controlPr>
            </control>
          </mc:Choice>
        </mc:AlternateContent>
        <mc:AlternateContent xmlns:mc="http://schemas.openxmlformats.org/markup-compatibility/2006">
          <mc:Choice Requires="x14">
            <control shapeId="53283" r:id="rId37" name="Check Box 35">
              <controlPr defaultSize="0" autoFill="0" autoLine="0" autoPict="0">
                <anchor moveWithCells="1">
                  <from>
                    <xdr:col>0</xdr:col>
                    <xdr:colOff>304800</xdr:colOff>
                    <xdr:row>88</xdr:row>
                    <xdr:rowOff>0</xdr:rowOff>
                  </from>
                  <to>
                    <xdr:col>1</xdr:col>
                    <xdr:colOff>19050</xdr:colOff>
                    <xdr:row>88</xdr:row>
                    <xdr:rowOff>219075</xdr:rowOff>
                  </to>
                </anchor>
              </controlPr>
            </control>
          </mc:Choice>
        </mc:AlternateContent>
        <mc:AlternateContent xmlns:mc="http://schemas.openxmlformats.org/markup-compatibility/2006">
          <mc:Choice Requires="x14">
            <control shapeId="53284" r:id="rId38" name="Check Box 36">
              <controlPr defaultSize="0" autoFill="0" autoLine="0" autoPict="0">
                <anchor moveWithCells="1">
                  <from>
                    <xdr:col>0</xdr:col>
                    <xdr:colOff>304800</xdr:colOff>
                    <xdr:row>88</xdr:row>
                    <xdr:rowOff>171450</xdr:rowOff>
                  </from>
                  <to>
                    <xdr:col>1</xdr:col>
                    <xdr:colOff>19050</xdr:colOff>
                    <xdr:row>89</xdr:row>
                    <xdr:rowOff>152400</xdr:rowOff>
                  </to>
                </anchor>
              </controlPr>
            </control>
          </mc:Choice>
        </mc:AlternateContent>
        <mc:AlternateContent xmlns:mc="http://schemas.openxmlformats.org/markup-compatibility/2006">
          <mc:Choice Requires="x14">
            <control shapeId="53285" r:id="rId39" name="Check Box 37">
              <controlPr defaultSize="0" autoFill="0" autoLine="0" autoPict="0">
                <anchor moveWithCells="1">
                  <from>
                    <xdr:col>0</xdr:col>
                    <xdr:colOff>295275</xdr:colOff>
                    <xdr:row>72</xdr:row>
                    <xdr:rowOff>361950</xdr:rowOff>
                  </from>
                  <to>
                    <xdr:col>0</xdr:col>
                    <xdr:colOff>600075</xdr:colOff>
                    <xdr:row>74</xdr:row>
                    <xdr:rowOff>0</xdr:rowOff>
                  </to>
                </anchor>
              </controlPr>
            </control>
          </mc:Choice>
        </mc:AlternateContent>
        <mc:AlternateContent xmlns:mc="http://schemas.openxmlformats.org/markup-compatibility/2006">
          <mc:Choice Requires="x14">
            <control shapeId="53288" r:id="rId40" name="Check Box 40">
              <controlPr defaultSize="0" autoFill="0" autoLine="0" autoPict="0">
                <anchor moveWithCells="1">
                  <from>
                    <xdr:col>0</xdr:col>
                    <xdr:colOff>295275</xdr:colOff>
                    <xdr:row>93</xdr:row>
                    <xdr:rowOff>0</xdr:rowOff>
                  </from>
                  <to>
                    <xdr:col>0</xdr:col>
                    <xdr:colOff>600075</xdr:colOff>
                    <xdr:row>94</xdr:row>
                    <xdr:rowOff>28575</xdr:rowOff>
                  </to>
                </anchor>
              </controlPr>
            </control>
          </mc:Choice>
        </mc:AlternateContent>
        <mc:AlternateContent xmlns:mc="http://schemas.openxmlformats.org/markup-compatibility/2006">
          <mc:Choice Requires="x14">
            <control shapeId="53289" r:id="rId41" name="Check Box 41">
              <controlPr defaultSize="0" autoFill="0" autoLine="0" autoPict="0">
                <anchor moveWithCells="1">
                  <from>
                    <xdr:col>1</xdr:col>
                    <xdr:colOff>304800</xdr:colOff>
                    <xdr:row>94</xdr:row>
                    <xdr:rowOff>9525</xdr:rowOff>
                  </from>
                  <to>
                    <xdr:col>2</xdr:col>
                    <xdr:colOff>19050</xdr:colOff>
                    <xdr:row>95</xdr:row>
                    <xdr:rowOff>38100</xdr:rowOff>
                  </to>
                </anchor>
              </controlPr>
            </control>
          </mc:Choice>
        </mc:AlternateContent>
        <mc:AlternateContent xmlns:mc="http://schemas.openxmlformats.org/markup-compatibility/2006">
          <mc:Choice Requires="x14">
            <control shapeId="53290" r:id="rId42" name="Check Box 42">
              <controlPr defaultSize="0" autoFill="0" autoLine="0" autoPict="0">
                <anchor moveWithCells="1">
                  <from>
                    <xdr:col>1</xdr:col>
                    <xdr:colOff>304800</xdr:colOff>
                    <xdr:row>96</xdr:row>
                    <xdr:rowOff>0</xdr:rowOff>
                  </from>
                  <to>
                    <xdr:col>2</xdr:col>
                    <xdr:colOff>19050</xdr:colOff>
                    <xdr:row>97</xdr:row>
                    <xdr:rowOff>28575</xdr:rowOff>
                  </to>
                </anchor>
              </controlPr>
            </control>
          </mc:Choice>
        </mc:AlternateContent>
        <mc:AlternateContent xmlns:mc="http://schemas.openxmlformats.org/markup-compatibility/2006">
          <mc:Choice Requires="x14">
            <control shapeId="53291" r:id="rId43" name="Check Box 43">
              <controlPr defaultSize="0" autoFill="0" autoLine="0" autoPict="0">
                <anchor moveWithCells="1">
                  <from>
                    <xdr:col>1</xdr:col>
                    <xdr:colOff>304800</xdr:colOff>
                    <xdr:row>97</xdr:row>
                    <xdr:rowOff>9525</xdr:rowOff>
                  </from>
                  <to>
                    <xdr:col>2</xdr:col>
                    <xdr:colOff>19050</xdr:colOff>
                    <xdr:row>98</xdr:row>
                    <xdr:rowOff>38100</xdr:rowOff>
                  </to>
                </anchor>
              </controlPr>
            </control>
          </mc:Choice>
        </mc:AlternateContent>
        <mc:AlternateContent xmlns:mc="http://schemas.openxmlformats.org/markup-compatibility/2006">
          <mc:Choice Requires="x14">
            <control shapeId="53292" r:id="rId44" name="Check Box 44">
              <controlPr defaultSize="0" autoFill="0" autoLine="0" autoPict="0">
                <anchor moveWithCells="1">
                  <from>
                    <xdr:col>1</xdr:col>
                    <xdr:colOff>304800</xdr:colOff>
                    <xdr:row>100</xdr:row>
                    <xdr:rowOff>9525</xdr:rowOff>
                  </from>
                  <to>
                    <xdr:col>2</xdr:col>
                    <xdr:colOff>19050</xdr:colOff>
                    <xdr:row>101</xdr:row>
                    <xdr:rowOff>38100</xdr:rowOff>
                  </to>
                </anchor>
              </controlPr>
            </control>
          </mc:Choice>
        </mc:AlternateContent>
        <mc:AlternateContent xmlns:mc="http://schemas.openxmlformats.org/markup-compatibility/2006">
          <mc:Choice Requires="x14">
            <control shapeId="53293" r:id="rId45" name="Check Box 45">
              <controlPr defaultSize="0" autoFill="0" autoLine="0" autoPict="0">
                <anchor moveWithCells="1">
                  <from>
                    <xdr:col>1</xdr:col>
                    <xdr:colOff>304800</xdr:colOff>
                    <xdr:row>103</xdr:row>
                    <xdr:rowOff>9525</xdr:rowOff>
                  </from>
                  <to>
                    <xdr:col>2</xdr:col>
                    <xdr:colOff>19050</xdr:colOff>
                    <xdr:row>104</xdr:row>
                    <xdr:rowOff>38100</xdr:rowOff>
                  </to>
                </anchor>
              </controlPr>
            </control>
          </mc:Choice>
        </mc:AlternateContent>
        <mc:AlternateContent xmlns:mc="http://schemas.openxmlformats.org/markup-compatibility/2006">
          <mc:Choice Requires="x14">
            <control shapeId="53294" r:id="rId46" name="Check Box 46">
              <controlPr defaultSize="0" autoFill="0" autoLine="0" autoPict="0">
                <anchor moveWithCells="1">
                  <from>
                    <xdr:col>1</xdr:col>
                    <xdr:colOff>304800</xdr:colOff>
                    <xdr:row>105</xdr:row>
                    <xdr:rowOff>0</xdr:rowOff>
                  </from>
                  <to>
                    <xdr:col>2</xdr:col>
                    <xdr:colOff>19050</xdr:colOff>
                    <xdr:row>106</xdr:row>
                    <xdr:rowOff>28575</xdr:rowOff>
                  </to>
                </anchor>
              </controlPr>
            </control>
          </mc:Choice>
        </mc:AlternateContent>
        <mc:AlternateContent xmlns:mc="http://schemas.openxmlformats.org/markup-compatibility/2006">
          <mc:Choice Requires="x14">
            <control shapeId="53297" r:id="rId47" name="Check Box 49">
              <controlPr defaultSize="0" autoFill="0" autoLine="0" autoPict="0">
                <anchor moveWithCells="1">
                  <from>
                    <xdr:col>0</xdr:col>
                    <xdr:colOff>276225</xdr:colOff>
                    <xdr:row>111</xdr:row>
                    <xdr:rowOff>104775</xdr:rowOff>
                  </from>
                  <to>
                    <xdr:col>0</xdr:col>
                    <xdr:colOff>609600</xdr:colOff>
                    <xdr:row>112</xdr:row>
                    <xdr:rowOff>142875</xdr:rowOff>
                  </to>
                </anchor>
              </controlPr>
            </control>
          </mc:Choice>
        </mc:AlternateContent>
        <mc:AlternateContent xmlns:mc="http://schemas.openxmlformats.org/markup-compatibility/2006">
          <mc:Choice Requires="x14">
            <control shapeId="53298" r:id="rId48" name="Check Box 50">
              <controlPr defaultSize="0" autoFill="0" autoLine="0" autoPict="0">
                <anchor moveWithCells="1">
                  <from>
                    <xdr:col>1</xdr:col>
                    <xdr:colOff>304800</xdr:colOff>
                    <xdr:row>114</xdr:row>
                    <xdr:rowOff>9525</xdr:rowOff>
                  </from>
                  <to>
                    <xdr:col>2</xdr:col>
                    <xdr:colOff>19050</xdr:colOff>
                    <xdr:row>115</xdr:row>
                    <xdr:rowOff>38100</xdr:rowOff>
                  </to>
                </anchor>
              </controlPr>
            </control>
          </mc:Choice>
        </mc:AlternateContent>
        <mc:AlternateContent xmlns:mc="http://schemas.openxmlformats.org/markup-compatibility/2006">
          <mc:Choice Requires="x14">
            <control shapeId="53299" r:id="rId49" name="Check Box 51">
              <controlPr defaultSize="0" autoFill="0" autoLine="0" autoPict="0">
                <anchor moveWithCells="1">
                  <from>
                    <xdr:col>1</xdr:col>
                    <xdr:colOff>304800</xdr:colOff>
                    <xdr:row>114</xdr:row>
                    <xdr:rowOff>180975</xdr:rowOff>
                  </from>
                  <to>
                    <xdr:col>2</xdr:col>
                    <xdr:colOff>19050</xdr:colOff>
                    <xdr:row>116</xdr:row>
                    <xdr:rowOff>19050</xdr:rowOff>
                  </to>
                </anchor>
              </controlPr>
            </control>
          </mc:Choice>
        </mc:AlternateContent>
        <mc:AlternateContent xmlns:mc="http://schemas.openxmlformats.org/markup-compatibility/2006">
          <mc:Choice Requires="x14">
            <control shapeId="53300" r:id="rId50" name="Check Box 52">
              <controlPr defaultSize="0" autoFill="0" autoLine="0" autoPict="0">
                <anchor moveWithCells="1">
                  <from>
                    <xdr:col>1</xdr:col>
                    <xdr:colOff>304800</xdr:colOff>
                    <xdr:row>115</xdr:row>
                    <xdr:rowOff>180975</xdr:rowOff>
                  </from>
                  <to>
                    <xdr:col>2</xdr:col>
                    <xdr:colOff>19050</xdr:colOff>
                    <xdr:row>117</xdr:row>
                    <xdr:rowOff>19050</xdr:rowOff>
                  </to>
                </anchor>
              </controlPr>
            </control>
          </mc:Choice>
        </mc:AlternateContent>
        <mc:AlternateContent xmlns:mc="http://schemas.openxmlformats.org/markup-compatibility/2006">
          <mc:Choice Requires="x14">
            <control shapeId="53301" r:id="rId51" name="Check Box 53">
              <controlPr defaultSize="0" autoFill="0" autoLine="0" autoPict="0">
                <anchor moveWithCells="1">
                  <from>
                    <xdr:col>1</xdr:col>
                    <xdr:colOff>304800</xdr:colOff>
                    <xdr:row>116</xdr:row>
                    <xdr:rowOff>180975</xdr:rowOff>
                  </from>
                  <to>
                    <xdr:col>2</xdr:col>
                    <xdr:colOff>19050</xdr:colOff>
                    <xdr:row>118</xdr:row>
                    <xdr:rowOff>19050</xdr:rowOff>
                  </to>
                </anchor>
              </controlPr>
            </control>
          </mc:Choice>
        </mc:AlternateContent>
        <mc:AlternateContent xmlns:mc="http://schemas.openxmlformats.org/markup-compatibility/2006">
          <mc:Choice Requires="x14">
            <control shapeId="53302" r:id="rId52" name="Check Box 54">
              <controlPr defaultSize="0" autoFill="0" autoLine="0" autoPict="0">
                <anchor moveWithCells="1">
                  <from>
                    <xdr:col>1</xdr:col>
                    <xdr:colOff>304800</xdr:colOff>
                    <xdr:row>117</xdr:row>
                    <xdr:rowOff>180975</xdr:rowOff>
                  </from>
                  <to>
                    <xdr:col>2</xdr:col>
                    <xdr:colOff>19050</xdr:colOff>
                    <xdr:row>119</xdr:row>
                    <xdr:rowOff>38100</xdr:rowOff>
                  </to>
                </anchor>
              </controlPr>
            </control>
          </mc:Choice>
        </mc:AlternateContent>
        <mc:AlternateContent xmlns:mc="http://schemas.openxmlformats.org/markup-compatibility/2006">
          <mc:Choice Requires="x14">
            <control shapeId="53303" r:id="rId53" name="Check Box 55">
              <controlPr defaultSize="0" autoFill="0" autoLine="0" autoPict="0">
                <anchor moveWithCells="1">
                  <from>
                    <xdr:col>0</xdr:col>
                    <xdr:colOff>304800</xdr:colOff>
                    <xdr:row>119</xdr:row>
                    <xdr:rowOff>0</xdr:rowOff>
                  </from>
                  <to>
                    <xdr:col>1</xdr:col>
                    <xdr:colOff>19050</xdr:colOff>
                    <xdr:row>120</xdr:row>
                    <xdr:rowOff>28575</xdr:rowOff>
                  </to>
                </anchor>
              </controlPr>
            </control>
          </mc:Choice>
        </mc:AlternateContent>
        <mc:AlternateContent xmlns:mc="http://schemas.openxmlformats.org/markup-compatibility/2006">
          <mc:Choice Requires="x14">
            <control shapeId="53304" r:id="rId54" name="Check Box 56">
              <controlPr defaultSize="0" autoFill="0" autoLine="0" autoPict="0">
                <anchor moveWithCells="1">
                  <from>
                    <xdr:col>0</xdr:col>
                    <xdr:colOff>276225</xdr:colOff>
                    <xdr:row>120</xdr:row>
                    <xdr:rowOff>76200</xdr:rowOff>
                  </from>
                  <to>
                    <xdr:col>0</xdr:col>
                    <xdr:colOff>600075</xdr:colOff>
                    <xdr:row>120</xdr:row>
                    <xdr:rowOff>295275</xdr:rowOff>
                  </to>
                </anchor>
              </controlPr>
            </control>
          </mc:Choice>
        </mc:AlternateContent>
        <mc:AlternateContent xmlns:mc="http://schemas.openxmlformats.org/markup-compatibility/2006">
          <mc:Choice Requires="x14">
            <control shapeId="53305" r:id="rId55" name="Check Box 57">
              <controlPr defaultSize="0" autoFill="0" autoLine="0" autoPict="0">
                <anchor moveWithCells="1">
                  <from>
                    <xdr:col>0</xdr:col>
                    <xdr:colOff>295275</xdr:colOff>
                    <xdr:row>126</xdr:row>
                    <xdr:rowOff>85725</xdr:rowOff>
                  </from>
                  <to>
                    <xdr:col>1</xdr:col>
                    <xdr:colOff>9525</xdr:colOff>
                    <xdr:row>126</xdr:row>
                    <xdr:rowOff>314325</xdr:rowOff>
                  </to>
                </anchor>
              </controlPr>
            </control>
          </mc:Choice>
        </mc:AlternateContent>
        <mc:AlternateContent xmlns:mc="http://schemas.openxmlformats.org/markup-compatibility/2006">
          <mc:Choice Requires="x14">
            <control shapeId="53309" r:id="rId56" name="Check Box 61">
              <controlPr defaultSize="0" autoFill="0" autoLine="0" autoPict="0">
                <anchor moveWithCells="1">
                  <from>
                    <xdr:col>0</xdr:col>
                    <xdr:colOff>304800</xdr:colOff>
                    <xdr:row>135</xdr:row>
                    <xdr:rowOff>0</xdr:rowOff>
                  </from>
                  <to>
                    <xdr:col>1</xdr:col>
                    <xdr:colOff>19050</xdr:colOff>
                    <xdr:row>136</xdr:row>
                    <xdr:rowOff>28575</xdr:rowOff>
                  </to>
                </anchor>
              </controlPr>
            </control>
          </mc:Choice>
        </mc:AlternateContent>
        <mc:AlternateContent xmlns:mc="http://schemas.openxmlformats.org/markup-compatibility/2006">
          <mc:Choice Requires="x14">
            <control shapeId="53310" r:id="rId57" name="Check Box 62">
              <controlPr defaultSize="0" autoFill="0" autoLine="0" autoPict="0">
                <anchor moveWithCells="1">
                  <from>
                    <xdr:col>0</xdr:col>
                    <xdr:colOff>304800</xdr:colOff>
                    <xdr:row>136</xdr:row>
                    <xdr:rowOff>0</xdr:rowOff>
                  </from>
                  <to>
                    <xdr:col>1</xdr:col>
                    <xdr:colOff>19050</xdr:colOff>
                    <xdr:row>137</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M109"/>
  <sheetViews>
    <sheetView showGridLines="0" zoomScaleNormal="100" zoomScaleSheetLayoutView="120" workbookViewId="0">
      <selection activeCell="P9" sqref="P9"/>
    </sheetView>
  </sheetViews>
  <sheetFormatPr defaultRowHeight="15" x14ac:dyDescent="0.25"/>
  <cols>
    <col min="3" max="3" width="9.140625" customWidth="1"/>
    <col min="9" max="9" width="10" customWidth="1"/>
    <col min="11" max="11" width="14" customWidth="1"/>
    <col min="12" max="12" width="10.42578125" customWidth="1"/>
    <col min="13" max="13" width="14.85546875" customWidth="1"/>
  </cols>
  <sheetData>
    <row r="1" spans="1:13" ht="3.75" customHeight="1" thickBot="1" x14ac:dyDescent="0.3">
      <c r="A1" s="1199"/>
      <c r="B1" s="1200"/>
      <c r="C1" s="1200"/>
      <c r="D1" s="1200"/>
      <c r="E1" s="1200"/>
      <c r="F1" s="1200"/>
      <c r="G1" s="1200"/>
      <c r="H1" s="1200"/>
      <c r="I1" s="1200"/>
      <c r="J1" s="1200"/>
      <c r="K1" s="1200"/>
      <c r="L1" s="1200"/>
      <c r="M1" s="1201"/>
    </row>
    <row r="2" spans="1:13" s="436" customFormat="1" ht="16.5" thickBot="1" x14ac:dyDescent="0.3">
      <c r="A2" s="615" t="s">
        <v>214</v>
      </c>
      <c r="B2" s="1202">
        <f>'Contact Info'!B3</f>
        <v>0</v>
      </c>
      <c r="C2" s="1202"/>
      <c r="D2" s="1203" t="s">
        <v>791</v>
      </c>
      <c r="E2" s="1203"/>
      <c r="F2" s="1203"/>
      <c r="G2" s="1202"/>
      <c r="H2" s="1202"/>
      <c r="I2" s="1202"/>
      <c r="J2" s="1202"/>
      <c r="K2" s="1202"/>
      <c r="L2" s="1202"/>
      <c r="M2" s="1202"/>
    </row>
    <row r="3" spans="1:13" ht="21.75" thickBot="1" x14ac:dyDescent="0.4">
      <c r="A3" s="1204" t="s">
        <v>792</v>
      </c>
      <c r="B3" s="1204"/>
      <c r="C3" s="1204"/>
      <c r="D3" s="1204"/>
      <c r="E3" s="1204"/>
      <c r="F3" s="1204"/>
      <c r="G3" s="1204"/>
      <c r="H3" s="1204"/>
      <c r="I3" s="1204"/>
      <c r="J3" s="1204"/>
      <c r="K3" s="1204"/>
      <c r="L3" s="1204"/>
      <c r="M3" s="1204"/>
    </row>
    <row r="4" spans="1:13" ht="35.1" customHeight="1" thickBot="1" x14ac:dyDescent="0.3">
      <c r="A4" s="1205" t="s">
        <v>896</v>
      </c>
      <c r="B4" s="1205"/>
      <c r="C4" s="1205"/>
      <c r="D4" s="1205"/>
      <c r="E4" s="1205"/>
      <c r="F4" s="1205"/>
      <c r="G4" s="1205"/>
      <c r="H4" s="1205"/>
      <c r="I4" s="1205"/>
      <c r="J4" s="1206" t="s">
        <v>793</v>
      </c>
      <c r="K4" s="1206"/>
      <c r="L4" s="1206" t="s">
        <v>794</v>
      </c>
      <c r="M4" s="1206"/>
    </row>
    <row r="5" spans="1:13" ht="18.75" customHeight="1" thickBot="1" x14ac:dyDescent="0.3">
      <c r="A5" s="1197" t="s">
        <v>897</v>
      </c>
      <c r="B5" s="1197"/>
      <c r="C5" s="1197"/>
      <c r="D5" s="1197"/>
      <c r="E5" s="1197"/>
      <c r="F5" s="1197"/>
      <c r="G5" s="1197"/>
      <c r="H5" s="1197"/>
      <c r="I5" s="1197"/>
      <c r="J5" s="1198"/>
      <c r="K5" s="1198"/>
      <c r="L5" s="1198"/>
      <c r="M5" s="1198"/>
    </row>
    <row r="6" spans="1:13" ht="18.75" customHeight="1" thickBot="1" x14ac:dyDescent="0.3">
      <c r="A6" s="1197" t="s">
        <v>795</v>
      </c>
      <c r="B6" s="1197"/>
      <c r="C6" s="1197"/>
      <c r="D6" s="1197"/>
      <c r="E6" s="1197"/>
      <c r="F6" s="1197"/>
      <c r="G6" s="1197"/>
      <c r="H6" s="1197"/>
      <c r="I6" s="1197"/>
      <c r="J6" s="1198"/>
      <c r="K6" s="1198"/>
      <c r="L6" s="1198"/>
      <c r="M6" s="1198"/>
    </row>
    <row r="7" spans="1:13" ht="18.75" customHeight="1" thickBot="1" x14ac:dyDescent="0.3">
      <c r="A7" s="1197" t="s">
        <v>414</v>
      </c>
      <c r="B7" s="1197"/>
      <c r="C7" s="1197"/>
      <c r="D7" s="1197"/>
      <c r="E7" s="1197"/>
      <c r="F7" s="1197"/>
      <c r="G7" s="1197"/>
      <c r="H7" s="1197"/>
      <c r="I7" s="1197"/>
      <c r="J7" s="1198"/>
      <c r="K7" s="1198"/>
      <c r="L7" s="1198"/>
      <c r="M7" s="1198"/>
    </row>
    <row r="8" spans="1:13" ht="18.75" customHeight="1" thickBot="1" x14ac:dyDescent="0.3">
      <c r="A8" s="1197" t="s">
        <v>912</v>
      </c>
      <c r="B8" s="1197"/>
      <c r="C8" s="1197"/>
      <c r="D8" s="1197"/>
      <c r="E8" s="1197"/>
      <c r="F8" s="1197"/>
      <c r="G8" s="1197"/>
      <c r="H8" s="1197"/>
      <c r="I8" s="1197"/>
      <c r="J8" s="1198"/>
      <c r="K8" s="1198"/>
      <c r="L8" s="1198"/>
      <c r="M8" s="1198"/>
    </row>
    <row r="9" spans="1:13" ht="18.75" customHeight="1" thickBot="1" x14ac:dyDescent="0.3">
      <c r="A9" s="1197" t="s">
        <v>898</v>
      </c>
      <c r="B9" s="1197"/>
      <c r="C9" s="1197"/>
      <c r="D9" s="1197"/>
      <c r="E9" s="1197"/>
      <c r="F9" s="1197"/>
      <c r="G9" s="1197"/>
      <c r="H9" s="1197"/>
      <c r="I9" s="1197"/>
      <c r="J9" s="1198"/>
      <c r="K9" s="1198"/>
      <c r="L9" s="1198"/>
      <c r="M9" s="1198"/>
    </row>
    <row r="10" spans="1:13" ht="18.75" customHeight="1" thickBot="1" x14ac:dyDescent="0.3">
      <c r="A10" s="1197" t="s">
        <v>420</v>
      </c>
      <c r="B10" s="1197"/>
      <c r="C10" s="1197"/>
      <c r="D10" s="1197"/>
      <c r="E10" s="1197"/>
      <c r="F10" s="1197"/>
      <c r="G10" s="1197"/>
      <c r="H10" s="1197"/>
      <c r="I10" s="1197"/>
      <c r="J10" s="1198"/>
      <c r="K10" s="1198"/>
      <c r="L10" s="1198"/>
      <c r="M10" s="1198"/>
    </row>
    <row r="11" spans="1:13" ht="16.5" thickBot="1" x14ac:dyDescent="0.3">
      <c r="A11" s="1189"/>
      <c r="B11" s="1190"/>
      <c r="C11" s="1190"/>
      <c r="D11" s="1190"/>
      <c r="E11" s="1190"/>
      <c r="F11" s="1190"/>
      <c r="G11" s="1190"/>
      <c r="H11" s="1190"/>
      <c r="I11" s="1190"/>
      <c r="J11" s="1190"/>
      <c r="K11" s="1190"/>
      <c r="L11" s="1190"/>
      <c r="M11" s="1191"/>
    </row>
    <row r="12" spans="1:13" ht="15.75" thickBot="1" x14ac:dyDescent="0.3">
      <c r="A12" s="1192" t="s">
        <v>893</v>
      </c>
      <c r="B12" s="1193"/>
      <c r="C12" s="1193"/>
      <c r="D12" s="1193"/>
      <c r="E12" s="1193"/>
      <c r="F12" s="1193"/>
      <c r="G12" s="1193"/>
      <c r="H12" s="1193"/>
      <c r="I12" s="1193"/>
      <c r="J12" s="1193"/>
      <c r="K12" s="1193"/>
      <c r="L12" s="1193"/>
      <c r="M12" s="1194"/>
    </row>
    <row r="13" spans="1:13" ht="15.75" thickBot="1" x14ac:dyDescent="0.3">
      <c r="A13" s="1192"/>
      <c r="B13" s="1193"/>
      <c r="C13" s="1193"/>
      <c r="D13" s="1193"/>
      <c r="E13" s="1193"/>
      <c r="F13" s="1193"/>
      <c r="G13" s="1193"/>
      <c r="H13" s="1193"/>
      <c r="I13" s="1193"/>
      <c r="J13" s="1193"/>
      <c r="K13" s="1193"/>
      <c r="L13" s="1193"/>
      <c r="M13" s="1194"/>
    </row>
    <row r="14" spans="1:13" ht="15.75" thickBot="1" x14ac:dyDescent="0.3">
      <c r="A14" s="1192"/>
      <c r="B14" s="1193"/>
      <c r="C14" s="1193"/>
      <c r="D14" s="1193"/>
      <c r="E14" s="1193"/>
      <c r="F14" s="1193"/>
      <c r="G14" s="1193"/>
      <c r="H14" s="1193"/>
      <c r="I14" s="1193"/>
      <c r="J14" s="1193"/>
      <c r="K14" s="1193"/>
      <c r="L14" s="1193"/>
      <c r="M14" s="1194"/>
    </row>
    <row r="15" spans="1:13" ht="15.75" thickBot="1" x14ac:dyDescent="0.3">
      <c r="A15" s="1195" t="s">
        <v>796</v>
      </c>
      <c r="B15" s="1195"/>
      <c r="C15" s="1195"/>
      <c r="D15" s="1195"/>
      <c r="E15" s="1195"/>
      <c r="F15" s="1195"/>
      <c r="G15" s="1195"/>
      <c r="H15" s="1195"/>
      <c r="I15" s="1195"/>
      <c r="J15" s="1195"/>
      <c r="K15" s="1195"/>
      <c r="L15" s="1195"/>
      <c r="M15" s="1195"/>
    </row>
    <row r="16" spans="1:13" ht="15.75" thickBot="1" x14ac:dyDescent="0.3">
      <c r="A16" s="1196" t="s">
        <v>797</v>
      </c>
      <c r="B16" s="1196"/>
      <c r="C16" s="1196"/>
      <c r="D16" s="1096" t="s">
        <v>25</v>
      </c>
      <c r="E16" s="1097"/>
      <c r="F16" s="1166"/>
      <c r="G16" s="1167"/>
      <c r="H16" s="1167"/>
      <c r="I16" s="1167"/>
      <c r="J16" s="1167"/>
      <c r="K16" s="1167"/>
      <c r="L16" s="1167"/>
      <c r="M16" s="1168"/>
    </row>
    <row r="17" spans="1:13" ht="15.75" thickBot="1" x14ac:dyDescent="0.3">
      <c r="A17" s="1196"/>
      <c r="B17" s="1196"/>
      <c r="C17" s="1196"/>
      <c r="D17" s="1098"/>
      <c r="E17" s="1099"/>
      <c r="F17" s="1169"/>
      <c r="G17" s="1170"/>
      <c r="H17" s="1170"/>
      <c r="I17" s="1170"/>
      <c r="J17" s="1170"/>
      <c r="K17" s="1170"/>
      <c r="L17" s="1170"/>
      <c r="M17" s="1171"/>
    </row>
    <row r="18" spans="1:13" ht="15.75" thickBot="1" x14ac:dyDescent="0.3">
      <c r="A18" s="610" t="s">
        <v>804</v>
      </c>
      <c r="B18" s="610" t="s">
        <v>901</v>
      </c>
      <c r="C18" s="610" t="s">
        <v>805</v>
      </c>
      <c r="D18" s="1183" t="s">
        <v>798</v>
      </c>
      <c r="E18" s="1183"/>
      <c r="F18" s="1183"/>
      <c r="G18" s="1183"/>
      <c r="H18" s="1183"/>
      <c r="I18" s="1183"/>
      <c r="J18" s="1183"/>
      <c r="K18" s="1183"/>
      <c r="L18" s="1183"/>
      <c r="M18" s="1183"/>
    </row>
    <row r="19" spans="1:13" ht="15.75" thickBot="1" x14ac:dyDescent="0.3">
      <c r="A19" s="592"/>
      <c r="B19" s="596"/>
      <c r="C19" s="592"/>
      <c r="D19" s="1183"/>
      <c r="E19" s="1183"/>
      <c r="F19" s="1183"/>
      <c r="G19" s="1183"/>
      <c r="H19" s="1183"/>
      <c r="I19" s="1183"/>
      <c r="J19" s="1183"/>
      <c r="K19" s="1183"/>
      <c r="L19" s="1183"/>
      <c r="M19" s="1183"/>
    </row>
    <row r="20" spans="1:13" ht="15.75" thickBot="1" x14ac:dyDescent="0.3">
      <c r="A20" s="1184" t="s">
        <v>895</v>
      </c>
      <c r="B20" s="1185"/>
      <c r="C20" s="1185"/>
      <c r="D20" s="1185"/>
      <c r="E20" s="1185"/>
      <c r="F20" s="1185"/>
      <c r="G20" s="1185"/>
      <c r="H20" s="1185"/>
      <c r="I20" s="1185"/>
      <c r="J20" s="1185"/>
      <c r="K20" s="1185"/>
      <c r="L20" s="1185"/>
      <c r="M20" s="1186"/>
    </row>
    <row r="21" spans="1:13" x14ac:dyDescent="0.25">
      <c r="A21" s="1152" t="s">
        <v>799</v>
      </c>
      <c r="B21" s="1153"/>
      <c r="C21" s="1187"/>
      <c r="D21" s="1096" t="s">
        <v>25</v>
      </c>
      <c r="E21" s="1097"/>
      <c r="F21" s="1166"/>
      <c r="G21" s="1167"/>
      <c r="H21" s="1167"/>
      <c r="I21" s="1167"/>
      <c r="J21" s="1167"/>
      <c r="K21" s="1167"/>
      <c r="L21" s="1167"/>
      <c r="M21" s="1168"/>
    </row>
    <row r="22" spans="1:13" ht="15.75" thickBot="1" x14ac:dyDescent="0.3">
      <c r="A22" s="1154"/>
      <c r="B22" s="1155"/>
      <c r="C22" s="1188"/>
      <c r="D22" s="1098"/>
      <c r="E22" s="1099"/>
      <c r="F22" s="1169"/>
      <c r="G22" s="1170"/>
      <c r="H22" s="1170"/>
      <c r="I22" s="1170"/>
      <c r="J22" s="1170"/>
      <c r="K22" s="1170"/>
      <c r="L22" s="1170"/>
      <c r="M22" s="1171"/>
    </row>
    <row r="23" spans="1:13" ht="15.75" thickBot="1" x14ac:dyDescent="0.3">
      <c r="A23" s="611" t="s">
        <v>804</v>
      </c>
      <c r="B23" s="611" t="s">
        <v>901</v>
      </c>
      <c r="C23" s="611" t="s">
        <v>805</v>
      </c>
      <c r="D23" s="1125" t="s">
        <v>943</v>
      </c>
      <c r="E23" s="1125"/>
      <c r="F23" s="1125"/>
      <c r="G23" s="1125"/>
      <c r="H23" s="1125"/>
      <c r="I23" s="1125"/>
      <c r="J23" s="1125"/>
      <c r="K23" s="1125"/>
      <c r="L23" s="1125"/>
      <c r="M23" s="1125"/>
    </row>
    <row r="24" spans="1:13" ht="15.75" thickBot="1" x14ac:dyDescent="0.3">
      <c r="A24" s="592"/>
      <c r="B24" s="596"/>
      <c r="C24" s="592"/>
      <c r="D24" s="1125"/>
      <c r="E24" s="1125"/>
      <c r="F24" s="1125"/>
      <c r="G24" s="1125"/>
      <c r="H24" s="1125"/>
      <c r="I24" s="1125"/>
      <c r="J24" s="1125"/>
      <c r="K24" s="1125"/>
      <c r="L24" s="1125"/>
      <c r="M24" s="1125"/>
    </row>
    <row r="25" spans="1:13" ht="15.75" thickBot="1" x14ac:dyDescent="0.3">
      <c r="A25" s="1087" t="s">
        <v>801</v>
      </c>
      <c r="B25" s="1088"/>
      <c r="C25" s="1088"/>
      <c r="D25" s="1088"/>
      <c r="E25" s="1088"/>
      <c r="F25" s="1088"/>
      <c r="G25" s="1088"/>
      <c r="H25" s="1088"/>
      <c r="I25" s="1088"/>
      <c r="J25" s="1088"/>
      <c r="K25" s="1088"/>
      <c r="L25" s="1088"/>
      <c r="M25" s="1089"/>
    </row>
    <row r="26" spans="1:13" x14ac:dyDescent="0.25">
      <c r="A26" s="1137" t="s">
        <v>802</v>
      </c>
      <c r="B26" s="1137"/>
      <c r="C26" s="1137"/>
      <c r="D26" s="1096" t="s">
        <v>25</v>
      </c>
      <c r="E26" s="1097"/>
      <c r="F26" s="1166"/>
      <c r="G26" s="1167"/>
      <c r="H26" s="1167"/>
      <c r="I26" s="1167"/>
      <c r="J26" s="1167"/>
      <c r="K26" s="1167"/>
      <c r="L26" s="1167"/>
      <c r="M26" s="1168"/>
    </row>
    <row r="27" spans="1:13" ht="15.75" thickBot="1" x14ac:dyDescent="0.3">
      <c r="A27" s="1138"/>
      <c r="B27" s="1138"/>
      <c r="C27" s="1138"/>
      <c r="D27" s="1098"/>
      <c r="E27" s="1099"/>
      <c r="F27" s="1169"/>
      <c r="G27" s="1170"/>
      <c r="H27" s="1170"/>
      <c r="I27" s="1170"/>
      <c r="J27" s="1170"/>
      <c r="K27" s="1170"/>
      <c r="L27" s="1170"/>
      <c r="M27" s="1171"/>
    </row>
    <row r="28" spans="1:13" ht="15.75" thickBot="1" x14ac:dyDescent="0.3">
      <c r="A28" s="610" t="s">
        <v>804</v>
      </c>
      <c r="B28" s="610" t="s">
        <v>146</v>
      </c>
      <c r="C28" s="610" t="s">
        <v>805</v>
      </c>
      <c r="D28" s="1151" t="s">
        <v>803</v>
      </c>
      <c r="E28" s="1151"/>
      <c r="F28" s="1151"/>
      <c r="G28" s="1151"/>
      <c r="H28" s="1151"/>
      <c r="I28" s="1151"/>
      <c r="J28" s="1151"/>
      <c r="K28" s="1151"/>
      <c r="L28" s="1151"/>
      <c r="M28" s="1151"/>
    </row>
    <row r="29" spans="1:13" ht="21" customHeight="1" thickBot="1" x14ac:dyDescent="0.3">
      <c r="A29" s="592"/>
      <c r="B29" s="592"/>
      <c r="C29" s="592"/>
      <c r="D29" s="1151"/>
      <c r="E29" s="1151"/>
      <c r="F29" s="1151"/>
      <c r="G29" s="1151"/>
      <c r="H29" s="1151"/>
      <c r="I29" s="1151"/>
      <c r="J29" s="1151"/>
      <c r="K29" s="1151"/>
      <c r="L29" s="1151"/>
      <c r="M29" s="1151"/>
    </row>
    <row r="30" spans="1:13" ht="15.75" customHeight="1" x14ac:dyDescent="0.25">
      <c r="A30" s="1172" t="s">
        <v>804</v>
      </c>
      <c r="B30" s="1172" t="s">
        <v>146</v>
      </c>
      <c r="C30" s="1172" t="s">
        <v>805</v>
      </c>
      <c r="D30" s="1174" t="s">
        <v>902</v>
      </c>
      <c r="E30" s="1175"/>
      <c r="F30" s="1175"/>
      <c r="G30" s="1175"/>
      <c r="H30" s="1175"/>
      <c r="I30" s="1175"/>
      <c r="J30" s="1175"/>
      <c r="K30" s="1175"/>
      <c r="L30" s="1175"/>
      <c r="M30" s="1176"/>
    </row>
    <row r="31" spans="1:13" ht="18.75" customHeight="1" thickBot="1" x14ac:dyDescent="0.3">
      <c r="A31" s="1173"/>
      <c r="B31" s="1173"/>
      <c r="C31" s="1173"/>
      <c r="D31" s="1177"/>
      <c r="E31" s="1178"/>
      <c r="F31" s="1178"/>
      <c r="G31" s="1178"/>
      <c r="H31" s="1178"/>
      <c r="I31" s="1178"/>
      <c r="J31" s="1178"/>
      <c r="K31" s="1178"/>
      <c r="L31" s="1178"/>
      <c r="M31" s="1179"/>
    </row>
    <row r="32" spans="1:13" x14ac:dyDescent="0.25">
      <c r="A32" s="1162"/>
      <c r="B32" s="1162"/>
      <c r="C32" s="1162"/>
      <c r="D32" s="1177"/>
      <c r="E32" s="1178"/>
      <c r="F32" s="1178"/>
      <c r="G32" s="1178"/>
      <c r="H32" s="1178"/>
      <c r="I32" s="1178"/>
      <c r="J32" s="1178"/>
      <c r="K32" s="1178"/>
      <c r="L32" s="1178"/>
      <c r="M32" s="1179"/>
    </row>
    <row r="33" spans="1:13" ht="18.75" customHeight="1" thickBot="1" x14ac:dyDescent="0.3">
      <c r="A33" s="1163"/>
      <c r="B33" s="1163"/>
      <c r="C33" s="1163"/>
      <c r="D33" s="1180"/>
      <c r="E33" s="1181"/>
      <c r="F33" s="1181"/>
      <c r="G33" s="1181"/>
      <c r="H33" s="1181"/>
      <c r="I33" s="1181"/>
      <c r="J33" s="1181"/>
      <c r="K33" s="1181"/>
      <c r="L33" s="1181"/>
      <c r="M33" s="1182"/>
    </row>
    <row r="34" spans="1:13" ht="15.75" thickBot="1" x14ac:dyDescent="0.3">
      <c r="A34" s="1074" t="s">
        <v>806</v>
      </c>
      <c r="B34" s="1075"/>
      <c r="C34" s="1075"/>
      <c r="D34" s="1075"/>
      <c r="E34" s="1075"/>
      <c r="F34" s="1075"/>
      <c r="G34" s="1075"/>
      <c r="H34" s="1075"/>
      <c r="I34" s="1075"/>
      <c r="J34" s="1075"/>
      <c r="K34" s="1075"/>
      <c r="L34" s="1075"/>
      <c r="M34" s="1076"/>
    </row>
    <row r="35" spans="1:13" x14ac:dyDescent="0.25">
      <c r="A35" s="1164" t="s">
        <v>807</v>
      </c>
      <c r="B35" s="1164"/>
      <c r="C35" s="1164"/>
      <c r="D35" s="1096" t="s">
        <v>25</v>
      </c>
      <c r="E35" s="1097"/>
      <c r="F35" s="1100"/>
      <c r="G35" s="1101"/>
      <c r="H35" s="1101"/>
      <c r="I35" s="1101"/>
      <c r="J35" s="1101"/>
      <c r="K35" s="1101"/>
      <c r="L35" s="1101"/>
      <c r="M35" s="1102"/>
    </row>
    <row r="36" spans="1:13" ht="15.75" thickBot="1" x14ac:dyDescent="0.3">
      <c r="A36" s="1165"/>
      <c r="B36" s="1165"/>
      <c r="C36" s="1165"/>
      <c r="D36" s="1098"/>
      <c r="E36" s="1099"/>
      <c r="F36" s="1103"/>
      <c r="G36" s="1104"/>
      <c r="H36" s="1104"/>
      <c r="I36" s="1104"/>
      <c r="J36" s="1104"/>
      <c r="K36" s="1104"/>
      <c r="L36" s="1104"/>
      <c r="M36" s="1105"/>
    </row>
    <row r="37" spans="1:13" ht="15.75" thickBot="1" x14ac:dyDescent="0.3">
      <c r="A37" s="611" t="s">
        <v>804</v>
      </c>
      <c r="B37" s="611" t="s">
        <v>146</v>
      </c>
      <c r="C37" s="611" t="s">
        <v>805</v>
      </c>
      <c r="D37" s="1125" t="s">
        <v>944</v>
      </c>
      <c r="E37" s="1125"/>
      <c r="F37" s="1125"/>
      <c r="G37" s="1125"/>
      <c r="H37" s="1125"/>
      <c r="I37" s="1125"/>
      <c r="J37" s="1125"/>
      <c r="K37" s="1125"/>
      <c r="L37" s="1125"/>
      <c r="M37" s="1125"/>
    </row>
    <row r="38" spans="1:13" ht="15.75" thickBot="1" x14ac:dyDescent="0.3">
      <c r="A38" s="592"/>
      <c r="B38" s="592"/>
      <c r="C38" s="592"/>
      <c r="D38" s="1125"/>
      <c r="E38" s="1125"/>
      <c r="F38" s="1125"/>
      <c r="G38" s="1125"/>
      <c r="H38" s="1125"/>
      <c r="I38" s="1125"/>
      <c r="J38" s="1125"/>
      <c r="K38" s="1125"/>
      <c r="L38" s="1125"/>
      <c r="M38" s="1125"/>
    </row>
    <row r="39" spans="1:13" ht="15.75" thickBot="1" x14ac:dyDescent="0.3">
      <c r="A39" s="611" t="s">
        <v>804</v>
      </c>
      <c r="B39" s="611" t="s">
        <v>146</v>
      </c>
      <c r="C39" s="611" t="s">
        <v>805</v>
      </c>
      <c r="D39" s="1125" t="s">
        <v>809</v>
      </c>
      <c r="E39" s="1125"/>
      <c r="F39" s="1125"/>
      <c r="G39" s="1125"/>
      <c r="H39" s="1125"/>
      <c r="I39" s="1125"/>
      <c r="J39" s="1125"/>
      <c r="K39" s="1125"/>
      <c r="L39" s="1125"/>
      <c r="M39" s="1125"/>
    </row>
    <row r="40" spans="1:13" ht="15.75" thickBot="1" x14ac:dyDescent="0.3">
      <c r="A40" s="592"/>
      <c r="B40" s="592"/>
      <c r="C40" s="592"/>
      <c r="D40" s="1125"/>
      <c r="E40" s="1125"/>
      <c r="F40" s="1125"/>
      <c r="G40" s="1125"/>
      <c r="H40" s="1125"/>
      <c r="I40" s="1125"/>
      <c r="J40" s="1125"/>
      <c r="K40" s="1125"/>
      <c r="L40" s="1125"/>
      <c r="M40" s="1125"/>
    </row>
    <row r="41" spans="1:13" ht="15.75" thickBot="1" x14ac:dyDescent="0.3">
      <c r="A41" s="611" t="s">
        <v>804</v>
      </c>
      <c r="B41" s="611" t="s">
        <v>146</v>
      </c>
      <c r="C41" s="611" t="s">
        <v>805</v>
      </c>
      <c r="D41" s="1125" t="s">
        <v>810</v>
      </c>
      <c r="E41" s="1125"/>
      <c r="F41" s="1125"/>
      <c r="G41" s="1125"/>
      <c r="H41" s="1125"/>
      <c r="I41" s="1125"/>
      <c r="J41" s="1125"/>
      <c r="K41" s="1125"/>
      <c r="L41" s="1125"/>
      <c r="M41" s="1125"/>
    </row>
    <row r="42" spans="1:13" ht="15.75" thickBot="1" x14ac:dyDescent="0.3">
      <c r="A42" s="592"/>
      <c r="B42" s="592"/>
      <c r="C42" s="592"/>
      <c r="D42" s="1125"/>
      <c r="E42" s="1125"/>
      <c r="F42" s="1125"/>
      <c r="G42" s="1125"/>
      <c r="H42" s="1125"/>
      <c r="I42" s="1125"/>
      <c r="J42" s="1125"/>
      <c r="K42" s="1125"/>
      <c r="L42" s="1125"/>
      <c r="M42" s="1125"/>
    </row>
    <row r="43" spans="1:13" ht="15.75" thickBot="1" x14ac:dyDescent="0.3">
      <c r="A43" s="1159" t="s">
        <v>811</v>
      </c>
      <c r="B43" s="1160"/>
      <c r="C43" s="1160"/>
      <c r="D43" s="1160"/>
      <c r="E43" s="1160"/>
      <c r="F43" s="1160"/>
      <c r="G43" s="1160"/>
      <c r="H43" s="1160"/>
      <c r="I43" s="1160"/>
      <c r="J43" s="1160"/>
      <c r="K43" s="1160"/>
      <c r="L43" s="1160"/>
      <c r="M43" s="1161"/>
    </row>
    <row r="44" spans="1:13" x14ac:dyDescent="0.25">
      <c r="A44" s="1137" t="s">
        <v>812</v>
      </c>
      <c r="B44" s="1137"/>
      <c r="C44" s="1137"/>
      <c r="D44" s="1096" t="s">
        <v>25</v>
      </c>
      <c r="E44" s="1097"/>
      <c r="F44" s="1100"/>
      <c r="G44" s="1101"/>
      <c r="H44" s="1101"/>
      <c r="I44" s="1101"/>
      <c r="J44" s="1101"/>
      <c r="K44" s="1101"/>
      <c r="L44" s="1101"/>
      <c r="M44" s="1102"/>
    </row>
    <row r="45" spans="1:13" ht="15.75" thickBot="1" x14ac:dyDescent="0.3">
      <c r="A45" s="1138"/>
      <c r="B45" s="1138"/>
      <c r="C45" s="1138"/>
      <c r="D45" s="1098"/>
      <c r="E45" s="1099"/>
      <c r="F45" s="1103"/>
      <c r="G45" s="1104"/>
      <c r="H45" s="1104"/>
      <c r="I45" s="1104"/>
      <c r="J45" s="1104"/>
      <c r="K45" s="1104"/>
      <c r="L45" s="1104"/>
      <c r="M45" s="1105"/>
    </row>
    <row r="46" spans="1:13" ht="15.75" thickBot="1" x14ac:dyDescent="0.3">
      <c r="A46" s="610" t="s">
        <v>804</v>
      </c>
      <c r="B46" s="610" t="s">
        <v>146</v>
      </c>
      <c r="C46" s="610" t="s">
        <v>805</v>
      </c>
      <c r="D46" s="1151" t="s">
        <v>813</v>
      </c>
      <c r="E46" s="1151"/>
      <c r="F46" s="1151"/>
      <c r="G46" s="1151"/>
      <c r="H46" s="1151"/>
      <c r="I46" s="1151"/>
      <c r="J46" s="1151"/>
      <c r="K46" s="1151"/>
      <c r="L46" s="1151"/>
      <c r="M46" s="1151"/>
    </row>
    <row r="47" spans="1:13" ht="15.75" thickBot="1" x14ac:dyDescent="0.3">
      <c r="A47" s="592"/>
      <c r="B47" s="592"/>
      <c r="C47" s="592"/>
      <c r="D47" s="1151"/>
      <c r="E47" s="1151"/>
      <c r="F47" s="1151"/>
      <c r="G47" s="1151"/>
      <c r="H47" s="1151"/>
      <c r="I47" s="1151"/>
      <c r="J47" s="1151"/>
      <c r="K47" s="1151"/>
      <c r="L47" s="1151"/>
      <c r="M47" s="1151"/>
    </row>
    <row r="48" spans="1:13" ht="15.75" thickBot="1" x14ac:dyDescent="0.3">
      <c r="A48" s="1074" t="s">
        <v>814</v>
      </c>
      <c r="B48" s="1075"/>
      <c r="C48" s="1075"/>
      <c r="D48" s="1075"/>
      <c r="E48" s="1075"/>
      <c r="F48" s="1075"/>
      <c r="G48" s="1075"/>
      <c r="H48" s="1075"/>
      <c r="I48" s="1075"/>
      <c r="J48" s="1075"/>
      <c r="K48" s="1075"/>
      <c r="L48" s="1075"/>
      <c r="M48" s="1076"/>
    </row>
    <row r="49" spans="1:13" ht="15" customHeight="1" x14ac:dyDescent="0.25">
      <c r="A49" s="1152" t="s">
        <v>903</v>
      </c>
      <c r="B49" s="1153"/>
      <c r="C49" s="1153"/>
      <c r="D49" s="1096" t="s">
        <v>25</v>
      </c>
      <c r="E49" s="1097"/>
      <c r="F49" s="1100"/>
      <c r="G49" s="1101"/>
      <c r="H49" s="1101"/>
      <c r="I49" s="1101"/>
      <c r="J49" s="1101"/>
      <c r="K49" s="1101"/>
      <c r="L49" s="1101"/>
      <c r="M49" s="1102"/>
    </row>
    <row r="50" spans="1:13" ht="15.75" thickBot="1" x14ac:dyDescent="0.3">
      <c r="A50" s="1154"/>
      <c r="B50" s="1155"/>
      <c r="C50" s="1155"/>
      <c r="D50" s="1098"/>
      <c r="E50" s="1099"/>
      <c r="F50" s="1103"/>
      <c r="G50" s="1104"/>
      <c r="H50" s="1104"/>
      <c r="I50" s="1104"/>
      <c r="J50" s="1104"/>
      <c r="K50" s="1104"/>
      <c r="L50" s="1104"/>
      <c r="M50" s="1105"/>
    </row>
    <row r="51" spans="1:13" ht="15.75" thickBot="1" x14ac:dyDescent="0.3">
      <c r="A51" s="593" t="s">
        <v>815</v>
      </c>
      <c r="B51" s="1156" t="s">
        <v>816</v>
      </c>
      <c r="C51" s="1156"/>
      <c r="D51" s="1157"/>
      <c r="E51" s="1157"/>
      <c r="F51" s="1157"/>
      <c r="G51" s="1157"/>
      <c r="H51" s="1157"/>
      <c r="I51" s="1157"/>
      <c r="J51" s="1157"/>
      <c r="K51" s="1157"/>
      <c r="L51" s="1157"/>
      <c r="M51" s="1158"/>
    </row>
    <row r="52" spans="1:13" ht="15.75" thickBot="1" x14ac:dyDescent="0.3">
      <c r="A52" s="611" t="s">
        <v>804</v>
      </c>
      <c r="B52" s="611" t="s">
        <v>146</v>
      </c>
      <c r="C52" s="611" t="s">
        <v>805</v>
      </c>
      <c r="D52" s="612" t="s">
        <v>934</v>
      </c>
      <c r="E52" s="597"/>
      <c r="F52" s="597"/>
      <c r="G52" s="597"/>
      <c r="H52" s="597"/>
      <c r="I52" s="597"/>
      <c r="J52" s="597"/>
      <c r="K52" s="597"/>
      <c r="L52" s="597"/>
      <c r="M52" s="598"/>
    </row>
    <row r="53" spans="1:13" ht="15.75" thickBot="1" x14ac:dyDescent="0.3">
      <c r="A53" s="592"/>
      <c r="B53" s="592"/>
      <c r="C53" s="592"/>
      <c r="D53" s="1143" t="s">
        <v>945</v>
      </c>
      <c r="E53" s="1144"/>
      <c r="F53" s="1144"/>
      <c r="G53" s="1144"/>
      <c r="H53" s="1144"/>
      <c r="I53" s="1144"/>
      <c r="J53" s="1144"/>
      <c r="K53" s="1144"/>
      <c r="L53" s="1144"/>
      <c r="M53" s="1145"/>
    </row>
    <row r="54" spans="1:13" ht="15.75" thickBot="1" x14ac:dyDescent="0.3">
      <c r="A54" s="611" t="s">
        <v>804</v>
      </c>
      <c r="B54" s="611" t="s">
        <v>146</v>
      </c>
      <c r="C54" s="611" t="s">
        <v>805</v>
      </c>
      <c r="D54" s="612" t="s">
        <v>958</v>
      </c>
      <c r="E54" s="594"/>
      <c r="F54" s="594"/>
      <c r="G54" s="594"/>
      <c r="H54" s="594"/>
      <c r="I54" s="594"/>
      <c r="J54" s="594"/>
      <c r="K54" s="594"/>
      <c r="L54" s="594"/>
      <c r="M54" s="595"/>
    </row>
    <row r="55" spans="1:13" ht="15.75" thickBot="1" x14ac:dyDescent="0.3">
      <c r="A55" s="592"/>
      <c r="B55" s="592"/>
      <c r="C55" s="592"/>
      <c r="D55" s="1146" t="s">
        <v>946</v>
      </c>
      <c r="E55" s="1147"/>
      <c r="F55" s="1147"/>
      <c r="G55" s="1147"/>
      <c r="H55" s="1147"/>
      <c r="I55" s="1147"/>
      <c r="J55" s="1147"/>
      <c r="K55" s="1147"/>
      <c r="L55" s="1147"/>
      <c r="M55" s="1148"/>
    </row>
    <row r="56" spans="1:13" ht="15.75" thickBot="1" x14ac:dyDescent="0.3">
      <c r="A56" s="613" t="s">
        <v>815</v>
      </c>
      <c r="B56" s="1149" t="s">
        <v>947</v>
      </c>
      <c r="C56" s="1149"/>
      <c r="D56" s="1149"/>
      <c r="E56" s="1149"/>
      <c r="F56" s="1149"/>
      <c r="G56" s="1149"/>
      <c r="H56" s="1149"/>
      <c r="I56" s="1149"/>
      <c r="J56" s="1149"/>
      <c r="K56" s="1149"/>
      <c r="L56" s="1149"/>
      <c r="M56" s="1150"/>
    </row>
    <row r="57" spans="1:13" ht="15.75" thickBot="1" x14ac:dyDescent="0.3">
      <c r="A57" s="611" t="s">
        <v>804</v>
      </c>
      <c r="B57" s="611" t="s">
        <v>146</v>
      </c>
      <c r="C57" s="611" t="s">
        <v>805</v>
      </c>
      <c r="D57" s="614" t="s">
        <v>935</v>
      </c>
      <c r="E57" s="599"/>
      <c r="F57" s="599"/>
      <c r="G57" s="599"/>
      <c r="H57" s="599"/>
      <c r="I57" s="599"/>
      <c r="J57" s="599"/>
      <c r="K57" s="599"/>
      <c r="L57" s="599"/>
      <c r="M57" s="600"/>
    </row>
    <row r="58" spans="1:13" ht="15.75" thickBot="1" x14ac:dyDescent="0.3">
      <c r="A58" s="592"/>
      <c r="B58" s="592"/>
      <c r="C58" s="592"/>
      <c r="D58" s="1143" t="s">
        <v>948</v>
      </c>
      <c r="E58" s="1144"/>
      <c r="F58" s="1144"/>
      <c r="G58" s="1144"/>
      <c r="H58" s="1144"/>
      <c r="I58" s="1144"/>
      <c r="J58" s="1144"/>
      <c r="K58" s="1144"/>
      <c r="L58" s="1144"/>
      <c r="M58" s="1145"/>
    </row>
    <row r="59" spans="1:13" ht="15.75" thickBot="1" x14ac:dyDescent="0.3">
      <c r="A59" s="611" t="s">
        <v>804</v>
      </c>
      <c r="B59" s="611" t="s">
        <v>146</v>
      </c>
      <c r="C59" s="611" t="s">
        <v>805</v>
      </c>
      <c r="D59" s="612" t="s">
        <v>936</v>
      </c>
      <c r="E59" s="594"/>
      <c r="F59" s="594"/>
      <c r="G59" s="594"/>
      <c r="H59" s="594"/>
      <c r="I59" s="594"/>
      <c r="J59" s="594"/>
      <c r="K59" s="594"/>
      <c r="L59" s="594"/>
      <c r="M59" s="595"/>
    </row>
    <row r="60" spans="1:13" ht="15.75" thickBot="1" x14ac:dyDescent="0.3">
      <c r="A60" s="592"/>
      <c r="B60" s="592"/>
      <c r="C60" s="592"/>
      <c r="D60" s="1143" t="s">
        <v>904</v>
      </c>
      <c r="E60" s="1144"/>
      <c r="F60" s="1144"/>
      <c r="G60" s="1144"/>
      <c r="H60" s="1144"/>
      <c r="I60" s="1144"/>
      <c r="J60" s="1144"/>
      <c r="K60" s="1144"/>
      <c r="L60" s="1144"/>
      <c r="M60" s="1145"/>
    </row>
    <row r="61" spans="1:13" ht="15.75" thickBot="1" x14ac:dyDescent="0.3">
      <c r="A61" s="611" t="s">
        <v>804</v>
      </c>
      <c r="B61" s="611" t="s">
        <v>146</v>
      </c>
      <c r="C61" s="611" t="s">
        <v>805</v>
      </c>
      <c r="D61" s="614" t="s">
        <v>937</v>
      </c>
      <c r="E61" s="599"/>
      <c r="F61" s="599"/>
      <c r="G61" s="599"/>
      <c r="H61" s="599"/>
      <c r="I61" s="599"/>
      <c r="J61" s="599"/>
      <c r="K61" s="599"/>
      <c r="L61" s="599"/>
      <c r="M61" s="600"/>
    </row>
    <row r="62" spans="1:13" ht="15.75" thickBot="1" x14ac:dyDescent="0.3">
      <c r="A62" s="592"/>
      <c r="B62" s="592"/>
      <c r="C62" s="592"/>
      <c r="D62" s="1143" t="s">
        <v>905</v>
      </c>
      <c r="E62" s="1144"/>
      <c r="F62" s="1144"/>
      <c r="G62" s="1144"/>
      <c r="H62" s="1144"/>
      <c r="I62" s="1144"/>
      <c r="J62" s="1144"/>
      <c r="K62" s="1144"/>
      <c r="L62" s="1144"/>
      <c r="M62" s="1145"/>
    </row>
    <row r="63" spans="1:13" x14ac:dyDescent="0.25">
      <c r="A63" s="1137" t="s">
        <v>819</v>
      </c>
      <c r="B63" s="1137"/>
      <c r="C63" s="1137"/>
      <c r="D63" s="1096" t="s">
        <v>25</v>
      </c>
      <c r="E63" s="1097"/>
      <c r="F63" s="1100"/>
      <c r="G63" s="1101"/>
      <c r="H63" s="1101"/>
      <c r="I63" s="1101"/>
      <c r="J63" s="1101"/>
      <c r="K63" s="1101"/>
      <c r="L63" s="1101"/>
      <c r="M63" s="1102"/>
    </row>
    <row r="64" spans="1:13" ht="15.75" thickBot="1" x14ac:dyDescent="0.3">
      <c r="A64" s="1138"/>
      <c r="B64" s="1138"/>
      <c r="C64" s="1138"/>
      <c r="D64" s="1098"/>
      <c r="E64" s="1099"/>
      <c r="F64" s="1103"/>
      <c r="G64" s="1104"/>
      <c r="H64" s="1104"/>
      <c r="I64" s="1104"/>
      <c r="J64" s="1104"/>
      <c r="K64" s="1104"/>
      <c r="L64" s="1104"/>
      <c r="M64" s="1105"/>
    </row>
    <row r="65" spans="1:13" ht="15.75" thickBot="1" x14ac:dyDescent="0.3">
      <c r="A65" s="610" t="s">
        <v>804</v>
      </c>
      <c r="B65" s="610" t="s">
        <v>146</v>
      </c>
      <c r="C65" s="610" t="s">
        <v>805</v>
      </c>
      <c r="D65" s="1139" t="s">
        <v>820</v>
      </c>
      <c r="E65" s="1119" t="s">
        <v>821</v>
      </c>
      <c r="F65" s="1119"/>
      <c r="G65" s="1119"/>
      <c r="H65" s="1119"/>
      <c r="I65" s="1119"/>
      <c r="J65" s="1119"/>
      <c r="K65" s="1119"/>
      <c r="L65" s="1119"/>
      <c r="M65" s="1141"/>
    </row>
    <row r="66" spans="1:13" ht="15.75" thickBot="1" x14ac:dyDescent="0.3">
      <c r="A66" s="592"/>
      <c r="B66" s="592"/>
      <c r="C66" s="592"/>
      <c r="D66" s="1140"/>
      <c r="E66" s="1120"/>
      <c r="F66" s="1120"/>
      <c r="G66" s="1120"/>
      <c r="H66" s="1120"/>
      <c r="I66" s="1120"/>
      <c r="J66" s="1120"/>
      <c r="K66" s="1120"/>
      <c r="L66" s="1120"/>
      <c r="M66" s="1142"/>
    </row>
    <row r="67" spans="1:13" ht="15.75" thickBot="1" x14ac:dyDescent="0.3">
      <c r="A67" s="610" t="s">
        <v>804</v>
      </c>
      <c r="B67" s="610" t="s">
        <v>146</v>
      </c>
      <c r="C67" s="610" t="s">
        <v>805</v>
      </c>
      <c r="D67" s="1139" t="s">
        <v>822</v>
      </c>
      <c r="E67" s="1077" t="s">
        <v>938</v>
      </c>
      <c r="F67" s="1077"/>
      <c r="G67" s="1077"/>
      <c r="H67" s="1077"/>
      <c r="I67" s="1077"/>
      <c r="J67" s="1077"/>
      <c r="K67" s="1077"/>
      <c r="L67" s="1077"/>
      <c r="M67" s="1078"/>
    </row>
    <row r="68" spans="1:13" ht="15.75" thickBot="1" x14ac:dyDescent="0.3">
      <c r="A68" s="592"/>
      <c r="B68" s="592"/>
      <c r="C68" s="592"/>
      <c r="D68" s="1140"/>
      <c r="E68" s="1079"/>
      <c r="F68" s="1079"/>
      <c r="G68" s="1079"/>
      <c r="H68" s="1079"/>
      <c r="I68" s="1079"/>
      <c r="J68" s="1079"/>
      <c r="K68" s="1079"/>
      <c r="L68" s="1079"/>
      <c r="M68" s="1080"/>
    </row>
    <row r="69" spans="1:13" ht="15.75" thickBot="1" x14ac:dyDescent="0.3">
      <c r="A69" s="1074" t="s">
        <v>823</v>
      </c>
      <c r="B69" s="1075"/>
      <c r="C69" s="1075"/>
      <c r="D69" s="1075"/>
      <c r="E69" s="1075"/>
      <c r="F69" s="1075"/>
      <c r="G69" s="1075"/>
      <c r="H69" s="1075"/>
      <c r="I69" s="1075"/>
      <c r="J69" s="1075"/>
      <c r="K69" s="1075"/>
      <c r="L69" s="1075"/>
      <c r="M69" s="1076"/>
    </row>
    <row r="70" spans="1:13" x14ac:dyDescent="0.25">
      <c r="A70" s="1132" t="s">
        <v>824</v>
      </c>
      <c r="B70" s="1132"/>
      <c r="C70" s="1132"/>
      <c r="D70" s="1096" t="s">
        <v>25</v>
      </c>
      <c r="E70" s="1097"/>
      <c r="F70" s="1100"/>
      <c r="G70" s="1101"/>
      <c r="H70" s="1101"/>
      <c r="I70" s="1101"/>
      <c r="J70" s="1101"/>
      <c r="K70" s="1101"/>
      <c r="L70" s="1101"/>
      <c r="M70" s="1102"/>
    </row>
    <row r="71" spans="1:13" ht="15.75" thickBot="1" x14ac:dyDescent="0.3">
      <c r="A71" s="1133"/>
      <c r="B71" s="1133"/>
      <c r="C71" s="1133"/>
      <c r="D71" s="1098"/>
      <c r="E71" s="1099"/>
      <c r="F71" s="1103"/>
      <c r="G71" s="1104"/>
      <c r="H71" s="1104"/>
      <c r="I71" s="1104"/>
      <c r="J71" s="1104"/>
      <c r="K71" s="1104"/>
      <c r="L71" s="1104"/>
      <c r="M71" s="1105"/>
    </row>
    <row r="72" spans="1:13" ht="15.75" thickBot="1" x14ac:dyDescent="0.3">
      <c r="A72" s="1134" t="s">
        <v>899</v>
      </c>
      <c r="B72" s="1135"/>
      <c r="C72" s="1135"/>
      <c r="D72" s="1135"/>
      <c r="E72" s="1135"/>
      <c r="F72" s="1135"/>
      <c r="G72" s="1135"/>
      <c r="H72" s="1135"/>
      <c r="I72" s="1135"/>
      <c r="J72" s="1135"/>
      <c r="K72" s="1135"/>
      <c r="L72" s="1135"/>
      <c r="M72" s="1136"/>
    </row>
    <row r="73" spans="1:13" ht="15.75" thickBot="1" x14ac:dyDescent="0.3">
      <c r="A73" s="611" t="s">
        <v>804</v>
      </c>
      <c r="B73" s="611" t="s">
        <v>146</v>
      </c>
      <c r="C73" s="611" t="s">
        <v>805</v>
      </c>
      <c r="D73" s="1125" t="s">
        <v>825</v>
      </c>
      <c r="E73" s="1125"/>
      <c r="F73" s="1125"/>
      <c r="G73" s="1125"/>
      <c r="H73" s="1125"/>
      <c r="I73" s="1125"/>
      <c r="J73" s="1125"/>
      <c r="K73" s="1125"/>
      <c r="L73" s="1125"/>
      <c r="M73" s="1125"/>
    </row>
    <row r="74" spans="1:13" ht="15.75" thickBot="1" x14ac:dyDescent="0.3">
      <c r="A74" s="592"/>
      <c r="B74" s="592"/>
      <c r="C74" s="592"/>
      <c r="D74" s="1125"/>
      <c r="E74" s="1125"/>
      <c r="F74" s="1125"/>
      <c r="G74" s="1125"/>
      <c r="H74" s="1125"/>
      <c r="I74" s="1125"/>
      <c r="J74" s="1125"/>
      <c r="K74" s="1125"/>
      <c r="L74" s="1125"/>
      <c r="M74" s="1125"/>
    </row>
    <row r="75" spans="1:13" ht="15.75" thickBot="1" x14ac:dyDescent="0.3">
      <c r="A75" s="611" t="s">
        <v>804</v>
      </c>
      <c r="B75" s="611" t="s">
        <v>146</v>
      </c>
      <c r="C75" s="611" t="s">
        <v>805</v>
      </c>
      <c r="D75" s="1125" t="s">
        <v>826</v>
      </c>
      <c r="E75" s="1125"/>
      <c r="F75" s="1125"/>
      <c r="G75" s="1125"/>
      <c r="H75" s="1125"/>
      <c r="I75" s="1125"/>
      <c r="J75" s="1125"/>
      <c r="K75" s="1125"/>
      <c r="L75" s="1125"/>
      <c r="M75" s="1125"/>
    </row>
    <row r="76" spans="1:13" ht="15.75" thickBot="1" x14ac:dyDescent="0.3">
      <c r="A76" s="592"/>
      <c r="B76" s="592"/>
      <c r="C76" s="592"/>
      <c r="D76" s="1125"/>
      <c r="E76" s="1125"/>
      <c r="F76" s="1125"/>
      <c r="G76" s="1125"/>
      <c r="H76" s="1125"/>
      <c r="I76" s="1125"/>
      <c r="J76" s="1125"/>
      <c r="K76" s="1125"/>
      <c r="L76" s="1125"/>
      <c r="M76" s="1125"/>
    </row>
    <row r="77" spans="1:13" ht="15.75" thickBot="1" x14ac:dyDescent="0.3">
      <c r="A77" s="1087" t="s">
        <v>827</v>
      </c>
      <c r="B77" s="1088"/>
      <c r="C77" s="1088"/>
      <c r="D77" s="1088"/>
      <c r="E77" s="1088"/>
      <c r="F77" s="1088"/>
      <c r="G77" s="1088"/>
      <c r="H77" s="1088"/>
      <c r="I77" s="1088"/>
      <c r="J77" s="1088"/>
      <c r="K77" s="1088"/>
      <c r="L77" s="1088"/>
      <c r="M77" s="1089"/>
    </row>
    <row r="78" spans="1:13" ht="15.75" thickBot="1" x14ac:dyDescent="0.3">
      <c r="A78" s="1087" t="s">
        <v>828</v>
      </c>
      <c r="B78" s="1088"/>
      <c r="C78" s="1088"/>
      <c r="D78" s="1088"/>
      <c r="E78" s="1088"/>
      <c r="F78" s="1088"/>
      <c r="G78" s="1088"/>
      <c r="H78" s="1088"/>
      <c r="I78" s="1088"/>
      <c r="J78" s="1088"/>
      <c r="K78" s="1088"/>
      <c r="L78" s="1088"/>
      <c r="M78" s="1089"/>
    </row>
    <row r="79" spans="1:13" ht="15" customHeight="1" x14ac:dyDescent="0.25">
      <c r="A79" s="1126" t="s">
        <v>906</v>
      </c>
      <c r="B79" s="1127"/>
      <c r="C79" s="1128"/>
      <c r="D79" s="1096" t="s">
        <v>25</v>
      </c>
      <c r="E79" s="1097"/>
      <c r="F79" s="1100"/>
      <c r="G79" s="1101"/>
      <c r="H79" s="1101"/>
      <c r="I79" s="1101"/>
      <c r="J79" s="1101"/>
      <c r="K79" s="1101"/>
      <c r="L79" s="1101"/>
      <c r="M79" s="1102"/>
    </row>
    <row r="80" spans="1:13" ht="15.75" thickBot="1" x14ac:dyDescent="0.3">
      <c r="A80" s="1129"/>
      <c r="B80" s="1130"/>
      <c r="C80" s="1131"/>
      <c r="D80" s="1098"/>
      <c r="E80" s="1099"/>
      <c r="F80" s="1103"/>
      <c r="G80" s="1104"/>
      <c r="H80" s="1104"/>
      <c r="I80" s="1104"/>
      <c r="J80" s="1104"/>
      <c r="K80" s="1104"/>
      <c r="L80" s="1104"/>
      <c r="M80" s="1105"/>
    </row>
    <row r="81" spans="1:13" ht="15.75" thickBot="1" x14ac:dyDescent="0.3">
      <c r="A81" s="610" t="s">
        <v>804</v>
      </c>
      <c r="B81" s="610" t="s">
        <v>146</v>
      </c>
      <c r="C81" s="610" t="s">
        <v>805</v>
      </c>
      <c r="D81" s="1117" t="s">
        <v>815</v>
      </c>
      <c r="E81" s="1119" t="s">
        <v>932</v>
      </c>
      <c r="F81" s="1119"/>
      <c r="G81" s="1119"/>
      <c r="H81" s="1121" t="s">
        <v>829</v>
      </c>
      <c r="I81" s="1121"/>
      <c r="J81" s="1121"/>
      <c r="K81" s="1121"/>
      <c r="L81" s="1121"/>
      <c r="M81" s="1122"/>
    </row>
    <row r="82" spans="1:13" ht="15.75" thickBot="1" x14ac:dyDescent="0.3">
      <c r="A82" s="592"/>
      <c r="B82" s="592"/>
      <c r="C82" s="592"/>
      <c r="D82" s="1118"/>
      <c r="E82" s="1120"/>
      <c r="F82" s="1120"/>
      <c r="G82" s="1120"/>
      <c r="H82" s="1123"/>
      <c r="I82" s="1123"/>
      <c r="J82" s="1123"/>
      <c r="K82" s="1123"/>
      <c r="L82" s="1123"/>
      <c r="M82" s="1124"/>
    </row>
    <row r="83" spans="1:13" ht="15.75" thickBot="1" x14ac:dyDescent="0.3">
      <c r="A83" s="610" t="s">
        <v>804</v>
      </c>
      <c r="B83" s="610" t="s">
        <v>146</v>
      </c>
      <c r="C83" s="610" t="s">
        <v>805</v>
      </c>
      <c r="D83" s="1117" t="s">
        <v>815</v>
      </c>
      <c r="E83" s="1119" t="s">
        <v>933</v>
      </c>
      <c r="F83" s="1119"/>
      <c r="G83" s="1119"/>
      <c r="H83" s="1121" t="s">
        <v>829</v>
      </c>
      <c r="I83" s="1121"/>
      <c r="J83" s="1121"/>
      <c r="K83" s="1121"/>
      <c r="L83" s="1121"/>
      <c r="M83" s="1122"/>
    </row>
    <row r="84" spans="1:13" ht="15.75" thickBot="1" x14ac:dyDescent="0.3">
      <c r="A84" s="592"/>
      <c r="B84" s="592"/>
      <c r="C84" s="592"/>
      <c r="D84" s="1118"/>
      <c r="E84" s="1120"/>
      <c r="F84" s="1120"/>
      <c r="G84" s="1120"/>
      <c r="H84" s="1123"/>
      <c r="I84" s="1123"/>
      <c r="J84" s="1123"/>
      <c r="K84" s="1123"/>
      <c r="L84" s="1123"/>
      <c r="M84" s="1124"/>
    </row>
    <row r="85" spans="1:13" ht="15.75" thickBot="1" x14ac:dyDescent="0.3">
      <c r="A85" s="610" t="s">
        <v>804</v>
      </c>
      <c r="B85" s="610" t="s">
        <v>146</v>
      </c>
      <c r="C85" s="610" t="s">
        <v>805</v>
      </c>
      <c r="D85" s="1117" t="s">
        <v>815</v>
      </c>
      <c r="E85" s="1119" t="s">
        <v>830</v>
      </c>
      <c r="F85" s="1119"/>
      <c r="G85" s="1119"/>
      <c r="H85" s="1119"/>
      <c r="I85" s="1119"/>
      <c r="J85" s="1119"/>
      <c r="K85" s="1119"/>
      <c r="L85" s="1121" t="s">
        <v>831</v>
      </c>
      <c r="M85" s="1122"/>
    </row>
    <row r="86" spans="1:13" ht="15.75" thickBot="1" x14ac:dyDescent="0.3">
      <c r="A86" s="592"/>
      <c r="B86" s="592"/>
      <c r="C86" s="592"/>
      <c r="D86" s="1118"/>
      <c r="E86" s="1120"/>
      <c r="F86" s="1120"/>
      <c r="G86" s="1120"/>
      <c r="H86" s="1120"/>
      <c r="I86" s="1120"/>
      <c r="J86" s="1120"/>
      <c r="K86" s="1120"/>
      <c r="L86" s="1123"/>
      <c r="M86" s="1124"/>
    </row>
    <row r="87" spans="1:13" ht="15.75" customHeight="1" thickBot="1" x14ac:dyDescent="0.3">
      <c r="A87" s="610" t="s">
        <v>804</v>
      </c>
      <c r="B87" s="610" t="s">
        <v>146</v>
      </c>
      <c r="C87" s="610" t="s">
        <v>805</v>
      </c>
      <c r="D87" s="1117" t="s">
        <v>815</v>
      </c>
      <c r="E87" s="1077" t="s">
        <v>907</v>
      </c>
      <c r="F87" s="1077"/>
      <c r="G87" s="1077"/>
      <c r="H87" s="1077"/>
      <c r="I87" s="1077"/>
      <c r="J87" s="1077"/>
      <c r="K87" s="1077"/>
      <c r="L87" s="1121" t="s">
        <v>833</v>
      </c>
      <c r="M87" s="1122"/>
    </row>
    <row r="88" spans="1:13" ht="15.75" thickBot="1" x14ac:dyDescent="0.3">
      <c r="A88" s="592"/>
      <c r="B88" s="592"/>
      <c r="C88" s="592"/>
      <c r="D88" s="1118"/>
      <c r="E88" s="1079"/>
      <c r="F88" s="1079"/>
      <c r="G88" s="1079"/>
      <c r="H88" s="1079"/>
      <c r="I88" s="1079"/>
      <c r="J88" s="1079"/>
      <c r="K88" s="1079"/>
      <c r="L88" s="1123"/>
      <c r="M88" s="1124"/>
    </row>
    <row r="89" spans="1:13" ht="15.75" thickBot="1" x14ac:dyDescent="0.3">
      <c r="A89" s="1106" t="s">
        <v>919</v>
      </c>
      <c r="B89" s="1107"/>
      <c r="C89" s="1107"/>
      <c r="D89" s="1107"/>
      <c r="E89" s="1107"/>
      <c r="F89" s="1107"/>
      <c r="G89" s="1107"/>
      <c r="H89" s="1107"/>
      <c r="I89" s="1107"/>
      <c r="J89" s="1107"/>
      <c r="K89" s="1107"/>
      <c r="L89" s="1107"/>
      <c r="M89" s="1108"/>
    </row>
    <row r="90" spans="1:13" x14ac:dyDescent="0.25">
      <c r="A90" s="1109" t="s">
        <v>834</v>
      </c>
      <c r="B90" s="1109"/>
      <c r="C90" s="1109"/>
      <c r="D90" s="1096" t="s">
        <v>25</v>
      </c>
      <c r="E90" s="1097"/>
      <c r="F90" s="1100"/>
      <c r="G90" s="1101"/>
      <c r="H90" s="1101"/>
      <c r="I90" s="1101"/>
      <c r="J90" s="1101"/>
      <c r="K90" s="1101"/>
      <c r="L90" s="1101"/>
      <c r="M90" s="1102"/>
    </row>
    <row r="91" spans="1:13" ht="15.75" thickBot="1" x14ac:dyDescent="0.3">
      <c r="A91" s="1110"/>
      <c r="B91" s="1110"/>
      <c r="C91" s="1110"/>
      <c r="D91" s="1098"/>
      <c r="E91" s="1099"/>
      <c r="F91" s="1103"/>
      <c r="G91" s="1104"/>
      <c r="H91" s="1104"/>
      <c r="I91" s="1104"/>
      <c r="J91" s="1104"/>
      <c r="K91" s="1104"/>
      <c r="L91" s="1104"/>
      <c r="M91" s="1105"/>
    </row>
    <row r="92" spans="1:13" x14ac:dyDescent="0.25">
      <c r="A92" s="1111" t="s">
        <v>949</v>
      </c>
      <c r="B92" s="1112"/>
      <c r="C92" s="1112"/>
      <c r="D92" s="1112"/>
      <c r="E92" s="1112"/>
      <c r="F92" s="1112"/>
      <c r="G92" s="1112"/>
      <c r="H92" s="1112"/>
      <c r="I92" s="1112"/>
      <c r="J92" s="1112"/>
      <c r="K92" s="1112"/>
      <c r="L92" s="1112"/>
      <c r="M92" s="1113"/>
    </row>
    <row r="93" spans="1:13" ht="15.75" thickBot="1" x14ac:dyDescent="0.3">
      <c r="A93" s="1114"/>
      <c r="B93" s="1115"/>
      <c r="C93" s="1115"/>
      <c r="D93" s="1115"/>
      <c r="E93" s="1115"/>
      <c r="F93" s="1115"/>
      <c r="G93" s="1115"/>
      <c r="H93" s="1115"/>
      <c r="I93" s="1115"/>
      <c r="J93" s="1115"/>
      <c r="K93" s="1115"/>
      <c r="L93" s="1115"/>
      <c r="M93" s="1116"/>
    </row>
    <row r="94" spans="1:13" ht="15.75" thickBot="1" x14ac:dyDescent="0.3">
      <c r="A94" s="611" t="s">
        <v>804</v>
      </c>
      <c r="B94" s="611" t="s">
        <v>146</v>
      </c>
      <c r="C94" s="611" t="s">
        <v>805</v>
      </c>
      <c r="D94" s="1081" t="s">
        <v>815</v>
      </c>
      <c r="E94" s="1083" t="s">
        <v>835</v>
      </c>
      <c r="F94" s="1083"/>
      <c r="G94" s="1083"/>
      <c r="H94" s="1083"/>
      <c r="I94" s="1083"/>
      <c r="J94" s="1083"/>
      <c r="K94" s="1083"/>
      <c r="L94" s="1083"/>
      <c r="M94" s="1084"/>
    </row>
    <row r="95" spans="1:13" ht="15.75" thickBot="1" x14ac:dyDescent="0.3">
      <c r="A95" s="592"/>
      <c r="B95" s="592"/>
      <c r="C95" s="592"/>
      <c r="D95" s="1082"/>
      <c r="E95" s="1085"/>
      <c r="F95" s="1085"/>
      <c r="G95" s="1085"/>
      <c r="H95" s="1085"/>
      <c r="I95" s="1085"/>
      <c r="J95" s="1085"/>
      <c r="K95" s="1085"/>
      <c r="L95" s="1085"/>
      <c r="M95" s="1086"/>
    </row>
    <row r="96" spans="1:13" ht="15.75" thickBot="1" x14ac:dyDescent="0.3">
      <c r="A96" s="611" t="s">
        <v>804</v>
      </c>
      <c r="B96" s="611" t="s">
        <v>146</v>
      </c>
      <c r="C96" s="611" t="s">
        <v>805</v>
      </c>
      <c r="D96" s="1081" t="s">
        <v>815</v>
      </c>
      <c r="E96" s="1083" t="s">
        <v>950</v>
      </c>
      <c r="F96" s="1083"/>
      <c r="G96" s="1083"/>
      <c r="H96" s="1083"/>
      <c r="I96" s="1083"/>
      <c r="J96" s="1083"/>
      <c r="K96" s="1083"/>
      <c r="L96" s="1083"/>
      <c r="M96" s="1084"/>
    </row>
    <row r="97" spans="1:13" ht="15.75" thickBot="1" x14ac:dyDescent="0.3">
      <c r="A97" s="592"/>
      <c r="B97" s="592"/>
      <c r="C97" s="592"/>
      <c r="D97" s="1082"/>
      <c r="E97" s="1085"/>
      <c r="F97" s="1085"/>
      <c r="G97" s="1085"/>
      <c r="H97" s="1085"/>
      <c r="I97" s="1085"/>
      <c r="J97" s="1085"/>
      <c r="K97" s="1085"/>
      <c r="L97" s="1085"/>
      <c r="M97" s="1086"/>
    </row>
    <row r="98" spans="1:13" ht="15.75" customHeight="1" thickBot="1" x14ac:dyDescent="0.3">
      <c r="A98" s="1087" t="s">
        <v>837</v>
      </c>
      <c r="B98" s="1088"/>
      <c r="C98" s="1088"/>
      <c r="D98" s="1088"/>
      <c r="E98" s="1088"/>
      <c r="F98" s="1088"/>
      <c r="G98" s="1088"/>
      <c r="H98" s="1088"/>
      <c r="I98" s="1088"/>
      <c r="J98" s="1088"/>
      <c r="K98" s="1088"/>
      <c r="L98" s="1088"/>
      <c r="M98" s="1089"/>
    </row>
    <row r="99" spans="1:13" ht="15" customHeight="1" x14ac:dyDescent="0.25">
      <c r="A99" s="1090" t="s">
        <v>909</v>
      </c>
      <c r="B99" s="1091"/>
      <c r="C99" s="1092"/>
      <c r="D99" s="1096" t="s">
        <v>25</v>
      </c>
      <c r="E99" s="1097"/>
      <c r="F99" s="1100"/>
      <c r="G99" s="1101"/>
      <c r="H99" s="1101"/>
      <c r="I99" s="1101"/>
      <c r="J99" s="1101"/>
      <c r="K99" s="1101"/>
      <c r="L99" s="1101"/>
      <c r="M99" s="1102"/>
    </row>
    <row r="100" spans="1:13" ht="15.75" thickBot="1" x14ac:dyDescent="0.3">
      <c r="A100" s="1093"/>
      <c r="B100" s="1094"/>
      <c r="C100" s="1095"/>
      <c r="D100" s="1098"/>
      <c r="E100" s="1099"/>
      <c r="F100" s="1103"/>
      <c r="G100" s="1104"/>
      <c r="H100" s="1104"/>
      <c r="I100" s="1104"/>
      <c r="J100" s="1104"/>
      <c r="K100" s="1104"/>
      <c r="L100" s="1104"/>
      <c r="M100" s="1105"/>
    </row>
    <row r="101" spans="1:13" ht="15.75" customHeight="1" thickBot="1" x14ac:dyDescent="0.3">
      <c r="A101" s="610" t="s">
        <v>804</v>
      </c>
      <c r="B101" s="610" t="s">
        <v>146</v>
      </c>
      <c r="C101" s="610" t="s">
        <v>805</v>
      </c>
      <c r="D101" s="1068" t="s">
        <v>838</v>
      </c>
      <c r="E101" s="1077" t="s">
        <v>959</v>
      </c>
      <c r="F101" s="1077"/>
      <c r="G101" s="1077"/>
      <c r="H101" s="1077"/>
      <c r="I101" s="1077"/>
      <c r="J101" s="1077"/>
      <c r="K101" s="1077"/>
      <c r="L101" s="1077"/>
      <c r="M101" s="1078"/>
    </row>
    <row r="102" spans="1:13" ht="33.75" customHeight="1" thickBot="1" x14ac:dyDescent="0.3">
      <c r="A102" s="592"/>
      <c r="B102" s="592"/>
      <c r="C102" s="592"/>
      <c r="D102" s="1069"/>
      <c r="E102" s="1079"/>
      <c r="F102" s="1079"/>
      <c r="G102" s="1079"/>
      <c r="H102" s="1079"/>
      <c r="I102" s="1079"/>
      <c r="J102" s="1079"/>
      <c r="K102" s="1079"/>
      <c r="L102" s="1079"/>
      <c r="M102" s="1080"/>
    </row>
    <row r="103" spans="1:13" ht="15" customHeight="1" thickBot="1" x14ac:dyDescent="0.3">
      <c r="A103" s="610" t="s">
        <v>804</v>
      </c>
      <c r="B103" s="610" t="s">
        <v>146</v>
      </c>
      <c r="C103" s="610" t="s">
        <v>805</v>
      </c>
      <c r="D103" s="1068" t="s">
        <v>839</v>
      </c>
      <c r="E103" s="1077" t="s">
        <v>961</v>
      </c>
      <c r="F103" s="1077"/>
      <c r="G103" s="1077"/>
      <c r="H103" s="1077"/>
      <c r="I103" s="1077"/>
      <c r="J103" s="1077"/>
      <c r="K103" s="1077"/>
      <c r="L103" s="1077"/>
      <c r="M103" s="1078"/>
    </row>
    <row r="104" spans="1:13" ht="49.5" customHeight="1" thickBot="1" x14ac:dyDescent="0.3">
      <c r="A104" s="592"/>
      <c r="B104" s="592"/>
      <c r="C104" s="592"/>
      <c r="D104" s="1069"/>
      <c r="E104" s="1079"/>
      <c r="F104" s="1079"/>
      <c r="G104" s="1079"/>
      <c r="H104" s="1079"/>
      <c r="I104" s="1079"/>
      <c r="J104" s="1079"/>
      <c r="K104" s="1079"/>
      <c r="L104" s="1079"/>
      <c r="M104" s="1080"/>
    </row>
    <row r="105" spans="1:13" ht="15.75" customHeight="1" thickBot="1" x14ac:dyDescent="0.3">
      <c r="A105" s="610" t="s">
        <v>804</v>
      </c>
      <c r="B105" s="610" t="s">
        <v>146</v>
      </c>
      <c r="C105" s="610" t="s">
        <v>805</v>
      </c>
      <c r="D105" s="1068" t="s">
        <v>840</v>
      </c>
      <c r="E105" s="1070" t="s">
        <v>841</v>
      </c>
      <c r="F105" s="1070"/>
      <c r="G105" s="1070"/>
      <c r="H105" s="1070"/>
      <c r="I105" s="1070"/>
      <c r="J105" s="1070"/>
      <c r="K105" s="1070"/>
      <c r="L105" s="1070"/>
      <c r="M105" s="1071"/>
    </row>
    <row r="106" spans="1:13" ht="21.75" customHeight="1" thickBot="1" x14ac:dyDescent="0.3">
      <c r="A106" s="592"/>
      <c r="B106" s="592"/>
      <c r="C106" s="592"/>
      <c r="D106" s="1069"/>
      <c r="E106" s="1072"/>
      <c r="F106" s="1072"/>
      <c r="G106" s="1072"/>
      <c r="H106" s="1072"/>
      <c r="I106" s="1072"/>
      <c r="J106" s="1072"/>
      <c r="K106" s="1072"/>
      <c r="L106" s="1072"/>
      <c r="M106" s="1073"/>
    </row>
    <row r="107" spans="1:13" ht="15.75" customHeight="1" thickBot="1" x14ac:dyDescent="0.3">
      <c r="A107" s="610" t="s">
        <v>804</v>
      </c>
      <c r="B107" s="610" t="s">
        <v>146</v>
      </c>
      <c r="C107" s="610" t="s">
        <v>805</v>
      </c>
      <c r="D107" s="1068" t="s">
        <v>910</v>
      </c>
      <c r="E107" s="1070" t="s">
        <v>911</v>
      </c>
      <c r="F107" s="1070"/>
      <c r="G107" s="1070"/>
      <c r="H107" s="1070"/>
      <c r="I107" s="1070"/>
      <c r="J107" s="1070"/>
      <c r="K107" s="1070"/>
      <c r="L107" s="1070"/>
      <c r="M107" s="1071"/>
    </row>
    <row r="108" spans="1:13" ht="33.75" customHeight="1" thickBot="1" x14ac:dyDescent="0.3">
      <c r="A108" s="592"/>
      <c r="B108" s="592"/>
      <c r="C108" s="592"/>
      <c r="D108" s="1069"/>
      <c r="E108" s="1072"/>
      <c r="F108" s="1072"/>
      <c r="G108" s="1072"/>
      <c r="H108" s="1072"/>
      <c r="I108" s="1072"/>
      <c r="J108" s="1072"/>
      <c r="K108" s="1072"/>
      <c r="L108" s="1072"/>
      <c r="M108" s="1073"/>
    </row>
    <row r="109" spans="1:13" ht="15.75" customHeight="1" thickBot="1" x14ac:dyDescent="0.3">
      <c r="A109" s="1074" t="s">
        <v>843</v>
      </c>
      <c r="B109" s="1075"/>
      <c r="C109" s="1075"/>
      <c r="D109" s="1075"/>
      <c r="E109" s="1075"/>
      <c r="F109" s="1075"/>
      <c r="G109" s="1075"/>
      <c r="H109" s="1075"/>
      <c r="I109" s="1075"/>
      <c r="J109" s="1075"/>
      <c r="K109" s="1075"/>
      <c r="L109" s="1075"/>
      <c r="M109" s="1076"/>
    </row>
  </sheetData>
  <sheetProtection algorithmName="SHA-512" hashValue="MZMBYc6GHHc/1FVY58Lb3nSrO9QM43w5WRIOztxdj8AdtkFn4SmZHBQFnQ/AwCpUsS/WJj0TnGUSBRVnZFosgQ==" saltValue="62yp1toDB5poiVycptfSuA==" spinCount="100000" sheet="1" objects="1" scenarios="1"/>
  <mergeCells count="127">
    <mergeCell ref="A5:I5"/>
    <mergeCell ref="J5:K5"/>
    <mergeCell ref="L5:M5"/>
    <mergeCell ref="A6:I6"/>
    <mergeCell ref="J6:K6"/>
    <mergeCell ref="L6:M6"/>
    <mergeCell ref="A1:M1"/>
    <mergeCell ref="B2:C2"/>
    <mergeCell ref="D2:F2"/>
    <mergeCell ref="G2:M2"/>
    <mergeCell ref="A3:M3"/>
    <mergeCell ref="A4:I4"/>
    <mergeCell ref="J4:K4"/>
    <mergeCell ref="L4:M4"/>
    <mergeCell ref="A9:I9"/>
    <mergeCell ref="J9:K9"/>
    <mergeCell ref="L9:M9"/>
    <mergeCell ref="A10:I10"/>
    <mergeCell ref="J10:K10"/>
    <mergeCell ref="L10:M10"/>
    <mergeCell ref="A7:I7"/>
    <mergeCell ref="J7:K7"/>
    <mergeCell ref="L7:M7"/>
    <mergeCell ref="A8:I8"/>
    <mergeCell ref="J8:K8"/>
    <mergeCell ref="L8:M8"/>
    <mergeCell ref="D18:M19"/>
    <mergeCell ref="A20:M20"/>
    <mergeCell ref="A21:C22"/>
    <mergeCell ref="D21:E22"/>
    <mergeCell ref="F21:M22"/>
    <mergeCell ref="D23:M24"/>
    <mergeCell ref="A11:M11"/>
    <mergeCell ref="A12:M14"/>
    <mergeCell ref="A15:M15"/>
    <mergeCell ref="A16:C17"/>
    <mergeCell ref="D16:E17"/>
    <mergeCell ref="F16:M17"/>
    <mergeCell ref="B32:B33"/>
    <mergeCell ref="C32:C33"/>
    <mergeCell ref="A34:M34"/>
    <mergeCell ref="A35:C36"/>
    <mergeCell ref="D35:E36"/>
    <mergeCell ref="F35:M36"/>
    <mergeCell ref="A25:M25"/>
    <mergeCell ref="A26:C27"/>
    <mergeCell ref="D26:E27"/>
    <mergeCell ref="F26:M27"/>
    <mergeCell ref="D28:M29"/>
    <mergeCell ref="A30:A31"/>
    <mergeCell ref="B30:B31"/>
    <mergeCell ref="C30:C31"/>
    <mergeCell ref="D30:M33"/>
    <mergeCell ref="A32:A33"/>
    <mergeCell ref="D46:M47"/>
    <mergeCell ref="A48:M48"/>
    <mergeCell ref="A49:C50"/>
    <mergeCell ref="D49:E50"/>
    <mergeCell ref="F49:M50"/>
    <mergeCell ref="B51:C51"/>
    <mergeCell ref="D51:M51"/>
    <mergeCell ref="D37:M38"/>
    <mergeCell ref="D39:M40"/>
    <mergeCell ref="D41:M42"/>
    <mergeCell ref="A43:M43"/>
    <mergeCell ref="A44:C45"/>
    <mergeCell ref="D44:E45"/>
    <mergeCell ref="F44:M45"/>
    <mergeCell ref="A63:C64"/>
    <mergeCell ref="D63:E64"/>
    <mergeCell ref="F63:M64"/>
    <mergeCell ref="D65:D66"/>
    <mergeCell ref="E65:M66"/>
    <mergeCell ref="D67:D68"/>
    <mergeCell ref="E67:M68"/>
    <mergeCell ref="D53:M53"/>
    <mergeCell ref="D55:M55"/>
    <mergeCell ref="B56:M56"/>
    <mergeCell ref="D58:M58"/>
    <mergeCell ref="D60:M60"/>
    <mergeCell ref="D62:M62"/>
    <mergeCell ref="D75:M76"/>
    <mergeCell ref="A77:M77"/>
    <mergeCell ref="A78:M78"/>
    <mergeCell ref="A79:C80"/>
    <mergeCell ref="D79:E80"/>
    <mergeCell ref="F79:M80"/>
    <mergeCell ref="A69:M69"/>
    <mergeCell ref="A70:C71"/>
    <mergeCell ref="D70:E71"/>
    <mergeCell ref="F70:M71"/>
    <mergeCell ref="A72:M72"/>
    <mergeCell ref="D73:M74"/>
    <mergeCell ref="D85:D86"/>
    <mergeCell ref="E85:K86"/>
    <mergeCell ref="L85:M86"/>
    <mergeCell ref="D87:D88"/>
    <mergeCell ref="E87:K88"/>
    <mergeCell ref="L87:M88"/>
    <mergeCell ref="D81:D82"/>
    <mergeCell ref="E81:G82"/>
    <mergeCell ref="H81:M82"/>
    <mergeCell ref="D83:D84"/>
    <mergeCell ref="E83:G84"/>
    <mergeCell ref="H83:M84"/>
    <mergeCell ref="D96:D97"/>
    <mergeCell ref="E96:M97"/>
    <mergeCell ref="A98:M98"/>
    <mergeCell ref="A99:C100"/>
    <mergeCell ref="D99:E100"/>
    <mergeCell ref="F99:M100"/>
    <mergeCell ref="A89:M89"/>
    <mergeCell ref="A90:C91"/>
    <mergeCell ref="D90:E91"/>
    <mergeCell ref="F90:M91"/>
    <mergeCell ref="A92:M93"/>
    <mergeCell ref="D94:D95"/>
    <mergeCell ref="E94:M95"/>
    <mergeCell ref="D107:D108"/>
    <mergeCell ref="E107:M108"/>
    <mergeCell ref="A109:M109"/>
    <mergeCell ref="D101:D102"/>
    <mergeCell ref="E101:M102"/>
    <mergeCell ref="D103:D104"/>
    <mergeCell ref="E103:M104"/>
    <mergeCell ref="D105:D106"/>
    <mergeCell ref="E105:M106"/>
  </mergeCells>
  <dataValidations count="4">
    <dataValidation allowBlank="1" showErrorMessage="1" sqref="A26:C27 A35:C36 A44:C45 A49:C50 A63:C64 A70:C71 A79:C80 A90:C91 A99:C100"/>
    <dataValidation allowBlank="1" showErrorMessage="1" promptTitle="1. Mandatory-H&amp;S Items" prompt="Enter the cost(s) associated with H&amp;S amount listed on Work Order. " sqref="D16:M17 D21:M22 D26:M27 D35:M36 D44:M45 D49:M50 D63:M64 D70:M71 D79:M80 D90:M91 D99:M100"/>
    <dataValidation allowBlank="1" showErrorMessage="1" promptTitle="1.-Mandatory- Health &amp; Safety " prompt="Enter the cost(s) associated with H&amp;S amount listed on Work Order. " sqref="A16:C17"/>
    <dataValidation allowBlank="1" showErrorMessage="1" promptTitle="2.-Mandatory Light Emitting" prompt="Enter the cost(s) associated LED cost(s) listed on Work Order. " sqref="A21:C22"/>
  </dataValidations>
  <hyperlinks>
    <hyperlink ref="D53" r:id="rId1" display="Attic Floors- Unconditoned Attic SWS "/>
    <hyperlink ref="D55" r:id="rId2" display="Attic Floors- Unconditoned Attic SWS "/>
    <hyperlink ref="D58" r:id="rId3" display="○ Attic Floors- Unconditoned Attic SWS "/>
    <hyperlink ref="D62" r:id="rId4" display="            ○ Attic Knee Walls SWS"/>
    <hyperlink ref="H81" r:id="rId5"/>
    <hyperlink ref="H83" r:id="rId6"/>
    <hyperlink ref="A20:M20" r:id="rId7" display="○WPN 22-7"/>
    <hyperlink ref="D53:M53" r:id="rId8" display=" ○ Attic Floors- Unconditoned Attic SWS "/>
    <hyperlink ref="D55:M55" r:id="rId9" display="○ Attic Floors- Unconditoned Attic SWS "/>
    <hyperlink ref="D60:H60" r:id="rId10" display="            ○ Inaccessible Ceilings- Dense Pack SWS  "/>
    <hyperlink ref="A34:M34" r:id="rId11" display="○ Air sealing SWS"/>
    <hyperlink ref="A25:M25" r:id="rId12" display="○ Lighting Replacement SWS"/>
    <hyperlink ref="A43:M43" r:id="rId13" display="○ Duct sealing SWS"/>
    <hyperlink ref="A48:M48" r:id="rId14" display="○ General Duct Insulation SWS"/>
    <hyperlink ref="A69:M69" r:id="rId15" display="○ Dense Pack Insulation SWS"/>
    <hyperlink ref="A77:M77" r:id="rId16" display="○ Floors SWS"/>
    <hyperlink ref="A78:M78" r:id="rId17" display="○ Ground Vapor Retarders SWS"/>
    <hyperlink ref="L85:M86" r:id="rId18" display="Tank Insulation SWS "/>
    <hyperlink ref="L87:M88" r:id="rId19" display="Pipe Insulation SWS"/>
    <hyperlink ref="A98:M98" r:id="rId20" display="○ Refrigerator Replacement SWS "/>
    <hyperlink ref="A109:M109" r:id="rId21" display="○ Heating &amp; Cooling: Equipment Installation SWS"/>
  </hyperlinks>
  <printOptions horizontalCentered="1"/>
  <pageMargins left="0" right="0" top="0.25" bottom="0.25" header="0.05" footer="0.05"/>
  <pageSetup scale="77" orientation="portrait" horizontalDpi="300" verticalDpi="0" r:id="rId22"/>
  <rowBreaks count="2" manualBreakCount="2">
    <brk id="62" max="12" man="1"/>
    <brk id="109" max="12" man="1"/>
  </rowBreaks>
  <drawing r:id="rId23"/>
  <legacyDrawing r:id="rId24"/>
  <mc:AlternateContent xmlns:mc="http://schemas.openxmlformats.org/markup-compatibility/2006">
    <mc:Choice Requires="x14">
      <controls>
        <mc:AlternateContent xmlns:mc="http://schemas.openxmlformats.org/markup-compatibility/2006">
          <mc:Choice Requires="x14">
            <control shapeId="35841" r:id="rId25" name="Check Box 1">
              <controlPr defaultSize="0" autoFill="0" autoLine="0" autoPict="0">
                <anchor moveWithCells="1">
                  <from>
                    <xdr:col>10</xdr:col>
                    <xdr:colOff>28575</xdr:colOff>
                    <xdr:row>4</xdr:row>
                    <xdr:rowOff>19050</xdr:rowOff>
                  </from>
                  <to>
                    <xdr:col>10</xdr:col>
                    <xdr:colOff>733425</xdr:colOff>
                    <xdr:row>4</xdr:row>
                    <xdr:rowOff>228600</xdr:rowOff>
                  </to>
                </anchor>
              </controlPr>
            </control>
          </mc:Choice>
        </mc:AlternateContent>
        <mc:AlternateContent xmlns:mc="http://schemas.openxmlformats.org/markup-compatibility/2006">
          <mc:Choice Requires="x14">
            <control shapeId="35842" r:id="rId26" name="Check Box 2">
              <controlPr defaultSize="0" autoFill="0" autoLine="0" autoPict="0">
                <anchor moveWithCells="1">
                  <from>
                    <xdr:col>12</xdr:col>
                    <xdr:colOff>19050</xdr:colOff>
                    <xdr:row>4</xdr:row>
                    <xdr:rowOff>9525</xdr:rowOff>
                  </from>
                  <to>
                    <xdr:col>12</xdr:col>
                    <xdr:colOff>742950</xdr:colOff>
                    <xdr:row>4</xdr:row>
                    <xdr:rowOff>219075</xdr:rowOff>
                  </to>
                </anchor>
              </controlPr>
            </control>
          </mc:Choice>
        </mc:AlternateContent>
        <mc:AlternateContent xmlns:mc="http://schemas.openxmlformats.org/markup-compatibility/2006">
          <mc:Choice Requires="x14">
            <control shapeId="35843" r:id="rId27" name="Check Box 3">
              <controlPr defaultSize="0" autoFill="0" autoLine="0" autoPict="0">
                <anchor moveWithCells="1">
                  <from>
                    <xdr:col>10</xdr:col>
                    <xdr:colOff>28575</xdr:colOff>
                    <xdr:row>5</xdr:row>
                    <xdr:rowOff>9525</xdr:rowOff>
                  </from>
                  <to>
                    <xdr:col>10</xdr:col>
                    <xdr:colOff>742950</xdr:colOff>
                    <xdr:row>5</xdr:row>
                    <xdr:rowOff>219075</xdr:rowOff>
                  </to>
                </anchor>
              </controlPr>
            </control>
          </mc:Choice>
        </mc:AlternateContent>
        <mc:AlternateContent xmlns:mc="http://schemas.openxmlformats.org/markup-compatibility/2006">
          <mc:Choice Requires="x14">
            <control shapeId="35844" r:id="rId28" name="Check Box 4">
              <controlPr defaultSize="0" autoFill="0" autoLine="0" autoPict="0">
                <anchor moveWithCells="1">
                  <from>
                    <xdr:col>12</xdr:col>
                    <xdr:colOff>19050</xdr:colOff>
                    <xdr:row>5</xdr:row>
                    <xdr:rowOff>19050</xdr:rowOff>
                  </from>
                  <to>
                    <xdr:col>12</xdr:col>
                    <xdr:colOff>742950</xdr:colOff>
                    <xdr:row>6</xdr:row>
                    <xdr:rowOff>0</xdr:rowOff>
                  </to>
                </anchor>
              </controlPr>
            </control>
          </mc:Choice>
        </mc:AlternateContent>
        <mc:AlternateContent xmlns:mc="http://schemas.openxmlformats.org/markup-compatibility/2006">
          <mc:Choice Requires="x14">
            <control shapeId="35845" r:id="rId29" name="Check Box 5">
              <controlPr defaultSize="0" autoFill="0" autoLine="0" autoPict="0">
                <anchor moveWithCells="1">
                  <from>
                    <xdr:col>10</xdr:col>
                    <xdr:colOff>28575</xdr:colOff>
                    <xdr:row>6</xdr:row>
                    <xdr:rowOff>9525</xdr:rowOff>
                  </from>
                  <to>
                    <xdr:col>10</xdr:col>
                    <xdr:colOff>742950</xdr:colOff>
                    <xdr:row>6</xdr:row>
                    <xdr:rowOff>219075</xdr:rowOff>
                  </to>
                </anchor>
              </controlPr>
            </control>
          </mc:Choice>
        </mc:AlternateContent>
        <mc:AlternateContent xmlns:mc="http://schemas.openxmlformats.org/markup-compatibility/2006">
          <mc:Choice Requires="x14">
            <control shapeId="35846" r:id="rId30" name="Check Box 6">
              <controlPr defaultSize="0" autoFill="0" autoLine="0" autoPict="0">
                <anchor moveWithCells="1">
                  <from>
                    <xdr:col>12</xdr:col>
                    <xdr:colOff>19050</xdr:colOff>
                    <xdr:row>6</xdr:row>
                    <xdr:rowOff>19050</xdr:rowOff>
                  </from>
                  <to>
                    <xdr:col>12</xdr:col>
                    <xdr:colOff>742950</xdr:colOff>
                    <xdr:row>6</xdr:row>
                    <xdr:rowOff>228600</xdr:rowOff>
                  </to>
                </anchor>
              </controlPr>
            </control>
          </mc:Choice>
        </mc:AlternateContent>
        <mc:AlternateContent xmlns:mc="http://schemas.openxmlformats.org/markup-compatibility/2006">
          <mc:Choice Requires="x14">
            <control shapeId="35847" r:id="rId31" name="Check Box 7">
              <controlPr defaultSize="0" autoFill="0" autoLine="0" autoPict="0">
                <anchor moveWithCells="1">
                  <from>
                    <xdr:col>10</xdr:col>
                    <xdr:colOff>28575</xdr:colOff>
                    <xdr:row>7</xdr:row>
                    <xdr:rowOff>19050</xdr:rowOff>
                  </from>
                  <to>
                    <xdr:col>10</xdr:col>
                    <xdr:colOff>733425</xdr:colOff>
                    <xdr:row>7</xdr:row>
                    <xdr:rowOff>228600</xdr:rowOff>
                  </to>
                </anchor>
              </controlPr>
            </control>
          </mc:Choice>
        </mc:AlternateContent>
        <mc:AlternateContent xmlns:mc="http://schemas.openxmlformats.org/markup-compatibility/2006">
          <mc:Choice Requires="x14">
            <control shapeId="35848" r:id="rId32" name="Check Box 8">
              <controlPr defaultSize="0" autoFill="0" autoLine="0" autoPict="0">
                <anchor moveWithCells="1">
                  <from>
                    <xdr:col>12</xdr:col>
                    <xdr:colOff>19050</xdr:colOff>
                    <xdr:row>7</xdr:row>
                    <xdr:rowOff>19050</xdr:rowOff>
                  </from>
                  <to>
                    <xdr:col>12</xdr:col>
                    <xdr:colOff>742950</xdr:colOff>
                    <xdr:row>8</xdr:row>
                    <xdr:rowOff>0</xdr:rowOff>
                  </to>
                </anchor>
              </controlPr>
            </control>
          </mc:Choice>
        </mc:AlternateContent>
        <mc:AlternateContent xmlns:mc="http://schemas.openxmlformats.org/markup-compatibility/2006">
          <mc:Choice Requires="x14">
            <control shapeId="35849" r:id="rId33" name="Check Box 9">
              <controlPr defaultSize="0" autoFill="0" autoLine="0" autoPict="0">
                <anchor moveWithCells="1">
                  <from>
                    <xdr:col>10</xdr:col>
                    <xdr:colOff>28575</xdr:colOff>
                    <xdr:row>8</xdr:row>
                    <xdr:rowOff>9525</xdr:rowOff>
                  </from>
                  <to>
                    <xdr:col>10</xdr:col>
                    <xdr:colOff>733425</xdr:colOff>
                    <xdr:row>8</xdr:row>
                    <xdr:rowOff>219075</xdr:rowOff>
                  </to>
                </anchor>
              </controlPr>
            </control>
          </mc:Choice>
        </mc:AlternateContent>
        <mc:AlternateContent xmlns:mc="http://schemas.openxmlformats.org/markup-compatibility/2006">
          <mc:Choice Requires="x14">
            <control shapeId="35850" r:id="rId34" name="Check Box 10">
              <controlPr defaultSize="0" autoFill="0" autoLine="0" autoPict="0">
                <anchor moveWithCells="1">
                  <from>
                    <xdr:col>12</xdr:col>
                    <xdr:colOff>19050</xdr:colOff>
                    <xdr:row>8</xdr:row>
                    <xdr:rowOff>28575</xdr:rowOff>
                  </from>
                  <to>
                    <xdr:col>12</xdr:col>
                    <xdr:colOff>742950</xdr:colOff>
                    <xdr:row>9</xdr:row>
                    <xdr:rowOff>9525</xdr:rowOff>
                  </to>
                </anchor>
              </controlPr>
            </control>
          </mc:Choice>
        </mc:AlternateContent>
        <mc:AlternateContent xmlns:mc="http://schemas.openxmlformats.org/markup-compatibility/2006">
          <mc:Choice Requires="x14">
            <control shapeId="35851" r:id="rId35" name="Check Box 11">
              <controlPr defaultSize="0" autoFill="0" autoLine="0" autoPict="0">
                <anchor moveWithCells="1">
                  <from>
                    <xdr:col>10</xdr:col>
                    <xdr:colOff>28575</xdr:colOff>
                    <xdr:row>9</xdr:row>
                    <xdr:rowOff>19050</xdr:rowOff>
                  </from>
                  <to>
                    <xdr:col>10</xdr:col>
                    <xdr:colOff>742950</xdr:colOff>
                    <xdr:row>10</xdr:row>
                    <xdr:rowOff>0</xdr:rowOff>
                  </to>
                </anchor>
              </controlPr>
            </control>
          </mc:Choice>
        </mc:AlternateContent>
        <mc:AlternateContent xmlns:mc="http://schemas.openxmlformats.org/markup-compatibility/2006">
          <mc:Choice Requires="x14">
            <control shapeId="35852" r:id="rId36" name="Check Box 12">
              <controlPr defaultSize="0" autoFill="0" autoLine="0" autoPict="0">
                <anchor moveWithCells="1">
                  <from>
                    <xdr:col>12</xdr:col>
                    <xdr:colOff>19050</xdr:colOff>
                    <xdr:row>9</xdr:row>
                    <xdr:rowOff>28575</xdr:rowOff>
                  </from>
                  <to>
                    <xdr:col>12</xdr:col>
                    <xdr:colOff>742950</xdr:colOff>
                    <xdr:row>10</xdr:row>
                    <xdr:rowOff>9525</xdr:rowOff>
                  </to>
                </anchor>
              </controlPr>
            </control>
          </mc:Choice>
        </mc:AlternateContent>
        <mc:AlternateContent xmlns:mc="http://schemas.openxmlformats.org/markup-compatibility/2006">
          <mc:Choice Requires="x14">
            <control shapeId="35853" r:id="rId37" name="Check Box 13">
              <controlPr defaultSize="0" autoFill="0" autoLine="0" autoPict="0">
                <anchor moveWithCells="1">
                  <from>
                    <xdr:col>0</xdr:col>
                    <xdr:colOff>200025</xdr:colOff>
                    <xdr:row>31</xdr:row>
                    <xdr:rowOff>85725</xdr:rowOff>
                  </from>
                  <to>
                    <xdr:col>0</xdr:col>
                    <xdr:colOff>504825</xdr:colOff>
                    <xdr:row>32</xdr:row>
                    <xdr:rowOff>152400</xdr:rowOff>
                  </to>
                </anchor>
              </controlPr>
            </control>
          </mc:Choice>
        </mc:AlternateContent>
        <mc:AlternateContent xmlns:mc="http://schemas.openxmlformats.org/markup-compatibility/2006">
          <mc:Choice Requires="x14">
            <control shapeId="35854" r:id="rId38" name="Check Box 14">
              <controlPr defaultSize="0" autoFill="0" autoLine="0" autoPict="0">
                <anchor moveWithCells="1">
                  <from>
                    <xdr:col>2</xdr:col>
                    <xdr:colOff>180975</xdr:colOff>
                    <xdr:row>31</xdr:row>
                    <xdr:rowOff>104775</xdr:rowOff>
                  </from>
                  <to>
                    <xdr:col>3</xdr:col>
                    <xdr:colOff>19050</xdr:colOff>
                    <xdr:row>32</xdr:row>
                    <xdr:rowOff>142875</xdr:rowOff>
                  </to>
                </anchor>
              </controlPr>
            </control>
          </mc:Choice>
        </mc:AlternateContent>
        <mc:AlternateContent xmlns:mc="http://schemas.openxmlformats.org/markup-compatibility/2006">
          <mc:Choice Requires="x14">
            <control shapeId="35855" r:id="rId39" name="Check Box 15">
              <controlPr defaultSize="0" autoFill="0" autoLine="0" autoPict="0">
                <anchor moveWithCells="1">
                  <from>
                    <xdr:col>1</xdr:col>
                    <xdr:colOff>190500</xdr:colOff>
                    <xdr:row>31</xdr:row>
                    <xdr:rowOff>104775</xdr:rowOff>
                  </from>
                  <to>
                    <xdr:col>1</xdr:col>
                    <xdr:colOff>419100</xdr:colOff>
                    <xdr:row>32</xdr:row>
                    <xdr:rowOff>133350</xdr:rowOff>
                  </to>
                </anchor>
              </controlPr>
            </control>
          </mc:Choice>
        </mc:AlternateContent>
        <mc:AlternateContent xmlns:mc="http://schemas.openxmlformats.org/markup-compatibility/2006">
          <mc:Choice Requires="x14">
            <control shapeId="35856" r:id="rId40" name="Check Box 16">
              <controlPr defaultSize="0" autoFill="0" autoLine="0" autoPict="0">
                <anchor moveWithCells="1">
                  <from>
                    <xdr:col>0</xdr:col>
                    <xdr:colOff>180975</xdr:colOff>
                    <xdr:row>38</xdr:row>
                    <xdr:rowOff>171450</xdr:rowOff>
                  </from>
                  <to>
                    <xdr:col>1</xdr:col>
                    <xdr:colOff>38100</xdr:colOff>
                    <xdr:row>40</xdr:row>
                    <xdr:rowOff>9525</xdr:rowOff>
                  </to>
                </anchor>
              </controlPr>
            </control>
          </mc:Choice>
        </mc:AlternateContent>
        <mc:AlternateContent xmlns:mc="http://schemas.openxmlformats.org/markup-compatibility/2006">
          <mc:Choice Requires="x14">
            <control shapeId="35857" r:id="rId41" name="Check Box 17">
              <controlPr defaultSize="0" autoFill="0" autoLine="0" autoPict="0">
                <anchor moveWithCells="1">
                  <from>
                    <xdr:col>2</xdr:col>
                    <xdr:colOff>180975</xdr:colOff>
                    <xdr:row>39</xdr:row>
                    <xdr:rowOff>0</xdr:rowOff>
                  </from>
                  <to>
                    <xdr:col>3</xdr:col>
                    <xdr:colOff>104775</xdr:colOff>
                    <xdr:row>40</xdr:row>
                    <xdr:rowOff>9525</xdr:rowOff>
                  </to>
                </anchor>
              </controlPr>
            </control>
          </mc:Choice>
        </mc:AlternateContent>
        <mc:AlternateContent xmlns:mc="http://schemas.openxmlformats.org/markup-compatibility/2006">
          <mc:Choice Requires="x14">
            <control shapeId="35858" r:id="rId42" name="Check Box 18">
              <controlPr defaultSize="0" autoFill="0" autoLine="0" autoPict="0">
                <anchor moveWithCells="1">
                  <from>
                    <xdr:col>1</xdr:col>
                    <xdr:colOff>200025</xdr:colOff>
                    <xdr:row>38</xdr:row>
                    <xdr:rowOff>190500</xdr:rowOff>
                  </from>
                  <to>
                    <xdr:col>2</xdr:col>
                    <xdr:colOff>104775</xdr:colOff>
                    <xdr:row>39</xdr:row>
                    <xdr:rowOff>180975</xdr:rowOff>
                  </to>
                </anchor>
              </controlPr>
            </control>
          </mc:Choice>
        </mc:AlternateContent>
        <mc:AlternateContent xmlns:mc="http://schemas.openxmlformats.org/markup-compatibility/2006">
          <mc:Choice Requires="x14">
            <control shapeId="35859" r:id="rId43" name="Check Box 19">
              <controlPr defaultSize="0" autoFill="0" autoLine="0" autoPict="0">
                <anchor moveWithCells="1">
                  <from>
                    <xdr:col>0</xdr:col>
                    <xdr:colOff>190500</xdr:colOff>
                    <xdr:row>41</xdr:row>
                    <xdr:rowOff>19050</xdr:rowOff>
                  </from>
                  <to>
                    <xdr:col>1</xdr:col>
                    <xdr:colOff>28575</xdr:colOff>
                    <xdr:row>41</xdr:row>
                    <xdr:rowOff>152400</xdr:rowOff>
                  </to>
                </anchor>
              </controlPr>
            </control>
          </mc:Choice>
        </mc:AlternateContent>
        <mc:AlternateContent xmlns:mc="http://schemas.openxmlformats.org/markup-compatibility/2006">
          <mc:Choice Requires="x14">
            <control shapeId="35860" r:id="rId44" name="Check Box 20">
              <controlPr defaultSize="0" autoFill="0" autoLine="0" autoPict="0">
                <anchor moveWithCells="1">
                  <from>
                    <xdr:col>2</xdr:col>
                    <xdr:colOff>190500</xdr:colOff>
                    <xdr:row>41</xdr:row>
                    <xdr:rowOff>0</xdr:rowOff>
                  </from>
                  <to>
                    <xdr:col>3</xdr:col>
                    <xdr:colOff>85725</xdr:colOff>
                    <xdr:row>42</xdr:row>
                    <xdr:rowOff>9525</xdr:rowOff>
                  </to>
                </anchor>
              </controlPr>
            </control>
          </mc:Choice>
        </mc:AlternateContent>
        <mc:AlternateContent xmlns:mc="http://schemas.openxmlformats.org/markup-compatibility/2006">
          <mc:Choice Requires="x14">
            <control shapeId="35861" r:id="rId45" name="Check Box 21">
              <controlPr defaultSize="0" autoFill="0" autoLine="0" autoPict="0">
                <anchor moveWithCells="1">
                  <from>
                    <xdr:col>1</xdr:col>
                    <xdr:colOff>219075</xdr:colOff>
                    <xdr:row>40</xdr:row>
                    <xdr:rowOff>180975</xdr:rowOff>
                  </from>
                  <to>
                    <xdr:col>2</xdr:col>
                    <xdr:colOff>95250</xdr:colOff>
                    <xdr:row>42</xdr:row>
                    <xdr:rowOff>9525</xdr:rowOff>
                  </to>
                </anchor>
              </controlPr>
            </control>
          </mc:Choice>
        </mc:AlternateContent>
        <mc:AlternateContent xmlns:mc="http://schemas.openxmlformats.org/markup-compatibility/2006">
          <mc:Choice Requires="x14">
            <control shapeId="35862" r:id="rId46" name="Check Box 22">
              <controlPr defaultSize="0" autoFill="0" autoLine="0" autoPict="0">
                <anchor moveWithCells="1">
                  <from>
                    <xdr:col>0</xdr:col>
                    <xdr:colOff>180975</xdr:colOff>
                    <xdr:row>17</xdr:row>
                    <xdr:rowOff>171450</xdr:rowOff>
                  </from>
                  <to>
                    <xdr:col>1</xdr:col>
                    <xdr:colOff>247650</xdr:colOff>
                    <xdr:row>19</xdr:row>
                    <xdr:rowOff>19050</xdr:rowOff>
                  </to>
                </anchor>
              </controlPr>
            </control>
          </mc:Choice>
        </mc:AlternateContent>
        <mc:AlternateContent xmlns:mc="http://schemas.openxmlformats.org/markup-compatibility/2006">
          <mc:Choice Requires="x14">
            <control shapeId="35863" r:id="rId47" name="Check Box 23">
              <controlPr defaultSize="0" autoFill="0" autoLine="0" autoPict="0">
                <anchor moveWithCells="1">
                  <from>
                    <xdr:col>1</xdr:col>
                    <xdr:colOff>190500</xdr:colOff>
                    <xdr:row>17</xdr:row>
                    <xdr:rowOff>190500</xdr:rowOff>
                  </from>
                  <to>
                    <xdr:col>2</xdr:col>
                    <xdr:colOff>104775</xdr:colOff>
                    <xdr:row>19</xdr:row>
                    <xdr:rowOff>0</xdr:rowOff>
                  </to>
                </anchor>
              </controlPr>
            </control>
          </mc:Choice>
        </mc:AlternateContent>
        <mc:AlternateContent xmlns:mc="http://schemas.openxmlformats.org/markup-compatibility/2006">
          <mc:Choice Requires="x14">
            <control shapeId="35864" r:id="rId48" name="Check Box 24">
              <controlPr defaultSize="0" autoFill="0" autoLine="0" autoPict="0">
                <anchor moveWithCells="1">
                  <from>
                    <xdr:col>2</xdr:col>
                    <xdr:colOff>180975</xdr:colOff>
                    <xdr:row>17</xdr:row>
                    <xdr:rowOff>171450</xdr:rowOff>
                  </from>
                  <to>
                    <xdr:col>3</xdr:col>
                    <xdr:colOff>247650</xdr:colOff>
                    <xdr:row>19</xdr:row>
                    <xdr:rowOff>19050</xdr:rowOff>
                  </to>
                </anchor>
              </controlPr>
            </control>
          </mc:Choice>
        </mc:AlternateContent>
        <mc:AlternateContent xmlns:mc="http://schemas.openxmlformats.org/markup-compatibility/2006">
          <mc:Choice Requires="x14">
            <control shapeId="35865" r:id="rId49" name="Check Box 25">
              <controlPr defaultSize="0" autoFill="0" autoLine="0" autoPict="0">
                <anchor moveWithCells="1">
                  <from>
                    <xdr:col>0</xdr:col>
                    <xdr:colOff>180975</xdr:colOff>
                    <xdr:row>36</xdr:row>
                    <xdr:rowOff>171450</xdr:rowOff>
                  </from>
                  <to>
                    <xdr:col>1</xdr:col>
                    <xdr:colOff>38100</xdr:colOff>
                    <xdr:row>38</xdr:row>
                    <xdr:rowOff>9525</xdr:rowOff>
                  </to>
                </anchor>
              </controlPr>
            </control>
          </mc:Choice>
        </mc:AlternateContent>
        <mc:AlternateContent xmlns:mc="http://schemas.openxmlformats.org/markup-compatibility/2006">
          <mc:Choice Requires="x14">
            <control shapeId="35866" r:id="rId50" name="Check Box 26">
              <controlPr defaultSize="0" autoFill="0" autoLine="0" autoPict="0">
                <anchor moveWithCells="1">
                  <from>
                    <xdr:col>2</xdr:col>
                    <xdr:colOff>171450</xdr:colOff>
                    <xdr:row>37</xdr:row>
                    <xdr:rowOff>0</xdr:rowOff>
                  </from>
                  <to>
                    <xdr:col>3</xdr:col>
                    <xdr:colOff>95250</xdr:colOff>
                    <xdr:row>38</xdr:row>
                    <xdr:rowOff>9525</xdr:rowOff>
                  </to>
                </anchor>
              </controlPr>
            </control>
          </mc:Choice>
        </mc:AlternateContent>
        <mc:AlternateContent xmlns:mc="http://schemas.openxmlformats.org/markup-compatibility/2006">
          <mc:Choice Requires="x14">
            <control shapeId="35867" r:id="rId51" name="Check Box 27">
              <controlPr defaultSize="0" autoFill="0" autoLine="0" autoPict="0">
                <anchor moveWithCells="1">
                  <from>
                    <xdr:col>1</xdr:col>
                    <xdr:colOff>200025</xdr:colOff>
                    <xdr:row>36</xdr:row>
                    <xdr:rowOff>190500</xdr:rowOff>
                  </from>
                  <to>
                    <xdr:col>2</xdr:col>
                    <xdr:colOff>104775</xdr:colOff>
                    <xdr:row>37</xdr:row>
                    <xdr:rowOff>180975</xdr:rowOff>
                  </to>
                </anchor>
              </controlPr>
            </control>
          </mc:Choice>
        </mc:AlternateContent>
        <mc:AlternateContent xmlns:mc="http://schemas.openxmlformats.org/markup-compatibility/2006">
          <mc:Choice Requires="x14">
            <control shapeId="35868" r:id="rId52" name="Check Box 28">
              <controlPr defaultSize="0" autoFill="0" autoLine="0" autoPict="0">
                <anchor moveWithCells="1">
                  <from>
                    <xdr:col>0</xdr:col>
                    <xdr:colOff>190500</xdr:colOff>
                    <xdr:row>46</xdr:row>
                    <xdr:rowOff>19050</xdr:rowOff>
                  </from>
                  <to>
                    <xdr:col>1</xdr:col>
                    <xdr:colOff>28575</xdr:colOff>
                    <xdr:row>46</xdr:row>
                    <xdr:rowOff>152400</xdr:rowOff>
                  </to>
                </anchor>
              </controlPr>
            </control>
          </mc:Choice>
        </mc:AlternateContent>
        <mc:AlternateContent xmlns:mc="http://schemas.openxmlformats.org/markup-compatibility/2006">
          <mc:Choice Requires="x14">
            <control shapeId="35869" r:id="rId53" name="Check Box 29">
              <controlPr defaultSize="0" autoFill="0" autoLine="0" autoPict="0">
                <anchor moveWithCells="1">
                  <from>
                    <xdr:col>2</xdr:col>
                    <xdr:colOff>190500</xdr:colOff>
                    <xdr:row>46</xdr:row>
                    <xdr:rowOff>0</xdr:rowOff>
                  </from>
                  <to>
                    <xdr:col>3</xdr:col>
                    <xdr:colOff>85725</xdr:colOff>
                    <xdr:row>47</xdr:row>
                    <xdr:rowOff>9525</xdr:rowOff>
                  </to>
                </anchor>
              </controlPr>
            </control>
          </mc:Choice>
        </mc:AlternateContent>
        <mc:AlternateContent xmlns:mc="http://schemas.openxmlformats.org/markup-compatibility/2006">
          <mc:Choice Requires="x14">
            <control shapeId="35870" r:id="rId54" name="Check Box 30">
              <controlPr defaultSize="0" autoFill="0" autoLine="0" autoPict="0">
                <anchor moveWithCells="1">
                  <from>
                    <xdr:col>1</xdr:col>
                    <xdr:colOff>219075</xdr:colOff>
                    <xdr:row>45</xdr:row>
                    <xdr:rowOff>180975</xdr:rowOff>
                  </from>
                  <to>
                    <xdr:col>2</xdr:col>
                    <xdr:colOff>95250</xdr:colOff>
                    <xdr:row>47</xdr:row>
                    <xdr:rowOff>9525</xdr:rowOff>
                  </to>
                </anchor>
              </controlPr>
            </control>
          </mc:Choice>
        </mc:AlternateContent>
        <mc:AlternateContent xmlns:mc="http://schemas.openxmlformats.org/markup-compatibility/2006">
          <mc:Choice Requires="x14">
            <control shapeId="35871" r:id="rId55" name="Check Box 31">
              <controlPr defaultSize="0" autoFill="0" autoLine="0" autoPict="0">
                <anchor moveWithCells="1">
                  <from>
                    <xdr:col>0</xdr:col>
                    <xdr:colOff>180975</xdr:colOff>
                    <xdr:row>28</xdr:row>
                    <xdr:rowOff>0</xdr:rowOff>
                  </from>
                  <to>
                    <xdr:col>0</xdr:col>
                    <xdr:colOff>485775</xdr:colOff>
                    <xdr:row>28</xdr:row>
                    <xdr:rowOff>257175</xdr:rowOff>
                  </to>
                </anchor>
              </controlPr>
            </control>
          </mc:Choice>
        </mc:AlternateContent>
        <mc:AlternateContent xmlns:mc="http://schemas.openxmlformats.org/markup-compatibility/2006">
          <mc:Choice Requires="x14">
            <control shapeId="35872" r:id="rId56" name="Check Box 32">
              <controlPr defaultSize="0" autoFill="0" autoLine="0" autoPict="0">
                <anchor moveWithCells="1">
                  <from>
                    <xdr:col>2</xdr:col>
                    <xdr:colOff>190500</xdr:colOff>
                    <xdr:row>28</xdr:row>
                    <xdr:rowOff>19050</xdr:rowOff>
                  </from>
                  <to>
                    <xdr:col>3</xdr:col>
                    <xdr:colOff>28575</xdr:colOff>
                    <xdr:row>28</xdr:row>
                    <xdr:rowOff>247650</xdr:rowOff>
                  </to>
                </anchor>
              </controlPr>
            </control>
          </mc:Choice>
        </mc:AlternateContent>
        <mc:AlternateContent xmlns:mc="http://schemas.openxmlformats.org/markup-compatibility/2006">
          <mc:Choice Requires="x14">
            <control shapeId="35873" r:id="rId57" name="Check Box 33">
              <controlPr defaultSize="0" autoFill="0" autoLine="0" autoPict="0">
                <anchor moveWithCells="1">
                  <from>
                    <xdr:col>1</xdr:col>
                    <xdr:colOff>219075</xdr:colOff>
                    <xdr:row>28</xdr:row>
                    <xdr:rowOff>28575</xdr:rowOff>
                  </from>
                  <to>
                    <xdr:col>2</xdr:col>
                    <xdr:colOff>9525</xdr:colOff>
                    <xdr:row>28</xdr:row>
                    <xdr:rowOff>238125</xdr:rowOff>
                  </to>
                </anchor>
              </controlPr>
            </control>
          </mc:Choice>
        </mc:AlternateContent>
        <mc:AlternateContent xmlns:mc="http://schemas.openxmlformats.org/markup-compatibility/2006">
          <mc:Choice Requires="x14">
            <control shapeId="35874" r:id="rId58" name="Check Box 34">
              <controlPr defaultSize="0" autoFill="0" autoLine="0" autoPict="0">
                <anchor moveWithCells="1">
                  <from>
                    <xdr:col>0</xdr:col>
                    <xdr:colOff>180975</xdr:colOff>
                    <xdr:row>22</xdr:row>
                    <xdr:rowOff>171450</xdr:rowOff>
                  </from>
                  <to>
                    <xdr:col>1</xdr:col>
                    <xdr:colOff>247650</xdr:colOff>
                    <xdr:row>24</xdr:row>
                    <xdr:rowOff>19050</xdr:rowOff>
                  </to>
                </anchor>
              </controlPr>
            </control>
          </mc:Choice>
        </mc:AlternateContent>
        <mc:AlternateContent xmlns:mc="http://schemas.openxmlformats.org/markup-compatibility/2006">
          <mc:Choice Requires="x14">
            <control shapeId="35875" r:id="rId59" name="Check Box 35">
              <controlPr defaultSize="0" autoFill="0" autoLine="0" autoPict="0">
                <anchor moveWithCells="1">
                  <from>
                    <xdr:col>1</xdr:col>
                    <xdr:colOff>190500</xdr:colOff>
                    <xdr:row>22</xdr:row>
                    <xdr:rowOff>190500</xdr:rowOff>
                  </from>
                  <to>
                    <xdr:col>2</xdr:col>
                    <xdr:colOff>104775</xdr:colOff>
                    <xdr:row>24</xdr:row>
                    <xdr:rowOff>0</xdr:rowOff>
                  </to>
                </anchor>
              </controlPr>
            </control>
          </mc:Choice>
        </mc:AlternateContent>
        <mc:AlternateContent xmlns:mc="http://schemas.openxmlformats.org/markup-compatibility/2006">
          <mc:Choice Requires="x14">
            <control shapeId="35876" r:id="rId60" name="Check Box 36">
              <controlPr defaultSize="0" autoFill="0" autoLine="0" autoPict="0">
                <anchor moveWithCells="1">
                  <from>
                    <xdr:col>2</xdr:col>
                    <xdr:colOff>180975</xdr:colOff>
                    <xdr:row>22</xdr:row>
                    <xdr:rowOff>171450</xdr:rowOff>
                  </from>
                  <to>
                    <xdr:col>3</xdr:col>
                    <xdr:colOff>247650</xdr:colOff>
                    <xdr:row>24</xdr:row>
                    <xdr:rowOff>19050</xdr:rowOff>
                  </to>
                </anchor>
              </controlPr>
            </control>
          </mc:Choice>
        </mc:AlternateContent>
        <mc:AlternateContent xmlns:mc="http://schemas.openxmlformats.org/markup-compatibility/2006">
          <mc:Choice Requires="x14">
            <control shapeId="35877" r:id="rId61" name="Check Box 37">
              <controlPr defaultSize="0" autoFill="0" autoLine="0" autoPict="0">
                <anchor moveWithCells="1">
                  <from>
                    <xdr:col>0</xdr:col>
                    <xdr:colOff>190500</xdr:colOff>
                    <xdr:row>52</xdr:row>
                    <xdr:rowOff>19050</xdr:rowOff>
                  </from>
                  <to>
                    <xdr:col>1</xdr:col>
                    <xdr:colOff>28575</xdr:colOff>
                    <xdr:row>52</xdr:row>
                    <xdr:rowOff>152400</xdr:rowOff>
                  </to>
                </anchor>
              </controlPr>
            </control>
          </mc:Choice>
        </mc:AlternateContent>
        <mc:AlternateContent xmlns:mc="http://schemas.openxmlformats.org/markup-compatibility/2006">
          <mc:Choice Requires="x14">
            <control shapeId="35878" r:id="rId62" name="Check Box 38">
              <controlPr defaultSize="0" autoFill="0" autoLine="0" autoPict="0">
                <anchor moveWithCells="1">
                  <from>
                    <xdr:col>2</xdr:col>
                    <xdr:colOff>190500</xdr:colOff>
                    <xdr:row>52</xdr:row>
                    <xdr:rowOff>0</xdr:rowOff>
                  </from>
                  <to>
                    <xdr:col>3</xdr:col>
                    <xdr:colOff>85725</xdr:colOff>
                    <xdr:row>53</xdr:row>
                    <xdr:rowOff>9525</xdr:rowOff>
                  </to>
                </anchor>
              </controlPr>
            </control>
          </mc:Choice>
        </mc:AlternateContent>
        <mc:AlternateContent xmlns:mc="http://schemas.openxmlformats.org/markup-compatibility/2006">
          <mc:Choice Requires="x14">
            <control shapeId="35879" r:id="rId63" name="Check Box 39">
              <controlPr defaultSize="0" autoFill="0" autoLine="0" autoPict="0">
                <anchor moveWithCells="1">
                  <from>
                    <xdr:col>1</xdr:col>
                    <xdr:colOff>219075</xdr:colOff>
                    <xdr:row>51</xdr:row>
                    <xdr:rowOff>180975</xdr:rowOff>
                  </from>
                  <to>
                    <xdr:col>2</xdr:col>
                    <xdr:colOff>95250</xdr:colOff>
                    <xdr:row>53</xdr:row>
                    <xdr:rowOff>9525</xdr:rowOff>
                  </to>
                </anchor>
              </controlPr>
            </control>
          </mc:Choice>
        </mc:AlternateContent>
        <mc:AlternateContent xmlns:mc="http://schemas.openxmlformats.org/markup-compatibility/2006">
          <mc:Choice Requires="x14">
            <control shapeId="35880" r:id="rId64" name="Check Box 40">
              <controlPr defaultSize="0" autoFill="0" autoLine="0" autoPict="0">
                <anchor moveWithCells="1">
                  <from>
                    <xdr:col>0</xdr:col>
                    <xdr:colOff>190500</xdr:colOff>
                    <xdr:row>54</xdr:row>
                    <xdr:rowOff>19050</xdr:rowOff>
                  </from>
                  <to>
                    <xdr:col>1</xdr:col>
                    <xdr:colOff>28575</xdr:colOff>
                    <xdr:row>54</xdr:row>
                    <xdr:rowOff>152400</xdr:rowOff>
                  </to>
                </anchor>
              </controlPr>
            </control>
          </mc:Choice>
        </mc:AlternateContent>
        <mc:AlternateContent xmlns:mc="http://schemas.openxmlformats.org/markup-compatibility/2006">
          <mc:Choice Requires="x14">
            <control shapeId="35881" r:id="rId65" name="Check Box 41">
              <controlPr defaultSize="0" autoFill="0" autoLine="0" autoPict="0">
                <anchor moveWithCells="1">
                  <from>
                    <xdr:col>2</xdr:col>
                    <xdr:colOff>200025</xdr:colOff>
                    <xdr:row>53</xdr:row>
                    <xdr:rowOff>180975</xdr:rowOff>
                  </from>
                  <to>
                    <xdr:col>3</xdr:col>
                    <xdr:colOff>95250</xdr:colOff>
                    <xdr:row>54</xdr:row>
                    <xdr:rowOff>190500</xdr:rowOff>
                  </to>
                </anchor>
              </controlPr>
            </control>
          </mc:Choice>
        </mc:AlternateContent>
        <mc:AlternateContent xmlns:mc="http://schemas.openxmlformats.org/markup-compatibility/2006">
          <mc:Choice Requires="x14">
            <control shapeId="35882" r:id="rId66" name="Check Box 42">
              <controlPr defaultSize="0" autoFill="0" autoLine="0" autoPict="0">
                <anchor moveWithCells="1">
                  <from>
                    <xdr:col>1</xdr:col>
                    <xdr:colOff>219075</xdr:colOff>
                    <xdr:row>53</xdr:row>
                    <xdr:rowOff>180975</xdr:rowOff>
                  </from>
                  <to>
                    <xdr:col>2</xdr:col>
                    <xdr:colOff>95250</xdr:colOff>
                    <xdr:row>55</xdr:row>
                    <xdr:rowOff>9525</xdr:rowOff>
                  </to>
                </anchor>
              </controlPr>
            </control>
          </mc:Choice>
        </mc:AlternateContent>
        <mc:AlternateContent xmlns:mc="http://schemas.openxmlformats.org/markup-compatibility/2006">
          <mc:Choice Requires="x14">
            <control shapeId="35883" r:id="rId67" name="Check Box 43">
              <controlPr defaultSize="0" autoFill="0" autoLine="0" autoPict="0">
                <anchor moveWithCells="1">
                  <from>
                    <xdr:col>0</xdr:col>
                    <xdr:colOff>190500</xdr:colOff>
                    <xdr:row>57</xdr:row>
                    <xdr:rowOff>19050</xdr:rowOff>
                  </from>
                  <to>
                    <xdr:col>1</xdr:col>
                    <xdr:colOff>28575</xdr:colOff>
                    <xdr:row>57</xdr:row>
                    <xdr:rowOff>152400</xdr:rowOff>
                  </to>
                </anchor>
              </controlPr>
            </control>
          </mc:Choice>
        </mc:AlternateContent>
        <mc:AlternateContent xmlns:mc="http://schemas.openxmlformats.org/markup-compatibility/2006">
          <mc:Choice Requires="x14">
            <control shapeId="35884" r:id="rId68" name="Check Box 44">
              <controlPr defaultSize="0" autoFill="0" autoLine="0" autoPict="0">
                <anchor moveWithCells="1">
                  <from>
                    <xdr:col>2</xdr:col>
                    <xdr:colOff>190500</xdr:colOff>
                    <xdr:row>57</xdr:row>
                    <xdr:rowOff>0</xdr:rowOff>
                  </from>
                  <to>
                    <xdr:col>3</xdr:col>
                    <xdr:colOff>85725</xdr:colOff>
                    <xdr:row>58</xdr:row>
                    <xdr:rowOff>9525</xdr:rowOff>
                  </to>
                </anchor>
              </controlPr>
            </control>
          </mc:Choice>
        </mc:AlternateContent>
        <mc:AlternateContent xmlns:mc="http://schemas.openxmlformats.org/markup-compatibility/2006">
          <mc:Choice Requires="x14">
            <control shapeId="35885" r:id="rId69" name="Check Box 45">
              <controlPr defaultSize="0" autoFill="0" autoLine="0" autoPict="0">
                <anchor moveWithCells="1">
                  <from>
                    <xdr:col>1</xdr:col>
                    <xdr:colOff>219075</xdr:colOff>
                    <xdr:row>56</xdr:row>
                    <xdr:rowOff>180975</xdr:rowOff>
                  </from>
                  <to>
                    <xdr:col>2</xdr:col>
                    <xdr:colOff>95250</xdr:colOff>
                    <xdr:row>58</xdr:row>
                    <xdr:rowOff>9525</xdr:rowOff>
                  </to>
                </anchor>
              </controlPr>
            </control>
          </mc:Choice>
        </mc:AlternateContent>
        <mc:AlternateContent xmlns:mc="http://schemas.openxmlformats.org/markup-compatibility/2006">
          <mc:Choice Requires="x14">
            <control shapeId="35886" r:id="rId70" name="Check Box 46">
              <controlPr defaultSize="0" autoFill="0" autoLine="0" autoPict="0">
                <anchor moveWithCells="1">
                  <from>
                    <xdr:col>0</xdr:col>
                    <xdr:colOff>190500</xdr:colOff>
                    <xdr:row>59</xdr:row>
                    <xdr:rowOff>19050</xdr:rowOff>
                  </from>
                  <to>
                    <xdr:col>1</xdr:col>
                    <xdr:colOff>28575</xdr:colOff>
                    <xdr:row>59</xdr:row>
                    <xdr:rowOff>152400</xdr:rowOff>
                  </to>
                </anchor>
              </controlPr>
            </control>
          </mc:Choice>
        </mc:AlternateContent>
        <mc:AlternateContent xmlns:mc="http://schemas.openxmlformats.org/markup-compatibility/2006">
          <mc:Choice Requires="x14">
            <control shapeId="35887" r:id="rId71" name="Check Box 47">
              <controlPr defaultSize="0" autoFill="0" autoLine="0" autoPict="0">
                <anchor moveWithCells="1">
                  <from>
                    <xdr:col>2</xdr:col>
                    <xdr:colOff>180975</xdr:colOff>
                    <xdr:row>58</xdr:row>
                    <xdr:rowOff>190500</xdr:rowOff>
                  </from>
                  <to>
                    <xdr:col>3</xdr:col>
                    <xdr:colOff>76200</xdr:colOff>
                    <xdr:row>60</xdr:row>
                    <xdr:rowOff>0</xdr:rowOff>
                  </to>
                </anchor>
              </controlPr>
            </control>
          </mc:Choice>
        </mc:AlternateContent>
        <mc:AlternateContent xmlns:mc="http://schemas.openxmlformats.org/markup-compatibility/2006">
          <mc:Choice Requires="x14">
            <control shapeId="35888" r:id="rId72" name="Check Box 48">
              <controlPr defaultSize="0" autoFill="0" autoLine="0" autoPict="0">
                <anchor moveWithCells="1">
                  <from>
                    <xdr:col>1</xdr:col>
                    <xdr:colOff>219075</xdr:colOff>
                    <xdr:row>58</xdr:row>
                    <xdr:rowOff>180975</xdr:rowOff>
                  </from>
                  <to>
                    <xdr:col>2</xdr:col>
                    <xdr:colOff>95250</xdr:colOff>
                    <xdr:row>60</xdr:row>
                    <xdr:rowOff>9525</xdr:rowOff>
                  </to>
                </anchor>
              </controlPr>
            </control>
          </mc:Choice>
        </mc:AlternateContent>
        <mc:AlternateContent xmlns:mc="http://schemas.openxmlformats.org/markup-compatibility/2006">
          <mc:Choice Requires="x14">
            <control shapeId="35889" r:id="rId73" name="Check Box 49">
              <controlPr defaultSize="0" autoFill="0" autoLine="0" autoPict="0">
                <anchor moveWithCells="1">
                  <from>
                    <xdr:col>0</xdr:col>
                    <xdr:colOff>190500</xdr:colOff>
                    <xdr:row>61</xdr:row>
                    <xdr:rowOff>19050</xdr:rowOff>
                  </from>
                  <to>
                    <xdr:col>1</xdr:col>
                    <xdr:colOff>28575</xdr:colOff>
                    <xdr:row>61</xdr:row>
                    <xdr:rowOff>152400</xdr:rowOff>
                  </to>
                </anchor>
              </controlPr>
            </control>
          </mc:Choice>
        </mc:AlternateContent>
        <mc:AlternateContent xmlns:mc="http://schemas.openxmlformats.org/markup-compatibility/2006">
          <mc:Choice Requires="x14">
            <control shapeId="35890" r:id="rId74" name="Check Box 50">
              <controlPr defaultSize="0" autoFill="0" autoLine="0" autoPict="0">
                <anchor moveWithCells="1">
                  <from>
                    <xdr:col>2</xdr:col>
                    <xdr:colOff>180975</xdr:colOff>
                    <xdr:row>60</xdr:row>
                    <xdr:rowOff>180975</xdr:rowOff>
                  </from>
                  <to>
                    <xdr:col>3</xdr:col>
                    <xdr:colOff>76200</xdr:colOff>
                    <xdr:row>61</xdr:row>
                    <xdr:rowOff>190500</xdr:rowOff>
                  </to>
                </anchor>
              </controlPr>
            </control>
          </mc:Choice>
        </mc:AlternateContent>
        <mc:AlternateContent xmlns:mc="http://schemas.openxmlformats.org/markup-compatibility/2006">
          <mc:Choice Requires="x14">
            <control shapeId="35891" r:id="rId75" name="Check Box 51">
              <controlPr defaultSize="0" autoFill="0" autoLine="0" autoPict="0">
                <anchor moveWithCells="1">
                  <from>
                    <xdr:col>1</xdr:col>
                    <xdr:colOff>219075</xdr:colOff>
                    <xdr:row>60</xdr:row>
                    <xdr:rowOff>180975</xdr:rowOff>
                  </from>
                  <to>
                    <xdr:col>2</xdr:col>
                    <xdr:colOff>95250</xdr:colOff>
                    <xdr:row>62</xdr:row>
                    <xdr:rowOff>9525</xdr:rowOff>
                  </to>
                </anchor>
              </controlPr>
            </control>
          </mc:Choice>
        </mc:AlternateContent>
        <mc:AlternateContent xmlns:mc="http://schemas.openxmlformats.org/markup-compatibility/2006">
          <mc:Choice Requires="x14">
            <control shapeId="35892" r:id="rId76" name="Check Box 52">
              <controlPr defaultSize="0" autoFill="0" autoLine="0" autoPict="0">
                <anchor moveWithCells="1">
                  <from>
                    <xdr:col>0</xdr:col>
                    <xdr:colOff>190500</xdr:colOff>
                    <xdr:row>65</xdr:row>
                    <xdr:rowOff>19050</xdr:rowOff>
                  </from>
                  <to>
                    <xdr:col>1</xdr:col>
                    <xdr:colOff>28575</xdr:colOff>
                    <xdr:row>65</xdr:row>
                    <xdr:rowOff>152400</xdr:rowOff>
                  </to>
                </anchor>
              </controlPr>
            </control>
          </mc:Choice>
        </mc:AlternateContent>
        <mc:AlternateContent xmlns:mc="http://schemas.openxmlformats.org/markup-compatibility/2006">
          <mc:Choice Requires="x14">
            <control shapeId="35893" r:id="rId77" name="Check Box 53">
              <controlPr defaultSize="0" autoFill="0" autoLine="0" autoPict="0">
                <anchor moveWithCells="1">
                  <from>
                    <xdr:col>2</xdr:col>
                    <xdr:colOff>190500</xdr:colOff>
                    <xdr:row>65</xdr:row>
                    <xdr:rowOff>0</xdr:rowOff>
                  </from>
                  <to>
                    <xdr:col>3</xdr:col>
                    <xdr:colOff>85725</xdr:colOff>
                    <xdr:row>66</xdr:row>
                    <xdr:rowOff>9525</xdr:rowOff>
                  </to>
                </anchor>
              </controlPr>
            </control>
          </mc:Choice>
        </mc:AlternateContent>
        <mc:AlternateContent xmlns:mc="http://schemas.openxmlformats.org/markup-compatibility/2006">
          <mc:Choice Requires="x14">
            <control shapeId="35894" r:id="rId78" name="Check Box 54">
              <controlPr defaultSize="0" autoFill="0" autoLine="0" autoPict="0">
                <anchor moveWithCells="1">
                  <from>
                    <xdr:col>1</xdr:col>
                    <xdr:colOff>219075</xdr:colOff>
                    <xdr:row>64</xdr:row>
                    <xdr:rowOff>180975</xdr:rowOff>
                  </from>
                  <to>
                    <xdr:col>2</xdr:col>
                    <xdr:colOff>95250</xdr:colOff>
                    <xdr:row>66</xdr:row>
                    <xdr:rowOff>9525</xdr:rowOff>
                  </to>
                </anchor>
              </controlPr>
            </control>
          </mc:Choice>
        </mc:AlternateContent>
        <mc:AlternateContent xmlns:mc="http://schemas.openxmlformats.org/markup-compatibility/2006">
          <mc:Choice Requires="x14">
            <control shapeId="35895" r:id="rId79" name="Check Box 55">
              <controlPr defaultSize="0" autoFill="0" autoLine="0" autoPict="0">
                <anchor moveWithCells="1">
                  <from>
                    <xdr:col>0</xdr:col>
                    <xdr:colOff>190500</xdr:colOff>
                    <xdr:row>67</xdr:row>
                    <xdr:rowOff>19050</xdr:rowOff>
                  </from>
                  <to>
                    <xdr:col>1</xdr:col>
                    <xdr:colOff>28575</xdr:colOff>
                    <xdr:row>67</xdr:row>
                    <xdr:rowOff>152400</xdr:rowOff>
                  </to>
                </anchor>
              </controlPr>
            </control>
          </mc:Choice>
        </mc:AlternateContent>
        <mc:AlternateContent xmlns:mc="http://schemas.openxmlformats.org/markup-compatibility/2006">
          <mc:Choice Requires="x14">
            <control shapeId="35896" r:id="rId80" name="Check Box 56">
              <controlPr defaultSize="0" autoFill="0" autoLine="0" autoPict="0">
                <anchor moveWithCells="1">
                  <from>
                    <xdr:col>2</xdr:col>
                    <xdr:colOff>190500</xdr:colOff>
                    <xdr:row>67</xdr:row>
                    <xdr:rowOff>0</xdr:rowOff>
                  </from>
                  <to>
                    <xdr:col>3</xdr:col>
                    <xdr:colOff>85725</xdr:colOff>
                    <xdr:row>68</xdr:row>
                    <xdr:rowOff>9525</xdr:rowOff>
                  </to>
                </anchor>
              </controlPr>
            </control>
          </mc:Choice>
        </mc:AlternateContent>
        <mc:AlternateContent xmlns:mc="http://schemas.openxmlformats.org/markup-compatibility/2006">
          <mc:Choice Requires="x14">
            <control shapeId="35897" r:id="rId81" name="Check Box 57">
              <controlPr defaultSize="0" autoFill="0" autoLine="0" autoPict="0">
                <anchor moveWithCells="1">
                  <from>
                    <xdr:col>1</xdr:col>
                    <xdr:colOff>219075</xdr:colOff>
                    <xdr:row>66</xdr:row>
                    <xdr:rowOff>180975</xdr:rowOff>
                  </from>
                  <to>
                    <xdr:col>2</xdr:col>
                    <xdr:colOff>95250</xdr:colOff>
                    <xdr:row>68</xdr:row>
                    <xdr:rowOff>9525</xdr:rowOff>
                  </to>
                </anchor>
              </controlPr>
            </control>
          </mc:Choice>
        </mc:AlternateContent>
        <mc:AlternateContent xmlns:mc="http://schemas.openxmlformats.org/markup-compatibility/2006">
          <mc:Choice Requires="x14">
            <control shapeId="35898" r:id="rId82" name="Check Box 58">
              <controlPr defaultSize="0" autoFill="0" autoLine="0" autoPict="0">
                <anchor moveWithCells="1">
                  <from>
                    <xdr:col>0</xdr:col>
                    <xdr:colOff>190500</xdr:colOff>
                    <xdr:row>73</xdr:row>
                    <xdr:rowOff>19050</xdr:rowOff>
                  </from>
                  <to>
                    <xdr:col>1</xdr:col>
                    <xdr:colOff>28575</xdr:colOff>
                    <xdr:row>73</xdr:row>
                    <xdr:rowOff>152400</xdr:rowOff>
                  </to>
                </anchor>
              </controlPr>
            </control>
          </mc:Choice>
        </mc:AlternateContent>
        <mc:AlternateContent xmlns:mc="http://schemas.openxmlformats.org/markup-compatibility/2006">
          <mc:Choice Requires="x14">
            <control shapeId="35899" r:id="rId83" name="Check Box 59">
              <controlPr defaultSize="0" autoFill="0" autoLine="0" autoPict="0">
                <anchor moveWithCells="1">
                  <from>
                    <xdr:col>2</xdr:col>
                    <xdr:colOff>190500</xdr:colOff>
                    <xdr:row>73</xdr:row>
                    <xdr:rowOff>0</xdr:rowOff>
                  </from>
                  <to>
                    <xdr:col>3</xdr:col>
                    <xdr:colOff>85725</xdr:colOff>
                    <xdr:row>74</xdr:row>
                    <xdr:rowOff>9525</xdr:rowOff>
                  </to>
                </anchor>
              </controlPr>
            </control>
          </mc:Choice>
        </mc:AlternateContent>
        <mc:AlternateContent xmlns:mc="http://schemas.openxmlformats.org/markup-compatibility/2006">
          <mc:Choice Requires="x14">
            <control shapeId="35900" r:id="rId84" name="Check Box 60">
              <controlPr defaultSize="0" autoFill="0" autoLine="0" autoPict="0">
                <anchor moveWithCells="1">
                  <from>
                    <xdr:col>1</xdr:col>
                    <xdr:colOff>219075</xdr:colOff>
                    <xdr:row>72</xdr:row>
                    <xdr:rowOff>180975</xdr:rowOff>
                  </from>
                  <to>
                    <xdr:col>2</xdr:col>
                    <xdr:colOff>95250</xdr:colOff>
                    <xdr:row>74</xdr:row>
                    <xdr:rowOff>9525</xdr:rowOff>
                  </to>
                </anchor>
              </controlPr>
            </control>
          </mc:Choice>
        </mc:AlternateContent>
        <mc:AlternateContent xmlns:mc="http://schemas.openxmlformats.org/markup-compatibility/2006">
          <mc:Choice Requires="x14">
            <control shapeId="35901" r:id="rId85" name="Check Box 61">
              <controlPr defaultSize="0" autoFill="0" autoLine="0" autoPict="0">
                <anchor moveWithCells="1">
                  <from>
                    <xdr:col>0</xdr:col>
                    <xdr:colOff>190500</xdr:colOff>
                    <xdr:row>75</xdr:row>
                    <xdr:rowOff>19050</xdr:rowOff>
                  </from>
                  <to>
                    <xdr:col>1</xdr:col>
                    <xdr:colOff>28575</xdr:colOff>
                    <xdr:row>75</xdr:row>
                    <xdr:rowOff>152400</xdr:rowOff>
                  </to>
                </anchor>
              </controlPr>
            </control>
          </mc:Choice>
        </mc:AlternateContent>
        <mc:AlternateContent xmlns:mc="http://schemas.openxmlformats.org/markup-compatibility/2006">
          <mc:Choice Requires="x14">
            <control shapeId="35902" r:id="rId86" name="Check Box 62">
              <controlPr defaultSize="0" autoFill="0" autoLine="0" autoPict="0">
                <anchor moveWithCells="1">
                  <from>
                    <xdr:col>2</xdr:col>
                    <xdr:colOff>190500</xdr:colOff>
                    <xdr:row>75</xdr:row>
                    <xdr:rowOff>0</xdr:rowOff>
                  </from>
                  <to>
                    <xdr:col>3</xdr:col>
                    <xdr:colOff>85725</xdr:colOff>
                    <xdr:row>76</xdr:row>
                    <xdr:rowOff>9525</xdr:rowOff>
                  </to>
                </anchor>
              </controlPr>
            </control>
          </mc:Choice>
        </mc:AlternateContent>
        <mc:AlternateContent xmlns:mc="http://schemas.openxmlformats.org/markup-compatibility/2006">
          <mc:Choice Requires="x14">
            <control shapeId="35903" r:id="rId87" name="Check Box 63">
              <controlPr defaultSize="0" autoFill="0" autoLine="0" autoPict="0">
                <anchor moveWithCells="1">
                  <from>
                    <xdr:col>1</xdr:col>
                    <xdr:colOff>219075</xdr:colOff>
                    <xdr:row>74</xdr:row>
                    <xdr:rowOff>180975</xdr:rowOff>
                  </from>
                  <to>
                    <xdr:col>2</xdr:col>
                    <xdr:colOff>95250</xdr:colOff>
                    <xdr:row>76</xdr:row>
                    <xdr:rowOff>9525</xdr:rowOff>
                  </to>
                </anchor>
              </controlPr>
            </control>
          </mc:Choice>
        </mc:AlternateContent>
        <mc:AlternateContent xmlns:mc="http://schemas.openxmlformats.org/markup-compatibility/2006">
          <mc:Choice Requires="x14">
            <control shapeId="35904" r:id="rId88" name="Check Box 64">
              <controlPr defaultSize="0" autoFill="0" autoLine="0" autoPict="0">
                <anchor moveWithCells="1">
                  <from>
                    <xdr:col>0</xdr:col>
                    <xdr:colOff>190500</xdr:colOff>
                    <xdr:row>81</xdr:row>
                    <xdr:rowOff>19050</xdr:rowOff>
                  </from>
                  <to>
                    <xdr:col>1</xdr:col>
                    <xdr:colOff>28575</xdr:colOff>
                    <xdr:row>81</xdr:row>
                    <xdr:rowOff>152400</xdr:rowOff>
                  </to>
                </anchor>
              </controlPr>
            </control>
          </mc:Choice>
        </mc:AlternateContent>
        <mc:AlternateContent xmlns:mc="http://schemas.openxmlformats.org/markup-compatibility/2006">
          <mc:Choice Requires="x14">
            <control shapeId="35905" r:id="rId89" name="Check Box 65">
              <controlPr defaultSize="0" autoFill="0" autoLine="0" autoPict="0">
                <anchor moveWithCells="1">
                  <from>
                    <xdr:col>2</xdr:col>
                    <xdr:colOff>190500</xdr:colOff>
                    <xdr:row>81</xdr:row>
                    <xdr:rowOff>0</xdr:rowOff>
                  </from>
                  <to>
                    <xdr:col>3</xdr:col>
                    <xdr:colOff>85725</xdr:colOff>
                    <xdr:row>82</xdr:row>
                    <xdr:rowOff>9525</xdr:rowOff>
                  </to>
                </anchor>
              </controlPr>
            </control>
          </mc:Choice>
        </mc:AlternateContent>
        <mc:AlternateContent xmlns:mc="http://schemas.openxmlformats.org/markup-compatibility/2006">
          <mc:Choice Requires="x14">
            <control shapeId="35906" r:id="rId90" name="Check Box 66">
              <controlPr defaultSize="0" autoFill="0" autoLine="0" autoPict="0">
                <anchor moveWithCells="1">
                  <from>
                    <xdr:col>1</xdr:col>
                    <xdr:colOff>219075</xdr:colOff>
                    <xdr:row>80</xdr:row>
                    <xdr:rowOff>180975</xdr:rowOff>
                  </from>
                  <to>
                    <xdr:col>2</xdr:col>
                    <xdr:colOff>95250</xdr:colOff>
                    <xdr:row>82</xdr:row>
                    <xdr:rowOff>9525</xdr:rowOff>
                  </to>
                </anchor>
              </controlPr>
            </control>
          </mc:Choice>
        </mc:AlternateContent>
        <mc:AlternateContent xmlns:mc="http://schemas.openxmlformats.org/markup-compatibility/2006">
          <mc:Choice Requires="x14">
            <control shapeId="35907" r:id="rId91" name="Check Box 67">
              <controlPr defaultSize="0" autoFill="0" autoLine="0" autoPict="0">
                <anchor moveWithCells="1">
                  <from>
                    <xdr:col>0</xdr:col>
                    <xdr:colOff>190500</xdr:colOff>
                    <xdr:row>83</xdr:row>
                    <xdr:rowOff>19050</xdr:rowOff>
                  </from>
                  <to>
                    <xdr:col>1</xdr:col>
                    <xdr:colOff>28575</xdr:colOff>
                    <xdr:row>83</xdr:row>
                    <xdr:rowOff>152400</xdr:rowOff>
                  </to>
                </anchor>
              </controlPr>
            </control>
          </mc:Choice>
        </mc:AlternateContent>
        <mc:AlternateContent xmlns:mc="http://schemas.openxmlformats.org/markup-compatibility/2006">
          <mc:Choice Requires="x14">
            <control shapeId="35908" r:id="rId92" name="Check Box 68">
              <controlPr defaultSize="0" autoFill="0" autoLine="0" autoPict="0">
                <anchor moveWithCells="1">
                  <from>
                    <xdr:col>2</xdr:col>
                    <xdr:colOff>190500</xdr:colOff>
                    <xdr:row>83</xdr:row>
                    <xdr:rowOff>0</xdr:rowOff>
                  </from>
                  <to>
                    <xdr:col>3</xdr:col>
                    <xdr:colOff>85725</xdr:colOff>
                    <xdr:row>84</xdr:row>
                    <xdr:rowOff>9525</xdr:rowOff>
                  </to>
                </anchor>
              </controlPr>
            </control>
          </mc:Choice>
        </mc:AlternateContent>
        <mc:AlternateContent xmlns:mc="http://schemas.openxmlformats.org/markup-compatibility/2006">
          <mc:Choice Requires="x14">
            <control shapeId="35909" r:id="rId93" name="Check Box 69">
              <controlPr defaultSize="0" autoFill="0" autoLine="0" autoPict="0">
                <anchor moveWithCells="1">
                  <from>
                    <xdr:col>1</xdr:col>
                    <xdr:colOff>219075</xdr:colOff>
                    <xdr:row>82</xdr:row>
                    <xdr:rowOff>180975</xdr:rowOff>
                  </from>
                  <to>
                    <xdr:col>2</xdr:col>
                    <xdr:colOff>95250</xdr:colOff>
                    <xdr:row>84</xdr:row>
                    <xdr:rowOff>9525</xdr:rowOff>
                  </to>
                </anchor>
              </controlPr>
            </control>
          </mc:Choice>
        </mc:AlternateContent>
        <mc:AlternateContent xmlns:mc="http://schemas.openxmlformats.org/markup-compatibility/2006">
          <mc:Choice Requires="x14">
            <control shapeId="35910" r:id="rId94" name="Check Box 70">
              <controlPr defaultSize="0" autoFill="0" autoLine="0" autoPict="0">
                <anchor moveWithCells="1">
                  <from>
                    <xdr:col>0</xdr:col>
                    <xdr:colOff>190500</xdr:colOff>
                    <xdr:row>85</xdr:row>
                    <xdr:rowOff>19050</xdr:rowOff>
                  </from>
                  <to>
                    <xdr:col>1</xdr:col>
                    <xdr:colOff>28575</xdr:colOff>
                    <xdr:row>85</xdr:row>
                    <xdr:rowOff>152400</xdr:rowOff>
                  </to>
                </anchor>
              </controlPr>
            </control>
          </mc:Choice>
        </mc:AlternateContent>
        <mc:AlternateContent xmlns:mc="http://schemas.openxmlformats.org/markup-compatibility/2006">
          <mc:Choice Requires="x14">
            <control shapeId="35911" r:id="rId95" name="Check Box 71">
              <controlPr defaultSize="0" autoFill="0" autoLine="0" autoPict="0">
                <anchor moveWithCells="1">
                  <from>
                    <xdr:col>2</xdr:col>
                    <xdr:colOff>190500</xdr:colOff>
                    <xdr:row>85</xdr:row>
                    <xdr:rowOff>0</xdr:rowOff>
                  </from>
                  <to>
                    <xdr:col>3</xdr:col>
                    <xdr:colOff>85725</xdr:colOff>
                    <xdr:row>86</xdr:row>
                    <xdr:rowOff>9525</xdr:rowOff>
                  </to>
                </anchor>
              </controlPr>
            </control>
          </mc:Choice>
        </mc:AlternateContent>
        <mc:AlternateContent xmlns:mc="http://schemas.openxmlformats.org/markup-compatibility/2006">
          <mc:Choice Requires="x14">
            <control shapeId="35912" r:id="rId96" name="Check Box 72">
              <controlPr defaultSize="0" autoFill="0" autoLine="0" autoPict="0">
                <anchor moveWithCells="1">
                  <from>
                    <xdr:col>1</xdr:col>
                    <xdr:colOff>219075</xdr:colOff>
                    <xdr:row>84</xdr:row>
                    <xdr:rowOff>180975</xdr:rowOff>
                  </from>
                  <to>
                    <xdr:col>2</xdr:col>
                    <xdr:colOff>95250</xdr:colOff>
                    <xdr:row>86</xdr:row>
                    <xdr:rowOff>9525</xdr:rowOff>
                  </to>
                </anchor>
              </controlPr>
            </control>
          </mc:Choice>
        </mc:AlternateContent>
        <mc:AlternateContent xmlns:mc="http://schemas.openxmlformats.org/markup-compatibility/2006">
          <mc:Choice Requires="x14">
            <control shapeId="35913" r:id="rId97" name="Check Box 73">
              <controlPr defaultSize="0" autoFill="0" autoLine="0" autoPict="0">
                <anchor moveWithCells="1">
                  <from>
                    <xdr:col>0</xdr:col>
                    <xdr:colOff>190500</xdr:colOff>
                    <xdr:row>87</xdr:row>
                    <xdr:rowOff>19050</xdr:rowOff>
                  </from>
                  <to>
                    <xdr:col>1</xdr:col>
                    <xdr:colOff>28575</xdr:colOff>
                    <xdr:row>87</xdr:row>
                    <xdr:rowOff>152400</xdr:rowOff>
                  </to>
                </anchor>
              </controlPr>
            </control>
          </mc:Choice>
        </mc:AlternateContent>
        <mc:AlternateContent xmlns:mc="http://schemas.openxmlformats.org/markup-compatibility/2006">
          <mc:Choice Requires="x14">
            <control shapeId="35914" r:id="rId98" name="Check Box 74">
              <controlPr defaultSize="0" autoFill="0" autoLine="0" autoPict="0">
                <anchor moveWithCells="1">
                  <from>
                    <xdr:col>2</xdr:col>
                    <xdr:colOff>190500</xdr:colOff>
                    <xdr:row>87</xdr:row>
                    <xdr:rowOff>0</xdr:rowOff>
                  </from>
                  <to>
                    <xdr:col>3</xdr:col>
                    <xdr:colOff>85725</xdr:colOff>
                    <xdr:row>88</xdr:row>
                    <xdr:rowOff>9525</xdr:rowOff>
                  </to>
                </anchor>
              </controlPr>
            </control>
          </mc:Choice>
        </mc:AlternateContent>
        <mc:AlternateContent xmlns:mc="http://schemas.openxmlformats.org/markup-compatibility/2006">
          <mc:Choice Requires="x14">
            <control shapeId="35915" r:id="rId99" name="Check Box 75">
              <controlPr defaultSize="0" autoFill="0" autoLine="0" autoPict="0">
                <anchor moveWithCells="1">
                  <from>
                    <xdr:col>1</xdr:col>
                    <xdr:colOff>219075</xdr:colOff>
                    <xdr:row>86</xdr:row>
                    <xdr:rowOff>180975</xdr:rowOff>
                  </from>
                  <to>
                    <xdr:col>2</xdr:col>
                    <xdr:colOff>95250</xdr:colOff>
                    <xdr:row>88</xdr:row>
                    <xdr:rowOff>9525</xdr:rowOff>
                  </to>
                </anchor>
              </controlPr>
            </control>
          </mc:Choice>
        </mc:AlternateContent>
        <mc:AlternateContent xmlns:mc="http://schemas.openxmlformats.org/markup-compatibility/2006">
          <mc:Choice Requires="x14">
            <control shapeId="35916" r:id="rId100" name="Check Box 76">
              <controlPr defaultSize="0" autoFill="0" autoLine="0" autoPict="0">
                <anchor moveWithCells="1">
                  <from>
                    <xdr:col>0</xdr:col>
                    <xdr:colOff>190500</xdr:colOff>
                    <xdr:row>94</xdr:row>
                    <xdr:rowOff>19050</xdr:rowOff>
                  </from>
                  <to>
                    <xdr:col>1</xdr:col>
                    <xdr:colOff>28575</xdr:colOff>
                    <xdr:row>94</xdr:row>
                    <xdr:rowOff>152400</xdr:rowOff>
                  </to>
                </anchor>
              </controlPr>
            </control>
          </mc:Choice>
        </mc:AlternateContent>
        <mc:AlternateContent xmlns:mc="http://schemas.openxmlformats.org/markup-compatibility/2006">
          <mc:Choice Requires="x14">
            <control shapeId="35917" r:id="rId101" name="Check Box 77">
              <controlPr defaultSize="0" autoFill="0" autoLine="0" autoPict="0">
                <anchor moveWithCells="1">
                  <from>
                    <xdr:col>2</xdr:col>
                    <xdr:colOff>190500</xdr:colOff>
                    <xdr:row>94</xdr:row>
                    <xdr:rowOff>0</xdr:rowOff>
                  </from>
                  <to>
                    <xdr:col>3</xdr:col>
                    <xdr:colOff>85725</xdr:colOff>
                    <xdr:row>95</xdr:row>
                    <xdr:rowOff>9525</xdr:rowOff>
                  </to>
                </anchor>
              </controlPr>
            </control>
          </mc:Choice>
        </mc:AlternateContent>
        <mc:AlternateContent xmlns:mc="http://schemas.openxmlformats.org/markup-compatibility/2006">
          <mc:Choice Requires="x14">
            <control shapeId="35918" r:id="rId102" name="Check Box 78">
              <controlPr defaultSize="0" autoFill="0" autoLine="0" autoPict="0">
                <anchor moveWithCells="1">
                  <from>
                    <xdr:col>1</xdr:col>
                    <xdr:colOff>219075</xdr:colOff>
                    <xdr:row>93</xdr:row>
                    <xdr:rowOff>180975</xdr:rowOff>
                  </from>
                  <to>
                    <xdr:col>2</xdr:col>
                    <xdr:colOff>95250</xdr:colOff>
                    <xdr:row>95</xdr:row>
                    <xdr:rowOff>9525</xdr:rowOff>
                  </to>
                </anchor>
              </controlPr>
            </control>
          </mc:Choice>
        </mc:AlternateContent>
        <mc:AlternateContent xmlns:mc="http://schemas.openxmlformats.org/markup-compatibility/2006">
          <mc:Choice Requires="x14">
            <control shapeId="35919" r:id="rId103" name="Check Box 79">
              <controlPr defaultSize="0" autoFill="0" autoLine="0" autoPict="0">
                <anchor moveWithCells="1">
                  <from>
                    <xdr:col>2</xdr:col>
                    <xdr:colOff>190500</xdr:colOff>
                    <xdr:row>94</xdr:row>
                    <xdr:rowOff>0</xdr:rowOff>
                  </from>
                  <to>
                    <xdr:col>3</xdr:col>
                    <xdr:colOff>85725</xdr:colOff>
                    <xdr:row>95</xdr:row>
                    <xdr:rowOff>9525</xdr:rowOff>
                  </to>
                </anchor>
              </controlPr>
            </control>
          </mc:Choice>
        </mc:AlternateContent>
        <mc:AlternateContent xmlns:mc="http://schemas.openxmlformats.org/markup-compatibility/2006">
          <mc:Choice Requires="x14">
            <control shapeId="35920" r:id="rId104" name="Check Box 80">
              <controlPr defaultSize="0" autoFill="0" autoLine="0" autoPict="0">
                <anchor moveWithCells="1">
                  <from>
                    <xdr:col>0</xdr:col>
                    <xdr:colOff>190500</xdr:colOff>
                    <xdr:row>96</xdr:row>
                    <xdr:rowOff>19050</xdr:rowOff>
                  </from>
                  <to>
                    <xdr:col>1</xdr:col>
                    <xdr:colOff>28575</xdr:colOff>
                    <xdr:row>96</xdr:row>
                    <xdr:rowOff>152400</xdr:rowOff>
                  </to>
                </anchor>
              </controlPr>
            </control>
          </mc:Choice>
        </mc:AlternateContent>
        <mc:AlternateContent xmlns:mc="http://schemas.openxmlformats.org/markup-compatibility/2006">
          <mc:Choice Requires="x14">
            <control shapeId="35921" r:id="rId105" name="Check Box 81">
              <controlPr defaultSize="0" autoFill="0" autoLine="0" autoPict="0">
                <anchor moveWithCells="1">
                  <from>
                    <xdr:col>2</xdr:col>
                    <xdr:colOff>190500</xdr:colOff>
                    <xdr:row>96</xdr:row>
                    <xdr:rowOff>0</xdr:rowOff>
                  </from>
                  <to>
                    <xdr:col>3</xdr:col>
                    <xdr:colOff>85725</xdr:colOff>
                    <xdr:row>97</xdr:row>
                    <xdr:rowOff>9525</xdr:rowOff>
                  </to>
                </anchor>
              </controlPr>
            </control>
          </mc:Choice>
        </mc:AlternateContent>
        <mc:AlternateContent xmlns:mc="http://schemas.openxmlformats.org/markup-compatibility/2006">
          <mc:Choice Requires="x14">
            <control shapeId="35922" r:id="rId106" name="Check Box 82">
              <controlPr defaultSize="0" autoFill="0" autoLine="0" autoPict="0">
                <anchor moveWithCells="1">
                  <from>
                    <xdr:col>1</xdr:col>
                    <xdr:colOff>219075</xdr:colOff>
                    <xdr:row>95</xdr:row>
                    <xdr:rowOff>180975</xdr:rowOff>
                  </from>
                  <to>
                    <xdr:col>2</xdr:col>
                    <xdr:colOff>95250</xdr:colOff>
                    <xdr:row>97</xdr:row>
                    <xdr:rowOff>9525</xdr:rowOff>
                  </to>
                </anchor>
              </controlPr>
            </control>
          </mc:Choice>
        </mc:AlternateContent>
        <mc:AlternateContent xmlns:mc="http://schemas.openxmlformats.org/markup-compatibility/2006">
          <mc:Choice Requires="x14">
            <control shapeId="35923" r:id="rId107" name="Check Box 83">
              <controlPr defaultSize="0" autoFill="0" autoLine="0" autoPict="0">
                <anchor moveWithCells="1">
                  <from>
                    <xdr:col>0</xdr:col>
                    <xdr:colOff>190500</xdr:colOff>
                    <xdr:row>101</xdr:row>
                    <xdr:rowOff>133350</xdr:rowOff>
                  </from>
                  <to>
                    <xdr:col>1</xdr:col>
                    <xdr:colOff>38100</xdr:colOff>
                    <xdr:row>101</xdr:row>
                    <xdr:rowOff>257175</xdr:rowOff>
                  </to>
                </anchor>
              </controlPr>
            </control>
          </mc:Choice>
        </mc:AlternateContent>
        <mc:AlternateContent xmlns:mc="http://schemas.openxmlformats.org/markup-compatibility/2006">
          <mc:Choice Requires="x14">
            <control shapeId="35924" r:id="rId108" name="Check Box 84">
              <controlPr defaultSize="0" autoFill="0" autoLine="0" autoPict="0">
                <anchor moveWithCells="1">
                  <from>
                    <xdr:col>2</xdr:col>
                    <xdr:colOff>200025</xdr:colOff>
                    <xdr:row>101</xdr:row>
                    <xdr:rowOff>76200</xdr:rowOff>
                  </from>
                  <to>
                    <xdr:col>3</xdr:col>
                    <xdr:colOff>95250</xdr:colOff>
                    <xdr:row>101</xdr:row>
                    <xdr:rowOff>285750</xdr:rowOff>
                  </to>
                </anchor>
              </controlPr>
            </control>
          </mc:Choice>
        </mc:AlternateContent>
        <mc:AlternateContent xmlns:mc="http://schemas.openxmlformats.org/markup-compatibility/2006">
          <mc:Choice Requires="x14">
            <control shapeId="35925" r:id="rId109" name="Check Box 85">
              <controlPr defaultSize="0" autoFill="0" autoLine="0" autoPict="0">
                <anchor moveWithCells="1">
                  <from>
                    <xdr:col>1</xdr:col>
                    <xdr:colOff>209550</xdr:colOff>
                    <xdr:row>101</xdr:row>
                    <xdr:rowOff>66675</xdr:rowOff>
                  </from>
                  <to>
                    <xdr:col>2</xdr:col>
                    <xdr:colOff>85725</xdr:colOff>
                    <xdr:row>101</xdr:row>
                    <xdr:rowOff>295275</xdr:rowOff>
                  </to>
                </anchor>
              </controlPr>
            </control>
          </mc:Choice>
        </mc:AlternateContent>
        <mc:AlternateContent xmlns:mc="http://schemas.openxmlformats.org/markup-compatibility/2006">
          <mc:Choice Requires="x14">
            <control shapeId="35928" r:id="rId110" name="Check Box 88">
              <controlPr defaultSize="0" autoFill="0" autoLine="0" autoPict="0">
                <anchor moveWithCells="1">
                  <from>
                    <xdr:col>0</xdr:col>
                    <xdr:colOff>190500</xdr:colOff>
                    <xdr:row>103</xdr:row>
                    <xdr:rowOff>142875</xdr:rowOff>
                  </from>
                  <to>
                    <xdr:col>1</xdr:col>
                    <xdr:colOff>28575</xdr:colOff>
                    <xdr:row>103</xdr:row>
                    <xdr:rowOff>276225</xdr:rowOff>
                  </to>
                </anchor>
              </controlPr>
            </control>
          </mc:Choice>
        </mc:AlternateContent>
        <mc:AlternateContent xmlns:mc="http://schemas.openxmlformats.org/markup-compatibility/2006">
          <mc:Choice Requires="x14">
            <control shapeId="35929" r:id="rId111" name="Check Box 89">
              <controlPr defaultSize="0" autoFill="0" autoLine="0" autoPict="0">
                <anchor moveWithCells="1">
                  <from>
                    <xdr:col>2</xdr:col>
                    <xdr:colOff>200025</xdr:colOff>
                    <xdr:row>103</xdr:row>
                    <xdr:rowOff>85725</xdr:rowOff>
                  </from>
                  <to>
                    <xdr:col>3</xdr:col>
                    <xdr:colOff>95250</xdr:colOff>
                    <xdr:row>103</xdr:row>
                    <xdr:rowOff>295275</xdr:rowOff>
                  </to>
                </anchor>
              </controlPr>
            </control>
          </mc:Choice>
        </mc:AlternateContent>
        <mc:AlternateContent xmlns:mc="http://schemas.openxmlformats.org/markup-compatibility/2006">
          <mc:Choice Requires="x14">
            <control shapeId="35930" r:id="rId112" name="Check Box 90">
              <controlPr defaultSize="0" autoFill="0" autoLine="0" autoPict="0">
                <anchor moveWithCells="1">
                  <from>
                    <xdr:col>1</xdr:col>
                    <xdr:colOff>219075</xdr:colOff>
                    <xdr:row>103</xdr:row>
                    <xdr:rowOff>66675</xdr:rowOff>
                  </from>
                  <to>
                    <xdr:col>2</xdr:col>
                    <xdr:colOff>95250</xdr:colOff>
                    <xdr:row>103</xdr:row>
                    <xdr:rowOff>295275</xdr:rowOff>
                  </to>
                </anchor>
              </controlPr>
            </control>
          </mc:Choice>
        </mc:AlternateContent>
        <mc:AlternateContent xmlns:mc="http://schemas.openxmlformats.org/markup-compatibility/2006">
          <mc:Choice Requires="x14">
            <control shapeId="35931" r:id="rId113" name="Check Box 91">
              <controlPr defaultSize="0" autoFill="0" autoLine="0" autoPict="0">
                <anchor moveWithCells="1">
                  <from>
                    <xdr:col>0</xdr:col>
                    <xdr:colOff>190500</xdr:colOff>
                    <xdr:row>105</xdr:row>
                    <xdr:rowOff>57150</xdr:rowOff>
                  </from>
                  <to>
                    <xdr:col>1</xdr:col>
                    <xdr:colOff>28575</xdr:colOff>
                    <xdr:row>105</xdr:row>
                    <xdr:rowOff>190500</xdr:rowOff>
                  </to>
                </anchor>
              </controlPr>
            </control>
          </mc:Choice>
        </mc:AlternateContent>
        <mc:AlternateContent xmlns:mc="http://schemas.openxmlformats.org/markup-compatibility/2006">
          <mc:Choice Requires="x14">
            <control shapeId="35932" r:id="rId114" name="Check Box 92">
              <controlPr defaultSize="0" autoFill="0" autoLine="0" autoPict="0">
                <anchor moveWithCells="1">
                  <from>
                    <xdr:col>2</xdr:col>
                    <xdr:colOff>200025</xdr:colOff>
                    <xdr:row>105</xdr:row>
                    <xdr:rowOff>19050</xdr:rowOff>
                  </from>
                  <to>
                    <xdr:col>3</xdr:col>
                    <xdr:colOff>95250</xdr:colOff>
                    <xdr:row>105</xdr:row>
                    <xdr:rowOff>228600</xdr:rowOff>
                  </to>
                </anchor>
              </controlPr>
            </control>
          </mc:Choice>
        </mc:AlternateContent>
        <mc:AlternateContent xmlns:mc="http://schemas.openxmlformats.org/markup-compatibility/2006">
          <mc:Choice Requires="x14">
            <control shapeId="35933" r:id="rId115" name="Check Box 93">
              <controlPr defaultSize="0" autoFill="0" autoLine="0" autoPict="0">
                <anchor moveWithCells="1">
                  <from>
                    <xdr:col>1</xdr:col>
                    <xdr:colOff>219075</xdr:colOff>
                    <xdr:row>105</xdr:row>
                    <xdr:rowOff>9525</xdr:rowOff>
                  </from>
                  <to>
                    <xdr:col>2</xdr:col>
                    <xdr:colOff>95250</xdr:colOff>
                    <xdr:row>105</xdr:row>
                    <xdr:rowOff>238125</xdr:rowOff>
                  </to>
                </anchor>
              </controlPr>
            </control>
          </mc:Choice>
        </mc:AlternateContent>
        <mc:AlternateContent xmlns:mc="http://schemas.openxmlformats.org/markup-compatibility/2006">
          <mc:Choice Requires="x14">
            <control shapeId="35934" r:id="rId116" name="Check Box 94">
              <controlPr defaultSize="0" autoFill="0" autoLine="0" autoPict="0">
                <anchor moveWithCells="1">
                  <from>
                    <xdr:col>0</xdr:col>
                    <xdr:colOff>180975</xdr:colOff>
                    <xdr:row>107</xdr:row>
                    <xdr:rowOff>104775</xdr:rowOff>
                  </from>
                  <to>
                    <xdr:col>1</xdr:col>
                    <xdr:colOff>19050</xdr:colOff>
                    <xdr:row>107</xdr:row>
                    <xdr:rowOff>238125</xdr:rowOff>
                  </to>
                </anchor>
              </controlPr>
            </control>
          </mc:Choice>
        </mc:AlternateContent>
        <mc:AlternateContent xmlns:mc="http://schemas.openxmlformats.org/markup-compatibility/2006">
          <mc:Choice Requires="x14">
            <control shapeId="35935" r:id="rId117" name="Check Box 95">
              <controlPr defaultSize="0" autoFill="0" autoLine="0" autoPict="0">
                <anchor moveWithCells="1">
                  <from>
                    <xdr:col>2</xdr:col>
                    <xdr:colOff>190500</xdr:colOff>
                    <xdr:row>107</xdr:row>
                    <xdr:rowOff>66675</xdr:rowOff>
                  </from>
                  <to>
                    <xdr:col>3</xdr:col>
                    <xdr:colOff>85725</xdr:colOff>
                    <xdr:row>107</xdr:row>
                    <xdr:rowOff>276225</xdr:rowOff>
                  </to>
                </anchor>
              </controlPr>
            </control>
          </mc:Choice>
        </mc:AlternateContent>
        <mc:AlternateContent xmlns:mc="http://schemas.openxmlformats.org/markup-compatibility/2006">
          <mc:Choice Requires="x14">
            <control shapeId="35936" r:id="rId118" name="Check Box 96">
              <controlPr defaultSize="0" autoFill="0" autoLine="0" autoPict="0">
                <anchor moveWithCells="1">
                  <from>
                    <xdr:col>1</xdr:col>
                    <xdr:colOff>219075</xdr:colOff>
                    <xdr:row>107</xdr:row>
                    <xdr:rowOff>66675</xdr:rowOff>
                  </from>
                  <to>
                    <xdr:col>2</xdr:col>
                    <xdr:colOff>95250</xdr:colOff>
                    <xdr:row>107</xdr:row>
                    <xdr:rowOff>295275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'Agency-County'!$A$2:$A$22</xm:f>
          </x14:formula1>
          <xm:sqref>G2:M2</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N80"/>
  <sheetViews>
    <sheetView showGridLines="0" zoomScaleNormal="100" zoomScaleSheetLayoutView="80" workbookViewId="0">
      <selection activeCell="D44" sqref="D44:M45"/>
    </sheetView>
  </sheetViews>
  <sheetFormatPr defaultRowHeight="15" x14ac:dyDescent="0.25"/>
  <cols>
    <col min="3" max="3" width="9.140625" customWidth="1"/>
    <col min="11" max="11" width="14" customWidth="1"/>
    <col min="12" max="12" width="10.42578125" customWidth="1"/>
    <col min="13" max="13" width="14.85546875" customWidth="1"/>
  </cols>
  <sheetData>
    <row r="1" spans="1:13" ht="2.85" customHeight="1" thickBot="1" x14ac:dyDescent="0.3">
      <c r="A1" s="986"/>
      <c r="B1" s="986"/>
      <c r="C1" s="986"/>
      <c r="D1" s="986"/>
      <c r="E1" s="986"/>
      <c r="F1" s="986"/>
      <c r="G1" s="986"/>
      <c r="H1" s="986"/>
      <c r="I1" s="986"/>
      <c r="J1" s="986"/>
      <c r="K1" s="986"/>
      <c r="L1" s="986"/>
      <c r="M1" s="986"/>
    </row>
    <row r="2" spans="1:13" s="436" customFormat="1" ht="16.5" thickBot="1" x14ac:dyDescent="0.3">
      <c r="A2" s="615" t="s">
        <v>214</v>
      </c>
      <c r="B2" s="1297">
        <f>'Contact Info'!B3</f>
        <v>0</v>
      </c>
      <c r="C2" s="1297"/>
      <c r="D2" s="1203" t="s">
        <v>791</v>
      </c>
      <c r="E2" s="1203"/>
      <c r="F2" s="1203"/>
      <c r="G2" s="1202"/>
      <c r="H2" s="1202"/>
      <c r="I2" s="1202"/>
      <c r="J2" s="1202"/>
      <c r="K2" s="1202"/>
      <c r="L2" s="1202"/>
      <c r="M2" s="1202"/>
    </row>
    <row r="3" spans="1:13" ht="21.75" thickBot="1" x14ac:dyDescent="0.4">
      <c r="A3" s="1298" t="s">
        <v>844</v>
      </c>
      <c r="B3" s="1298"/>
      <c r="C3" s="1298"/>
      <c r="D3" s="1298"/>
      <c r="E3" s="1298"/>
      <c r="F3" s="1298"/>
      <c r="G3" s="1298"/>
      <c r="H3" s="1298"/>
      <c r="I3" s="1298"/>
      <c r="J3" s="1298"/>
      <c r="K3" s="1298"/>
      <c r="L3" s="1298"/>
      <c r="M3" s="1298"/>
    </row>
    <row r="4" spans="1:13" ht="35.1" customHeight="1" thickBot="1" x14ac:dyDescent="0.3">
      <c r="A4" s="1295" t="s">
        <v>896</v>
      </c>
      <c r="B4" s="1295"/>
      <c r="C4" s="1295"/>
      <c r="D4" s="1295"/>
      <c r="E4" s="1295"/>
      <c r="F4" s="1295"/>
      <c r="G4" s="1295"/>
      <c r="H4" s="1295"/>
      <c r="I4" s="1295"/>
      <c r="J4" s="1296" t="s">
        <v>793</v>
      </c>
      <c r="K4" s="1296"/>
      <c r="L4" s="1296" t="s">
        <v>794</v>
      </c>
      <c r="M4" s="1296"/>
    </row>
    <row r="5" spans="1:13" ht="18.75" customHeight="1" thickBot="1" x14ac:dyDescent="0.3">
      <c r="A5" s="1293" t="s">
        <v>845</v>
      </c>
      <c r="B5" s="1293"/>
      <c r="C5" s="1293"/>
      <c r="D5" s="1293"/>
      <c r="E5" s="1293"/>
      <c r="F5" s="1293"/>
      <c r="G5" s="1293"/>
      <c r="H5" s="1293"/>
      <c r="I5" s="1293"/>
      <c r="J5" s="1294"/>
      <c r="K5" s="1294"/>
      <c r="L5" s="1294"/>
      <c r="M5" s="1294"/>
    </row>
    <row r="6" spans="1:13" ht="18.75" customHeight="1" thickBot="1" x14ac:dyDescent="0.3">
      <c r="A6" s="1293" t="s">
        <v>418</v>
      </c>
      <c r="B6" s="1293"/>
      <c r="C6" s="1293"/>
      <c r="D6" s="1293"/>
      <c r="E6" s="1293"/>
      <c r="F6" s="1293"/>
      <c r="G6" s="1293"/>
      <c r="H6" s="1293"/>
      <c r="I6" s="1293"/>
      <c r="J6" s="1294"/>
      <c r="K6" s="1294"/>
      <c r="L6" s="1294"/>
      <c r="M6" s="1294"/>
    </row>
    <row r="7" spans="1:13" ht="18.75" customHeight="1" thickBot="1" x14ac:dyDescent="0.3">
      <c r="A7" s="1293" t="s">
        <v>419</v>
      </c>
      <c r="B7" s="1293"/>
      <c r="C7" s="1293"/>
      <c r="D7" s="1293"/>
      <c r="E7" s="1293"/>
      <c r="F7" s="1293"/>
      <c r="G7" s="1293"/>
      <c r="H7" s="1293"/>
      <c r="I7" s="1293"/>
      <c r="J7" s="1294"/>
      <c r="K7" s="1294"/>
      <c r="L7" s="1294"/>
      <c r="M7" s="1294"/>
    </row>
    <row r="8" spans="1:13" ht="18.75" customHeight="1" thickBot="1" x14ac:dyDescent="0.3">
      <c r="A8" s="1293" t="s">
        <v>900</v>
      </c>
      <c r="B8" s="1293"/>
      <c r="C8" s="1293"/>
      <c r="D8" s="1293"/>
      <c r="E8" s="1293"/>
      <c r="F8" s="1293"/>
      <c r="G8" s="1293"/>
      <c r="H8" s="1293"/>
      <c r="I8" s="1293"/>
      <c r="J8" s="1294"/>
      <c r="K8" s="1294"/>
      <c r="L8" s="1294"/>
      <c r="M8" s="1294"/>
    </row>
    <row r="9" spans="1:13" ht="18.75" customHeight="1" thickBot="1" x14ac:dyDescent="0.3">
      <c r="A9" s="1293" t="s">
        <v>914</v>
      </c>
      <c r="B9" s="1293"/>
      <c r="C9" s="1293"/>
      <c r="D9" s="1293"/>
      <c r="E9" s="1293"/>
      <c r="F9" s="1293"/>
      <c r="G9" s="1293"/>
      <c r="H9" s="1293"/>
      <c r="I9" s="1293"/>
      <c r="J9" s="1294"/>
      <c r="K9" s="1294"/>
      <c r="L9" s="1294"/>
      <c r="M9" s="1294"/>
    </row>
    <row r="10" spans="1:13" ht="18.75" customHeight="1" thickBot="1" x14ac:dyDescent="0.3">
      <c r="A10" s="1293" t="s">
        <v>420</v>
      </c>
      <c r="B10" s="1293"/>
      <c r="C10" s="1293"/>
      <c r="D10" s="1293"/>
      <c r="E10" s="1293"/>
      <c r="F10" s="1293"/>
      <c r="G10" s="1293"/>
      <c r="H10" s="1293"/>
      <c r="I10" s="1293"/>
      <c r="J10" s="1294"/>
      <c r="K10" s="1294"/>
      <c r="L10" s="1294"/>
      <c r="M10" s="1294"/>
    </row>
    <row r="11" spans="1:13" ht="16.5" thickBot="1" x14ac:dyDescent="0.3">
      <c r="A11" s="1189" t="s">
        <v>0</v>
      </c>
      <c r="B11" s="1190"/>
      <c r="C11" s="1190"/>
      <c r="D11" s="1190"/>
      <c r="E11" s="1190"/>
      <c r="F11" s="1190"/>
      <c r="G11" s="1190"/>
      <c r="H11" s="1190"/>
      <c r="I11" s="1190"/>
      <c r="J11" s="1190"/>
      <c r="K11" s="1190"/>
      <c r="L11" s="1190"/>
      <c r="M11" s="1191"/>
    </row>
    <row r="12" spans="1:13" ht="15.75" thickBot="1" x14ac:dyDescent="0.3">
      <c r="A12" s="1288" t="s">
        <v>894</v>
      </c>
      <c r="B12" s="1289"/>
      <c r="C12" s="1289"/>
      <c r="D12" s="1289"/>
      <c r="E12" s="1289"/>
      <c r="F12" s="1289"/>
      <c r="G12" s="1289"/>
      <c r="H12" s="1289"/>
      <c r="I12" s="1289"/>
      <c r="J12" s="1289"/>
      <c r="K12" s="1289"/>
      <c r="L12" s="1289"/>
      <c r="M12" s="1290"/>
    </row>
    <row r="13" spans="1:13" ht="15.75" thickBot="1" x14ac:dyDescent="0.3">
      <c r="A13" s="1288"/>
      <c r="B13" s="1289"/>
      <c r="C13" s="1289"/>
      <c r="D13" s="1289"/>
      <c r="E13" s="1289"/>
      <c r="F13" s="1289"/>
      <c r="G13" s="1289"/>
      <c r="H13" s="1289"/>
      <c r="I13" s="1289"/>
      <c r="J13" s="1289"/>
      <c r="K13" s="1289"/>
      <c r="L13" s="1289"/>
      <c r="M13" s="1290"/>
    </row>
    <row r="14" spans="1:13" ht="15.75" thickBot="1" x14ac:dyDescent="0.3">
      <c r="A14" s="1288"/>
      <c r="B14" s="1289"/>
      <c r="C14" s="1289"/>
      <c r="D14" s="1289"/>
      <c r="E14" s="1289"/>
      <c r="F14" s="1289"/>
      <c r="G14" s="1289"/>
      <c r="H14" s="1289"/>
      <c r="I14" s="1289"/>
      <c r="J14" s="1289"/>
      <c r="K14" s="1289"/>
      <c r="L14" s="1289"/>
      <c r="M14" s="1290"/>
    </row>
    <row r="15" spans="1:13" ht="15.75" thickBot="1" x14ac:dyDescent="0.3">
      <c r="A15" s="1291" t="s">
        <v>796</v>
      </c>
      <c r="B15" s="1291"/>
      <c r="C15" s="1291"/>
      <c r="D15" s="1291"/>
      <c r="E15" s="1291"/>
      <c r="F15" s="1291"/>
      <c r="G15" s="1291"/>
      <c r="H15" s="1291"/>
      <c r="I15" s="1291"/>
      <c r="J15" s="1291"/>
      <c r="K15" s="1291"/>
      <c r="L15" s="1291"/>
      <c r="M15" s="1291"/>
    </row>
    <row r="16" spans="1:13" ht="15.75" thickBot="1" x14ac:dyDescent="0.3">
      <c r="A16" s="1292" t="s">
        <v>797</v>
      </c>
      <c r="B16" s="1292"/>
      <c r="C16" s="1292"/>
      <c r="D16" s="1213" t="s">
        <v>25</v>
      </c>
      <c r="E16" s="1214"/>
      <c r="F16" s="1166"/>
      <c r="G16" s="1167"/>
      <c r="H16" s="1167"/>
      <c r="I16" s="1167"/>
      <c r="J16" s="1167"/>
      <c r="K16" s="1167"/>
      <c r="L16" s="1167"/>
      <c r="M16" s="1168"/>
    </row>
    <row r="17" spans="1:14" ht="15.75" thickBot="1" x14ac:dyDescent="0.3">
      <c r="A17" s="1292"/>
      <c r="B17" s="1292"/>
      <c r="C17" s="1292"/>
      <c r="D17" s="1215"/>
      <c r="E17" s="1216"/>
      <c r="F17" s="1169"/>
      <c r="G17" s="1170"/>
      <c r="H17" s="1170"/>
      <c r="I17" s="1170"/>
      <c r="J17" s="1170"/>
      <c r="K17" s="1170"/>
      <c r="L17" s="1170"/>
      <c r="M17" s="1171"/>
    </row>
    <row r="18" spans="1:14" ht="15.75" thickBot="1" x14ac:dyDescent="0.3">
      <c r="A18" s="437" t="s">
        <v>804</v>
      </c>
      <c r="B18" s="437" t="s">
        <v>146</v>
      </c>
      <c r="C18" s="437" t="s">
        <v>805</v>
      </c>
      <c r="D18" s="1285" t="s">
        <v>798</v>
      </c>
      <c r="E18" s="1285"/>
      <c r="F18" s="1285"/>
      <c r="G18" s="1285"/>
      <c r="H18" s="1285"/>
      <c r="I18" s="1285"/>
      <c r="J18" s="1285"/>
      <c r="K18" s="1285"/>
      <c r="L18" s="1285"/>
      <c r="M18" s="1285"/>
    </row>
    <row r="19" spans="1:14" ht="15.75" thickBot="1" x14ac:dyDescent="0.3">
      <c r="A19" s="592"/>
      <c r="B19" s="592"/>
      <c r="C19" s="592"/>
      <c r="D19" s="1285"/>
      <c r="E19" s="1285"/>
      <c r="F19" s="1285"/>
      <c r="G19" s="1285"/>
      <c r="H19" s="1285"/>
      <c r="I19" s="1285"/>
      <c r="J19" s="1285"/>
      <c r="K19" s="1285"/>
      <c r="L19" s="1285"/>
      <c r="M19" s="1285"/>
    </row>
    <row r="20" spans="1:14" ht="15.75" thickBot="1" x14ac:dyDescent="0.3">
      <c r="A20" s="1184" t="s">
        <v>895</v>
      </c>
      <c r="B20" s="1185"/>
      <c r="C20" s="1185"/>
      <c r="D20" s="1185"/>
      <c r="E20" s="1185"/>
      <c r="F20" s="1185"/>
      <c r="G20" s="1185"/>
      <c r="H20" s="1185"/>
      <c r="I20" s="1185"/>
      <c r="J20" s="1185"/>
      <c r="K20" s="1185"/>
      <c r="L20" s="1185"/>
      <c r="M20" s="1186"/>
    </row>
    <row r="21" spans="1:14" x14ac:dyDescent="0.25">
      <c r="A21" s="1256" t="s">
        <v>799</v>
      </c>
      <c r="B21" s="1257"/>
      <c r="C21" s="1258"/>
      <c r="D21" s="1213" t="s">
        <v>25</v>
      </c>
      <c r="E21" s="1214"/>
      <c r="F21" s="1166"/>
      <c r="G21" s="1167"/>
      <c r="H21" s="1167"/>
      <c r="I21" s="1167"/>
      <c r="J21" s="1167"/>
      <c r="K21" s="1167"/>
      <c r="L21" s="1167"/>
      <c r="M21" s="1168"/>
    </row>
    <row r="22" spans="1:14" ht="15.75" thickBot="1" x14ac:dyDescent="0.3">
      <c r="A22" s="1259"/>
      <c r="B22" s="1260"/>
      <c r="C22" s="1261"/>
      <c r="D22" s="1215"/>
      <c r="E22" s="1216"/>
      <c r="F22" s="1169"/>
      <c r="G22" s="1170"/>
      <c r="H22" s="1170"/>
      <c r="I22" s="1170"/>
      <c r="J22" s="1170"/>
      <c r="K22" s="1170"/>
      <c r="L22" s="1170"/>
      <c r="M22" s="1171"/>
    </row>
    <row r="23" spans="1:14" ht="15.75" thickBot="1" x14ac:dyDescent="0.3">
      <c r="A23" s="438" t="s">
        <v>804</v>
      </c>
      <c r="B23" s="438" t="s">
        <v>146</v>
      </c>
      <c r="C23" s="438" t="s">
        <v>805</v>
      </c>
      <c r="D23" s="1277" t="s">
        <v>943</v>
      </c>
      <c r="E23" s="1277"/>
      <c r="F23" s="1277"/>
      <c r="G23" s="1277"/>
      <c r="H23" s="1277"/>
      <c r="I23" s="1277"/>
      <c r="J23" s="1277"/>
      <c r="K23" s="1277"/>
      <c r="L23" s="1277"/>
      <c r="M23" s="1277"/>
    </row>
    <row r="24" spans="1:14" ht="20.100000000000001" customHeight="1" thickBot="1" x14ac:dyDescent="0.3">
      <c r="A24" s="592"/>
      <c r="B24" s="592"/>
      <c r="C24" s="592"/>
      <c r="D24" s="1277"/>
      <c r="E24" s="1277"/>
      <c r="F24" s="1277"/>
      <c r="G24" s="1277"/>
      <c r="H24" s="1277"/>
      <c r="I24" s="1277"/>
      <c r="J24" s="1277"/>
      <c r="K24" s="1277"/>
      <c r="L24" s="1277"/>
      <c r="M24" s="1277"/>
    </row>
    <row r="25" spans="1:14" ht="15.75" thickBot="1" x14ac:dyDescent="0.3">
      <c r="A25" s="1087" t="s">
        <v>801</v>
      </c>
      <c r="B25" s="1088"/>
      <c r="C25" s="1088"/>
      <c r="D25" s="1088"/>
      <c r="E25" s="1088"/>
      <c r="F25" s="1088"/>
      <c r="G25" s="1088"/>
      <c r="H25" s="1088"/>
      <c r="I25" s="1088"/>
      <c r="J25" s="1088"/>
      <c r="K25" s="1088"/>
      <c r="L25" s="1088"/>
      <c r="M25" s="1089"/>
    </row>
    <row r="26" spans="1:14" x14ac:dyDescent="0.25">
      <c r="A26" s="1286" t="s">
        <v>802</v>
      </c>
      <c r="B26" s="1286"/>
      <c r="C26" s="1286"/>
      <c r="D26" s="1213" t="s">
        <v>25</v>
      </c>
      <c r="E26" s="1214"/>
      <c r="F26" s="1166"/>
      <c r="G26" s="1167"/>
      <c r="H26" s="1167"/>
      <c r="I26" s="1167"/>
      <c r="J26" s="1167"/>
      <c r="K26" s="1167"/>
      <c r="L26" s="1167"/>
      <c r="M26" s="1168"/>
    </row>
    <row r="27" spans="1:14" ht="15.75" thickBot="1" x14ac:dyDescent="0.3">
      <c r="A27" s="1287"/>
      <c r="B27" s="1287"/>
      <c r="C27" s="1287"/>
      <c r="D27" s="1215"/>
      <c r="E27" s="1216"/>
      <c r="F27" s="1169"/>
      <c r="G27" s="1170"/>
      <c r="H27" s="1170"/>
      <c r="I27" s="1170"/>
      <c r="J27" s="1170"/>
      <c r="K27" s="1170"/>
      <c r="L27" s="1170"/>
      <c r="M27" s="1171"/>
    </row>
    <row r="28" spans="1:14" ht="15.75" thickBot="1" x14ac:dyDescent="0.3">
      <c r="A28" s="437" t="s">
        <v>804</v>
      </c>
      <c r="B28" s="437" t="s">
        <v>146</v>
      </c>
      <c r="C28" s="437" t="s">
        <v>805</v>
      </c>
      <c r="D28" s="1284" t="s">
        <v>803</v>
      </c>
      <c r="E28" s="1284"/>
      <c r="F28" s="1284"/>
      <c r="G28" s="1284"/>
      <c r="H28" s="1284"/>
      <c r="I28" s="1284"/>
      <c r="J28" s="1284"/>
      <c r="K28" s="1284"/>
      <c r="L28" s="1284"/>
      <c r="M28" s="1284"/>
    </row>
    <row r="29" spans="1:14" ht="15.75" thickBot="1" x14ac:dyDescent="0.3">
      <c r="A29" s="592"/>
      <c r="B29" s="592"/>
      <c r="C29" s="592"/>
      <c r="D29" s="1284"/>
      <c r="E29" s="1284"/>
      <c r="F29" s="1284"/>
      <c r="G29" s="1284"/>
      <c r="H29" s="1284"/>
      <c r="I29" s="1284"/>
      <c r="J29" s="1284"/>
      <c r="K29" s="1284"/>
      <c r="L29" s="1284"/>
      <c r="M29" s="1284"/>
    </row>
    <row r="30" spans="1:14" ht="15.75" thickBot="1" x14ac:dyDescent="0.3">
      <c r="A30" s="437" t="s">
        <v>804</v>
      </c>
      <c r="B30" s="437" t="s">
        <v>146</v>
      </c>
      <c r="C30" s="437" t="s">
        <v>805</v>
      </c>
      <c r="D30" s="1284" t="s">
        <v>951</v>
      </c>
      <c r="E30" s="1284"/>
      <c r="F30" s="1284"/>
      <c r="G30" s="1284"/>
      <c r="H30" s="1284"/>
      <c r="I30" s="1284"/>
      <c r="J30" s="1284"/>
      <c r="K30" s="1284"/>
      <c r="L30" s="1284"/>
      <c r="M30" s="1284"/>
      <c r="N30" s="389"/>
    </row>
    <row r="31" spans="1:14" ht="15.75" thickBot="1" x14ac:dyDescent="0.3">
      <c r="A31" s="592"/>
      <c r="B31" s="592"/>
      <c r="C31" s="592"/>
      <c r="D31" s="1284"/>
      <c r="E31" s="1284"/>
      <c r="F31" s="1284"/>
      <c r="G31" s="1284"/>
      <c r="H31" s="1284"/>
      <c r="I31" s="1284"/>
      <c r="J31" s="1284"/>
      <c r="K31" s="1284"/>
      <c r="L31" s="1284"/>
      <c r="M31" s="1284"/>
    </row>
    <row r="32" spans="1:14" ht="15.75" thickBot="1" x14ac:dyDescent="0.3">
      <c r="A32" s="1074" t="s">
        <v>806</v>
      </c>
      <c r="B32" s="1075"/>
      <c r="C32" s="1075"/>
      <c r="D32" s="1075"/>
      <c r="E32" s="1075"/>
      <c r="F32" s="1075"/>
      <c r="G32" s="1075"/>
      <c r="H32" s="1075"/>
      <c r="I32" s="1075"/>
      <c r="J32" s="1075"/>
      <c r="K32" s="1075"/>
      <c r="L32" s="1075"/>
      <c r="M32" s="1076"/>
    </row>
    <row r="33" spans="1:13" x14ac:dyDescent="0.25">
      <c r="A33" s="1275" t="s">
        <v>807</v>
      </c>
      <c r="B33" s="1275"/>
      <c r="C33" s="1275"/>
      <c r="D33" s="1213" t="s">
        <v>25</v>
      </c>
      <c r="E33" s="1214"/>
      <c r="F33" s="1166"/>
      <c r="G33" s="1167"/>
      <c r="H33" s="1167"/>
      <c r="I33" s="1167"/>
      <c r="J33" s="1167"/>
      <c r="K33" s="1167"/>
      <c r="L33" s="1167"/>
      <c r="M33" s="1168"/>
    </row>
    <row r="34" spans="1:13" ht="15.75" thickBot="1" x14ac:dyDescent="0.3">
      <c r="A34" s="1276"/>
      <c r="B34" s="1276"/>
      <c r="C34" s="1276"/>
      <c r="D34" s="1215"/>
      <c r="E34" s="1216"/>
      <c r="F34" s="1169"/>
      <c r="G34" s="1170"/>
      <c r="H34" s="1170"/>
      <c r="I34" s="1170"/>
      <c r="J34" s="1170"/>
      <c r="K34" s="1170"/>
      <c r="L34" s="1170"/>
      <c r="M34" s="1171"/>
    </row>
    <row r="35" spans="1:13" ht="15.75" thickBot="1" x14ac:dyDescent="0.3">
      <c r="A35" s="438" t="s">
        <v>804</v>
      </c>
      <c r="B35" s="438" t="s">
        <v>146</v>
      </c>
      <c r="C35" s="438" t="s">
        <v>805</v>
      </c>
      <c r="D35" s="1277" t="s">
        <v>952</v>
      </c>
      <c r="E35" s="1277"/>
      <c r="F35" s="1277"/>
      <c r="G35" s="1277"/>
      <c r="H35" s="1277"/>
      <c r="I35" s="1277"/>
      <c r="J35" s="1277"/>
      <c r="K35" s="1277"/>
      <c r="L35" s="1277"/>
      <c r="M35" s="1277"/>
    </row>
    <row r="36" spans="1:13" ht="15.75" thickBot="1" x14ac:dyDescent="0.3">
      <c r="A36" s="592"/>
      <c r="B36" s="592"/>
      <c r="C36" s="592"/>
      <c r="D36" s="1277"/>
      <c r="E36" s="1277"/>
      <c r="F36" s="1277"/>
      <c r="G36" s="1277"/>
      <c r="H36" s="1277"/>
      <c r="I36" s="1277"/>
      <c r="J36" s="1277"/>
      <c r="K36" s="1277"/>
      <c r="L36" s="1277"/>
      <c r="M36" s="1277"/>
    </row>
    <row r="37" spans="1:13" ht="15.75" thickBot="1" x14ac:dyDescent="0.3">
      <c r="A37" s="438" t="s">
        <v>804</v>
      </c>
      <c r="B37" s="438" t="s">
        <v>146</v>
      </c>
      <c r="C37" s="438" t="s">
        <v>805</v>
      </c>
      <c r="D37" s="1277" t="s">
        <v>809</v>
      </c>
      <c r="E37" s="1277"/>
      <c r="F37" s="1277"/>
      <c r="G37" s="1277"/>
      <c r="H37" s="1277"/>
      <c r="I37" s="1277"/>
      <c r="J37" s="1277"/>
      <c r="K37" s="1277"/>
      <c r="L37" s="1277"/>
      <c r="M37" s="1277"/>
    </row>
    <row r="38" spans="1:13" ht="15.75" thickBot="1" x14ac:dyDescent="0.3">
      <c r="A38" s="592"/>
      <c r="B38" s="592"/>
      <c r="C38" s="592"/>
      <c r="D38" s="1277"/>
      <c r="E38" s="1277"/>
      <c r="F38" s="1277"/>
      <c r="G38" s="1277"/>
      <c r="H38" s="1277"/>
      <c r="I38" s="1277"/>
      <c r="J38" s="1277"/>
      <c r="K38" s="1277"/>
      <c r="L38" s="1277"/>
      <c r="M38" s="1277"/>
    </row>
    <row r="39" spans="1:13" ht="15.75" thickBot="1" x14ac:dyDescent="0.3">
      <c r="A39" s="438" t="s">
        <v>804</v>
      </c>
      <c r="B39" s="438" t="s">
        <v>146</v>
      </c>
      <c r="C39" s="438" t="s">
        <v>805</v>
      </c>
      <c r="D39" s="1277" t="s">
        <v>810</v>
      </c>
      <c r="E39" s="1277"/>
      <c r="F39" s="1277"/>
      <c r="G39" s="1277"/>
      <c r="H39" s="1277"/>
      <c r="I39" s="1277"/>
      <c r="J39" s="1277"/>
      <c r="K39" s="1277"/>
      <c r="L39" s="1277"/>
      <c r="M39" s="1277"/>
    </row>
    <row r="40" spans="1:13" ht="20.100000000000001" customHeight="1" thickBot="1" x14ac:dyDescent="0.3">
      <c r="A40" s="592"/>
      <c r="B40" s="592"/>
      <c r="C40" s="592"/>
      <c r="D40" s="1277"/>
      <c r="E40" s="1277"/>
      <c r="F40" s="1277"/>
      <c r="G40" s="1277"/>
      <c r="H40" s="1277"/>
      <c r="I40" s="1277"/>
      <c r="J40" s="1277"/>
      <c r="K40" s="1277"/>
      <c r="L40" s="1277"/>
      <c r="M40" s="1277"/>
    </row>
    <row r="41" spans="1:13" ht="15.75" thickBot="1" x14ac:dyDescent="0.3">
      <c r="A41" s="1087" t="s">
        <v>811</v>
      </c>
      <c r="B41" s="1088"/>
      <c r="C41" s="1088"/>
      <c r="D41" s="1088"/>
      <c r="E41" s="1088"/>
      <c r="F41" s="1088"/>
      <c r="G41" s="1088"/>
      <c r="H41" s="1088"/>
      <c r="I41" s="1088"/>
      <c r="J41" s="1088"/>
      <c r="K41" s="1088"/>
      <c r="L41" s="1088"/>
      <c r="M41" s="1089"/>
    </row>
    <row r="42" spans="1:13" x14ac:dyDescent="0.25">
      <c r="A42" s="1278" t="s">
        <v>915</v>
      </c>
      <c r="B42" s="1279"/>
      <c r="C42" s="1280"/>
      <c r="D42" s="1213" t="s">
        <v>25</v>
      </c>
      <c r="E42" s="1214"/>
      <c r="F42" s="1166"/>
      <c r="G42" s="1167"/>
      <c r="H42" s="1167"/>
      <c r="I42" s="1167"/>
      <c r="J42" s="1167"/>
      <c r="K42" s="1167"/>
      <c r="L42" s="1167"/>
      <c r="M42" s="1168"/>
    </row>
    <row r="43" spans="1:13" ht="15.75" thickBot="1" x14ac:dyDescent="0.3">
      <c r="A43" s="1281"/>
      <c r="B43" s="1282"/>
      <c r="C43" s="1283"/>
      <c r="D43" s="1215"/>
      <c r="E43" s="1216"/>
      <c r="F43" s="1169"/>
      <c r="G43" s="1170"/>
      <c r="H43" s="1170"/>
      <c r="I43" s="1170"/>
      <c r="J43" s="1170"/>
      <c r="K43" s="1170"/>
      <c r="L43" s="1170"/>
      <c r="M43" s="1171"/>
    </row>
    <row r="44" spans="1:13" ht="20.100000000000001" customHeight="1" thickBot="1" x14ac:dyDescent="0.3">
      <c r="A44" s="602" t="s">
        <v>804</v>
      </c>
      <c r="B44" s="602" t="s">
        <v>146</v>
      </c>
      <c r="C44" s="602" t="s">
        <v>805</v>
      </c>
      <c r="D44" s="1271" t="s">
        <v>960</v>
      </c>
      <c r="E44" s="1225"/>
      <c r="F44" s="1225"/>
      <c r="G44" s="1225"/>
      <c r="H44" s="1225"/>
      <c r="I44" s="1225"/>
      <c r="J44" s="1225"/>
      <c r="K44" s="1225"/>
      <c r="L44" s="1225"/>
      <c r="M44" s="1272"/>
    </row>
    <row r="45" spans="1:13" ht="20.100000000000001" customHeight="1" thickBot="1" x14ac:dyDescent="0.3">
      <c r="A45" s="592"/>
      <c r="B45" s="592"/>
      <c r="C45" s="592"/>
      <c r="D45" s="1273"/>
      <c r="E45" s="1226"/>
      <c r="F45" s="1226"/>
      <c r="G45" s="1226"/>
      <c r="H45" s="1226"/>
      <c r="I45" s="1226"/>
      <c r="J45" s="1226"/>
      <c r="K45" s="1226"/>
      <c r="L45" s="1226"/>
      <c r="M45" s="1274"/>
    </row>
    <row r="46" spans="1:13" ht="15.75" thickBot="1" x14ac:dyDescent="0.3">
      <c r="A46" s="1184" t="s">
        <v>953</v>
      </c>
      <c r="B46" s="1254"/>
      <c r="C46" s="1254"/>
      <c r="D46" s="1254"/>
      <c r="E46" s="1254"/>
      <c r="F46" s="1254"/>
      <c r="G46" s="1254"/>
      <c r="H46" s="1254"/>
      <c r="I46" s="1254"/>
      <c r="J46" s="1254"/>
      <c r="K46" s="1254"/>
      <c r="L46" s="1254"/>
      <c r="M46" s="1255"/>
    </row>
    <row r="47" spans="1:13" ht="15" customHeight="1" x14ac:dyDescent="0.25">
      <c r="A47" s="1256" t="s">
        <v>917</v>
      </c>
      <c r="B47" s="1257"/>
      <c r="C47" s="1258"/>
      <c r="D47" s="1213" t="s">
        <v>25</v>
      </c>
      <c r="E47" s="1214"/>
      <c r="F47" s="1166"/>
      <c r="G47" s="1167"/>
      <c r="H47" s="1167"/>
      <c r="I47" s="1167"/>
      <c r="J47" s="1167"/>
      <c r="K47" s="1167"/>
      <c r="L47" s="1167"/>
      <c r="M47" s="1168"/>
    </row>
    <row r="48" spans="1:13" ht="15.75" thickBot="1" x14ac:dyDescent="0.3">
      <c r="A48" s="1259"/>
      <c r="B48" s="1260"/>
      <c r="C48" s="1261"/>
      <c r="D48" s="1215"/>
      <c r="E48" s="1216"/>
      <c r="F48" s="1169"/>
      <c r="G48" s="1170"/>
      <c r="H48" s="1170"/>
      <c r="I48" s="1170"/>
      <c r="J48" s="1170"/>
      <c r="K48" s="1170"/>
      <c r="L48" s="1170"/>
      <c r="M48" s="1171"/>
    </row>
    <row r="49" spans="1:13" ht="15.75" thickBot="1" x14ac:dyDescent="0.3">
      <c r="A49" s="438" t="s">
        <v>804</v>
      </c>
      <c r="B49" s="438" t="s">
        <v>146</v>
      </c>
      <c r="C49" s="438" t="s">
        <v>805</v>
      </c>
      <c r="D49" s="1262" t="s">
        <v>846</v>
      </c>
      <c r="E49" s="1263"/>
      <c r="F49" s="1263"/>
      <c r="G49" s="1263"/>
      <c r="H49" s="1263"/>
      <c r="I49" s="1263"/>
      <c r="J49" s="1263"/>
      <c r="K49" s="1263"/>
      <c r="L49" s="1263"/>
      <c r="M49" s="1264"/>
    </row>
    <row r="50" spans="1:13" s="439" customFormat="1" ht="15.75" thickBot="1" x14ac:dyDescent="0.3">
      <c r="A50" s="592"/>
      <c r="B50" s="592"/>
      <c r="C50" s="592"/>
      <c r="D50" s="1265"/>
      <c r="E50" s="1266"/>
      <c r="F50" s="1266"/>
      <c r="G50" s="1266"/>
      <c r="H50" s="1266"/>
      <c r="I50" s="1266"/>
      <c r="J50" s="1266"/>
      <c r="K50" s="1266"/>
      <c r="L50" s="1266"/>
      <c r="M50" s="1267"/>
    </row>
    <row r="51" spans="1:13" s="439" customFormat="1" x14ac:dyDescent="0.25">
      <c r="A51" s="1240" t="s">
        <v>923</v>
      </c>
      <c r="B51" s="1241"/>
      <c r="C51" s="1241"/>
      <c r="D51" s="1241"/>
      <c r="E51" s="1241"/>
      <c r="F51" s="1241"/>
      <c r="G51" s="1241"/>
      <c r="H51" s="1241"/>
      <c r="I51" s="1241"/>
      <c r="J51" s="1241"/>
      <c r="K51" s="1241"/>
      <c r="L51" s="1241"/>
      <c r="M51" s="1242"/>
    </row>
    <row r="52" spans="1:13" s="439" customFormat="1" ht="15.75" thickBot="1" x14ac:dyDescent="0.3">
      <c r="A52" s="1268" t="s">
        <v>847</v>
      </c>
      <c r="B52" s="1269"/>
      <c r="C52" s="1269"/>
      <c r="D52" s="1269"/>
      <c r="E52" s="1269"/>
      <c r="F52" s="1269"/>
      <c r="G52" s="1269"/>
      <c r="H52" s="1269"/>
      <c r="I52" s="1269"/>
      <c r="J52" s="1269"/>
      <c r="K52" s="1269"/>
      <c r="L52" s="1269"/>
      <c r="M52" s="1270"/>
    </row>
    <row r="53" spans="1:13" ht="15.75" thickBot="1" x14ac:dyDescent="0.3">
      <c r="A53" s="1087" t="s">
        <v>848</v>
      </c>
      <c r="B53" s="1088"/>
      <c r="C53" s="1088"/>
      <c r="D53" s="1088"/>
      <c r="E53" s="1088"/>
      <c r="F53" s="1088"/>
      <c r="G53" s="1088"/>
      <c r="H53" s="1088"/>
      <c r="I53" s="1088"/>
      <c r="J53" s="1088"/>
      <c r="K53" s="1088"/>
      <c r="L53" s="1088"/>
      <c r="M53" s="1089"/>
    </row>
    <row r="54" spans="1:13" ht="15" customHeight="1" x14ac:dyDescent="0.25">
      <c r="A54" s="1207" t="s">
        <v>918</v>
      </c>
      <c r="B54" s="1208"/>
      <c r="C54" s="1209"/>
      <c r="D54" s="1213" t="s">
        <v>25</v>
      </c>
      <c r="E54" s="1214"/>
      <c r="F54" s="1166"/>
      <c r="G54" s="1167"/>
      <c r="H54" s="1167"/>
      <c r="I54" s="1167"/>
      <c r="J54" s="1167"/>
      <c r="K54" s="1167"/>
      <c r="L54" s="1167"/>
      <c r="M54" s="1168"/>
    </row>
    <row r="55" spans="1:13" ht="15.75" thickBot="1" x14ac:dyDescent="0.3">
      <c r="A55" s="1210"/>
      <c r="B55" s="1211"/>
      <c r="C55" s="1212"/>
      <c r="D55" s="1215"/>
      <c r="E55" s="1216"/>
      <c r="F55" s="1169"/>
      <c r="G55" s="1170"/>
      <c r="H55" s="1170"/>
      <c r="I55" s="1170"/>
      <c r="J55" s="1170"/>
      <c r="K55" s="1170"/>
      <c r="L55" s="1170"/>
      <c r="M55" s="1171"/>
    </row>
    <row r="56" spans="1:13" ht="15.75" thickBot="1" x14ac:dyDescent="0.3">
      <c r="A56" s="602" t="s">
        <v>804</v>
      </c>
      <c r="B56" s="602" t="s">
        <v>146</v>
      </c>
      <c r="C56" s="602" t="s">
        <v>805</v>
      </c>
      <c r="D56" s="1223" t="s">
        <v>815</v>
      </c>
      <c r="E56" s="1252" t="s">
        <v>932</v>
      </c>
      <c r="F56" s="1252"/>
      <c r="G56" s="1252"/>
      <c r="H56" s="1121" t="s">
        <v>829</v>
      </c>
      <c r="I56" s="1121"/>
      <c r="J56" s="1121"/>
      <c r="K56" s="1121"/>
      <c r="L56" s="1121"/>
      <c r="M56" s="1122"/>
    </row>
    <row r="57" spans="1:13" ht="15.75" thickBot="1" x14ac:dyDescent="0.3">
      <c r="A57" s="592"/>
      <c r="B57" s="592"/>
      <c r="C57" s="592"/>
      <c r="D57" s="1224"/>
      <c r="E57" s="1253"/>
      <c r="F57" s="1253"/>
      <c r="G57" s="1253"/>
      <c r="H57" s="1123"/>
      <c r="I57" s="1123"/>
      <c r="J57" s="1123"/>
      <c r="K57" s="1123"/>
      <c r="L57" s="1123"/>
      <c r="M57" s="1124"/>
    </row>
    <row r="58" spans="1:13" ht="15.75" thickBot="1" x14ac:dyDescent="0.3">
      <c r="A58" s="602" t="s">
        <v>804</v>
      </c>
      <c r="B58" s="602" t="s">
        <v>146</v>
      </c>
      <c r="C58" s="602" t="s">
        <v>805</v>
      </c>
      <c r="D58" s="1223" t="s">
        <v>815</v>
      </c>
      <c r="E58" s="1252" t="s">
        <v>933</v>
      </c>
      <c r="F58" s="1252"/>
      <c r="G58" s="1252"/>
      <c r="H58" s="1121" t="s">
        <v>829</v>
      </c>
      <c r="I58" s="1121"/>
      <c r="J58" s="1121"/>
      <c r="K58" s="1121"/>
      <c r="L58" s="1121"/>
      <c r="M58" s="1122"/>
    </row>
    <row r="59" spans="1:13" ht="15.75" thickBot="1" x14ac:dyDescent="0.3">
      <c r="A59" s="592"/>
      <c r="B59" s="592"/>
      <c r="C59" s="592"/>
      <c r="D59" s="1224"/>
      <c r="E59" s="1253"/>
      <c r="F59" s="1253"/>
      <c r="G59" s="1253"/>
      <c r="H59" s="1123"/>
      <c r="I59" s="1123"/>
      <c r="J59" s="1123"/>
      <c r="K59" s="1123"/>
      <c r="L59" s="1123"/>
      <c r="M59" s="1124"/>
    </row>
    <row r="60" spans="1:13" ht="15.75" thickBot="1" x14ac:dyDescent="0.3">
      <c r="A60" s="602" t="s">
        <v>804</v>
      </c>
      <c r="B60" s="602" t="s">
        <v>146</v>
      </c>
      <c r="C60" s="602" t="s">
        <v>805</v>
      </c>
      <c r="D60" s="1223" t="s">
        <v>815</v>
      </c>
      <c r="E60" s="1252" t="s">
        <v>892</v>
      </c>
      <c r="F60" s="1252"/>
      <c r="G60" s="1252"/>
      <c r="H60" s="1252"/>
      <c r="I60" s="1252"/>
      <c r="J60" s="1252"/>
      <c r="K60" s="1252"/>
      <c r="L60" s="1227" t="s">
        <v>831</v>
      </c>
      <c r="M60" s="1228"/>
    </row>
    <row r="61" spans="1:13" ht="15.75" thickBot="1" x14ac:dyDescent="0.3">
      <c r="A61" s="592"/>
      <c r="B61" s="592"/>
      <c r="C61" s="592"/>
      <c r="D61" s="1224"/>
      <c r="E61" s="1253"/>
      <c r="F61" s="1253"/>
      <c r="G61" s="1253"/>
      <c r="H61" s="1253"/>
      <c r="I61" s="1253"/>
      <c r="J61" s="1253"/>
      <c r="K61" s="1253"/>
      <c r="L61" s="1229"/>
      <c r="M61" s="1230"/>
    </row>
    <row r="62" spans="1:13" ht="15.75" thickBot="1" x14ac:dyDescent="0.3">
      <c r="A62" s="602" t="s">
        <v>804</v>
      </c>
      <c r="B62" s="602" t="s">
        <v>146</v>
      </c>
      <c r="C62" s="602" t="s">
        <v>805</v>
      </c>
      <c r="D62" s="1223" t="s">
        <v>815</v>
      </c>
      <c r="E62" s="1225" t="s">
        <v>832</v>
      </c>
      <c r="F62" s="1225"/>
      <c r="G62" s="1225"/>
      <c r="H62" s="1225"/>
      <c r="I62" s="1225"/>
      <c r="J62" s="1225"/>
      <c r="K62" s="1225"/>
      <c r="L62" s="1227" t="s">
        <v>833</v>
      </c>
      <c r="M62" s="1228"/>
    </row>
    <row r="63" spans="1:13" ht="15.75" thickBot="1" x14ac:dyDescent="0.3">
      <c r="A63" s="592"/>
      <c r="B63" s="592"/>
      <c r="C63" s="592"/>
      <c r="D63" s="1224"/>
      <c r="E63" s="1226"/>
      <c r="F63" s="1226"/>
      <c r="G63" s="1226"/>
      <c r="H63" s="1226"/>
      <c r="I63" s="1226"/>
      <c r="J63" s="1226"/>
      <c r="K63" s="1226"/>
      <c r="L63" s="1229"/>
      <c r="M63" s="1230"/>
    </row>
    <row r="64" spans="1:13" ht="15.75" thickBot="1" x14ac:dyDescent="0.3">
      <c r="A64" s="603"/>
      <c r="B64" s="604"/>
      <c r="C64" s="604"/>
      <c r="D64" s="1231" t="s">
        <v>919</v>
      </c>
      <c r="E64" s="1231"/>
      <c r="F64" s="1231"/>
      <c r="G64" s="1231"/>
      <c r="H64" s="1231"/>
      <c r="I64" s="1231"/>
      <c r="J64" s="1231"/>
      <c r="K64" s="1231"/>
      <c r="L64" s="604"/>
      <c r="M64" s="605"/>
    </row>
    <row r="65" spans="1:13" x14ac:dyDescent="0.25">
      <c r="A65" s="1232" t="s">
        <v>849</v>
      </c>
      <c r="B65" s="1232"/>
      <c r="C65" s="1232"/>
      <c r="D65" s="1213" t="s">
        <v>25</v>
      </c>
      <c r="E65" s="1214"/>
      <c r="F65" s="1234"/>
      <c r="G65" s="1235"/>
      <c r="H65" s="1235"/>
      <c r="I65" s="1235"/>
      <c r="J65" s="1235"/>
      <c r="K65" s="1235"/>
      <c r="L65" s="1235"/>
      <c r="M65" s="1236"/>
    </row>
    <row r="66" spans="1:13" ht="15.75" thickBot="1" x14ac:dyDescent="0.3">
      <c r="A66" s="1233"/>
      <c r="B66" s="1233"/>
      <c r="C66" s="1233"/>
      <c r="D66" s="1215"/>
      <c r="E66" s="1216"/>
      <c r="F66" s="1237"/>
      <c r="G66" s="1238"/>
      <c r="H66" s="1238"/>
      <c r="I66" s="1238"/>
      <c r="J66" s="1238"/>
      <c r="K66" s="1238"/>
      <c r="L66" s="1238"/>
      <c r="M66" s="1239"/>
    </row>
    <row r="67" spans="1:13" x14ac:dyDescent="0.25">
      <c r="A67" s="1240" t="s">
        <v>949</v>
      </c>
      <c r="B67" s="1241"/>
      <c r="C67" s="1241"/>
      <c r="D67" s="1241"/>
      <c r="E67" s="1241"/>
      <c r="F67" s="1241"/>
      <c r="G67" s="1241"/>
      <c r="H67" s="1241"/>
      <c r="I67" s="1241"/>
      <c r="J67" s="1241"/>
      <c r="K67" s="1241"/>
      <c r="L67" s="1241"/>
      <c r="M67" s="1242"/>
    </row>
    <row r="68" spans="1:13" ht="15.75" thickBot="1" x14ac:dyDescent="0.3">
      <c r="A68" s="1243"/>
      <c r="B68" s="1244"/>
      <c r="C68" s="1244"/>
      <c r="D68" s="1244"/>
      <c r="E68" s="1244"/>
      <c r="F68" s="1244"/>
      <c r="G68" s="1244"/>
      <c r="H68" s="1244"/>
      <c r="I68" s="1244"/>
      <c r="J68" s="1244"/>
      <c r="K68" s="1244"/>
      <c r="L68" s="1244"/>
      <c r="M68" s="1245"/>
    </row>
    <row r="69" spans="1:13" ht="15.75" thickBot="1" x14ac:dyDescent="0.3">
      <c r="A69" s="438" t="s">
        <v>804</v>
      </c>
      <c r="B69" s="438" t="s">
        <v>146</v>
      </c>
      <c r="C69" s="438" t="s">
        <v>805</v>
      </c>
      <c r="D69" s="1246" t="s">
        <v>815</v>
      </c>
      <c r="E69" s="1248" t="s">
        <v>835</v>
      </c>
      <c r="F69" s="1248"/>
      <c r="G69" s="1248"/>
      <c r="H69" s="1248"/>
      <c r="I69" s="1248"/>
      <c r="J69" s="1248"/>
      <c r="K69" s="1248"/>
      <c r="L69" s="1248"/>
      <c r="M69" s="1249"/>
    </row>
    <row r="70" spans="1:13" ht="15.75" thickBot="1" x14ac:dyDescent="0.3">
      <c r="A70" s="592"/>
      <c r="B70" s="592"/>
      <c r="C70" s="592"/>
      <c r="D70" s="1247"/>
      <c r="E70" s="1250"/>
      <c r="F70" s="1250"/>
      <c r="G70" s="1250"/>
      <c r="H70" s="1250"/>
      <c r="I70" s="1250"/>
      <c r="J70" s="1250"/>
      <c r="K70" s="1250"/>
      <c r="L70" s="1250"/>
      <c r="M70" s="1251"/>
    </row>
    <row r="71" spans="1:13" ht="15.75" thickBot="1" x14ac:dyDescent="0.3">
      <c r="A71" s="438" t="s">
        <v>804</v>
      </c>
      <c r="B71" s="438" t="s">
        <v>146</v>
      </c>
      <c r="C71" s="438" t="s">
        <v>805</v>
      </c>
      <c r="D71" s="1246" t="s">
        <v>815</v>
      </c>
      <c r="E71" s="1248" t="s">
        <v>950</v>
      </c>
      <c r="F71" s="1248"/>
      <c r="G71" s="1248"/>
      <c r="H71" s="1248"/>
      <c r="I71" s="1248"/>
      <c r="J71" s="1248"/>
      <c r="K71" s="1248"/>
      <c r="L71" s="1248"/>
      <c r="M71" s="1249"/>
    </row>
    <row r="72" spans="1:13" ht="20.100000000000001" customHeight="1" thickBot="1" x14ac:dyDescent="0.3">
      <c r="A72" s="592"/>
      <c r="B72" s="592"/>
      <c r="C72" s="592"/>
      <c r="D72" s="1247"/>
      <c r="E72" s="1250"/>
      <c r="F72" s="1250"/>
      <c r="G72" s="1250"/>
      <c r="H72" s="1250"/>
      <c r="I72" s="1250"/>
      <c r="J72" s="1250"/>
      <c r="K72" s="1250"/>
      <c r="L72" s="1250"/>
      <c r="M72" s="1251"/>
    </row>
    <row r="73" spans="1:13" ht="15.75" customHeight="1" thickBot="1" x14ac:dyDescent="0.3">
      <c r="A73" s="1087" t="s">
        <v>837</v>
      </c>
      <c r="B73" s="1088"/>
      <c r="C73" s="1088"/>
      <c r="D73" s="1088"/>
      <c r="E73" s="1088"/>
      <c r="F73" s="1088"/>
      <c r="G73" s="1088"/>
      <c r="H73" s="1088"/>
      <c r="I73" s="1088"/>
      <c r="J73" s="1088"/>
      <c r="K73" s="1088"/>
      <c r="L73" s="1088"/>
      <c r="M73" s="1089"/>
    </row>
    <row r="74" spans="1:13" ht="15" customHeight="1" x14ac:dyDescent="0.25">
      <c r="A74" s="1207" t="s">
        <v>920</v>
      </c>
      <c r="B74" s="1208"/>
      <c r="C74" s="1209"/>
      <c r="D74" s="1213" t="s">
        <v>25</v>
      </c>
      <c r="E74" s="1214"/>
      <c r="F74" s="1166"/>
      <c r="G74" s="1167"/>
      <c r="H74" s="1167"/>
      <c r="I74" s="1167"/>
      <c r="J74" s="1167"/>
      <c r="K74" s="1167"/>
      <c r="L74" s="1167"/>
      <c r="M74" s="1168"/>
    </row>
    <row r="75" spans="1:13" ht="21" customHeight="1" thickBot="1" x14ac:dyDescent="0.3">
      <c r="A75" s="1210"/>
      <c r="B75" s="1211"/>
      <c r="C75" s="1212"/>
      <c r="D75" s="1215"/>
      <c r="E75" s="1216"/>
      <c r="F75" s="1169"/>
      <c r="G75" s="1170"/>
      <c r="H75" s="1170"/>
      <c r="I75" s="1170"/>
      <c r="J75" s="1170"/>
      <c r="K75" s="1170"/>
      <c r="L75" s="1170"/>
      <c r="M75" s="1171"/>
    </row>
    <row r="76" spans="1:13" ht="15.75" customHeight="1" thickBot="1" x14ac:dyDescent="0.3">
      <c r="A76" s="437" t="s">
        <v>804</v>
      </c>
      <c r="B76" s="437" t="s">
        <v>146</v>
      </c>
      <c r="C76" s="437" t="s">
        <v>805</v>
      </c>
      <c r="D76" s="1217" t="s">
        <v>838</v>
      </c>
      <c r="E76" s="1219" t="s">
        <v>841</v>
      </c>
      <c r="F76" s="1219"/>
      <c r="G76" s="1219"/>
      <c r="H76" s="1219"/>
      <c r="I76" s="1219"/>
      <c r="J76" s="1219"/>
      <c r="K76" s="1219"/>
      <c r="L76" s="1219"/>
      <c r="M76" s="1220"/>
    </row>
    <row r="77" spans="1:13" ht="21.75" customHeight="1" thickBot="1" x14ac:dyDescent="0.3">
      <c r="A77" s="592"/>
      <c r="B77" s="592"/>
      <c r="C77" s="592"/>
      <c r="D77" s="1218"/>
      <c r="E77" s="1221"/>
      <c r="F77" s="1221"/>
      <c r="G77" s="1221"/>
      <c r="H77" s="1221"/>
      <c r="I77" s="1221"/>
      <c r="J77" s="1221"/>
      <c r="K77" s="1221"/>
      <c r="L77" s="1221"/>
      <c r="M77" s="1222"/>
    </row>
    <row r="78" spans="1:13" ht="15.75" customHeight="1" thickBot="1" x14ac:dyDescent="0.3">
      <c r="A78" s="437" t="s">
        <v>804</v>
      </c>
      <c r="B78" s="437" t="s">
        <v>146</v>
      </c>
      <c r="C78" s="437" t="s">
        <v>805</v>
      </c>
      <c r="D78" s="1217" t="s">
        <v>954</v>
      </c>
      <c r="E78" s="1219" t="s">
        <v>922</v>
      </c>
      <c r="F78" s="1219"/>
      <c r="G78" s="1219"/>
      <c r="H78" s="1219"/>
      <c r="I78" s="1219"/>
      <c r="J78" s="1219"/>
      <c r="K78" s="1219"/>
      <c r="L78" s="1219"/>
      <c r="M78" s="1220"/>
    </row>
    <row r="79" spans="1:13" ht="33.75" customHeight="1" thickBot="1" x14ac:dyDescent="0.3">
      <c r="A79" s="592"/>
      <c r="B79" s="592"/>
      <c r="C79" s="592"/>
      <c r="D79" s="1218"/>
      <c r="E79" s="1221"/>
      <c r="F79" s="1221"/>
      <c r="G79" s="1221"/>
      <c r="H79" s="1221"/>
      <c r="I79" s="1221"/>
      <c r="J79" s="1221"/>
      <c r="K79" s="1221"/>
      <c r="L79" s="1221"/>
      <c r="M79" s="1222"/>
    </row>
    <row r="80" spans="1:13" ht="15.75" customHeight="1" thickBot="1" x14ac:dyDescent="0.3">
      <c r="A80" s="1074" t="s">
        <v>843</v>
      </c>
      <c r="B80" s="1075"/>
      <c r="C80" s="1075"/>
      <c r="D80" s="1075"/>
      <c r="E80" s="1075"/>
      <c r="F80" s="1075"/>
      <c r="G80" s="1075"/>
      <c r="H80" s="1075"/>
      <c r="I80" s="1075"/>
      <c r="J80" s="1075"/>
      <c r="K80" s="1075"/>
      <c r="L80" s="1075"/>
      <c r="M80" s="1076"/>
    </row>
  </sheetData>
  <sheetProtection algorithmName="SHA-512" hashValue="kq6IZHSQOk8s2iUiLcAV/SkDSe0nNYu5t7A9SN4Mf0E/mq0B/F/oXES3AHQaPzqGevfEE3BNC1iAkk1sF3vncw==" saltValue="u/G5SGM3yXAAIFR6lL7s7g==" spinCount="100000" sheet="1" objects="1" scenarios="1"/>
  <mergeCells count="97">
    <mergeCell ref="A4:I4"/>
    <mergeCell ref="J4:K4"/>
    <mergeCell ref="L4:M4"/>
    <mergeCell ref="A1:M1"/>
    <mergeCell ref="B2:C2"/>
    <mergeCell ref="D2:F2"/>
    <mergeCell ref="G2:M2"/>
    <mergeCell ref="A3:M3"/>
    <mergeCell ref="A5:I5"/>
    <mergeCell ref="J5:K5"/>
    <mergeCell ref="L5:M5"/>
    <mergeCell ref="A6:I6"/>
    <mergeCell ref="J6:K6"/>
    <mergeCell ref="L6:M6"/>
    <mergeCell ref="A7:I7"/>
    <mergeCell ref="J7:K7"/>
    <mergeCell ref="L7:M7"/>
    <mergeCell ref="A8:I8"/>
    <mergeCell ref="J8:K8"/>
    <mergeCell ref="L8:M8"/>
    <mergeCell ref="A9:I9"/>
    <mergeCell ref="J9:K9"/>
    <mergeCell ref="L9:M9"/>
    <mergeCell ref="A10:I10"/>
    <mergeCell ref="J10:K10"/>
    <mergeCell ref="L10:M10"/>
    <mergeCell ref="A11:M11"/>
    <mergeCell ref="A12:M14"/>
    <mergeCell ref="A15:M15"/>
    <mergeCell ref="A16:C17"/>
    <mergeCell ref="D16:E17"/>
    <mergeCell ref="F16:M17"/>
    <mergeCell ref="D30:M31"/>
    <mergeCell ref="D18:M19"/>
    <mergeCell ref="A20:M20"/>
    <mergeCell ref="A21:C22"/>
    <mergeCell ref="D21:E22"/>
    <mergeCell ref="F21:M22"/>
    <mergeCell ref="D23:M24"/>
    <mergeCell ref="A25:M25"/>
    <mergeCell ref="A26:C27"/>
    <mergeCell ref="D26:E27"/>
    <mergeCell ref="F26:M27"/>
    <mergeCell ref="D28:M29"/>
    <mergeCell ref="D44:M45"/>
    <mergeCell ref="A32:M32"/>
    <mergeCell ref="A33:C34"/>
    <mergeCell ref="D33:E34"/>
    <mergeCell ref="F33:M34"/>
    <mergeCell ref="D35:M36"/>
    <mergeCell ref="D37:M38"/>
    <mergeCell ref="D39:M40"/>
    <mergeCell ref="A41:M41"/>
    <mergeCell ref="A42:C43"/>
    <mergeCell ref="D42:E43"/>
    <mergeCell ref="F42:M43"/>
    <mergeCell ref="D56:D57"/>
    <mergeCell ref="E56:G57"/>
    <mergeCell ref="H56:M57"/>
    <mergeCell ref="A46:M46"/>
    <mergeCell ref="A47:C48"/>
    <mergeCell ref="D47:E48"/>
    <mergeCell ref="F47:M48"/>
    <mergeCell ref="D49:M50"/>
    <mergeCell ref="A51:M51"/>
    <mergeCell ref="A52:M52"/>
    <mergeCell ref="A53:M53"/>
    <mergeCell ref="A54:C55"/>
    <mergeCell ref="D54:E55"/>
    <mergeCell ref="F54:M55"/>
    <mergeCell ref="D58:D59"/>
    <mergeCell ref="E58:G59"/>
    <mergeCell ref="H58:M59"/>
    <mergeCell ref="D60:D61"/>
    <mergeCell ref="E60:K61"/>
    <mergeCell ref="L60:M61"/>
    <mergeCell ref="A73:M73"/>
    <mergeCell ref="D62:D63"/>
    <mergeCell ref="E62:K63"/>
    <mergeCell ref="L62:M63"/>
    <mergeCell ref="D64:K64"/>
    <mergeCell ref="A65:C66"/>
    <mergeCell ref="D65:E66"/>
    <mergeCell ref="F65:M66"/>
    <mergeCell ref="A67:M68"/>
    <mergeCell ref="D69:D70"/>
    <mergeCell ref="E69:M70"/>
    <mergeCell ref="D71:D72"/>
    <mergeCell ref="E71:M72"/>
    <mergeCell ref="A80:M80"/>
    <mergeCell ref="A74:C75"/>
    <mergeCell ref="D74:E75"/>
    <mergeCell ref="F74:M75"/>
    <mergeCell ref="D76:D77"/>
    <mergeCell ref="E76:M77"/>
    <mergeCell ref="D78:D79"/>
    <mergeCell ref="E78:M79"/>
  </mergeCells>
  <dataValidations count="2">
    <dataValidation allowBlank="1" showErrorMessage="1" sqref="A16:C17 A21:C22 A26:C27 A33:C34 A42:C43 A47:C48 A54:C55 A65:C66 A74:C75"/>
    <dataValidation allowBlank="1" showErrorMessage="1" promptTitle="1. Mandatory-H&amp;S Items" prompt="Enter the cost(s) associated with H&amp;S amount listed on Work Order. " sqref="D16:M17 D21:M22 D26:M27 D33:M34 D42:M43 D47:M48 D54:M55 D74:M75 D65:M66"/>
  </dataValidations>
  <hyperlinks>
    <hyperlink ref="A46" r:id="rId1" display="Attic Floors- Unconditoned Attic SWS "/>
    <hyperlink ref="H56" r:id="rId2"/>
    <hyperlink ref="H58" r:id="rId3"/>
    <hyperlink ref="A53:M53" r:id="rId4" display="○ Window Replacement SWS"/>
    <hyperlink ref="L62:M63" r:id="rId5" display="Pipe Insulation SWS"/>
    <hyperlink ref="A20:M20" r:id="rId6" display="○WPN 22-7"/>
    <hyperlink ref="A25:M25" r:id="rId7" display="○ Lighting Replacement SWS"/>
    <hyperlink ref="A32:M32" r:id="rId8" display="○ Air sealing SWS"/>
    <hyperlink ref="A41:M41" r:id="rId9" display="○ Duct sealing SWS"/>
    <hyperlink ref="L60:M61" r:id="rId10" display="Tank Insulation SWS "/>
    <hyperlink ref="A73:M73" r:id="rId11" display="○ Refrigerator Replacement SWS "/>
    <hyperlink ref="A80:M80" r:id="rId12" display="○ Heating &amp; Cooling: Equipment Installation SWS"/>
    <hyperlink ref="A46:M46" r:id="rId13" display="○ Attic Floors- Unconditioned Attic SWS "/>
  </hyperlinks>
  <printOptions horizontalCentered="1"/>
  <pageMargins left="0.2" right="0.2" top="0.25" bottom="0.25" header="0.05" footer="0.5"/>
  <pageSetup scale="80" orientation="portrait" horizontalDpi="300" verticalDpi="1200" r:id="rId14"/>
  <rowBreaks count="1" manualBreakCount="1">
    <brk id="53" max="16383" man="1"/>
  </rowBreaks>
  <drawing r:id="rId15"/>
  <legacyDrawing r:id="rId16"/>
  <mc:AlternateContent xmlns:mc="http://schemas.openxmlformats.org/markup-compatibility/2006">
    <mc:Choice Requires="x14">
      <controls>
        <mc:AlternateContent xmlns:mc="http://schemas.openxmlformats.org/markup-compatibility/2006">
          <mc:Choice Requires="x14">
            <control shapeId="46081" r:id="rId17" name="Check Box 1">
              <controlPr defaultSize="0" autoFill="0" autoLine="0" autoPict="0">
                <anchor moveWithCells="1">
                  <from>
                    <xdr:col>10</xdr:col>
                    <xdr:colOff>38100</xdr:colOff>
                    <xdr:row>3</xdr:row>
                    <xdr:rowOff>400050</xdr:rowOff>
                  </from>
                  <to>
                    <xdr:col>10</xdr:col>
                    <xdr:colOff>742950</xdr:colOff>
                    <xdr:row>5</xdr:row>
                    <xdr:rowOff>9525</xdr:rowOff>
                  </to>
                </anchor>
              </controlPr>
            </control>
          </mc:Choice>
        </mc:AlternateContent>
        <mc:AlternateContent xmlns:mc="http://schemas.openxmlformats.org/markup-compatibility/2006">
          <mc:Choice Requires="x14">
            <control shapeId="46082" r:id="rId18" name="Check Box 2">
              <controlPr defaultSize="0" autoFill="0" autoLine="0" autoPict="0">
                <anchor moveWithCells="1">
                  <from>
                    <xdr:col>12</xdr:col>
                    <xdr:colOff>19050</xdr:colOff>
                    <xdr:row>3</xdr:row>
                    <xdr:rowOff>390525</xdr:rowOff>
                  </from>
                  <to>
                    <xdr:col>12</xdr:col>
                    <xdr:colOff>781050</xdr:colOff>
                    <xdr:row>5</xdr:row>
                    <xdr:rowOff>28575</xdr:rowOff>
                  </to>
                </anchor>
              </controlPr>
            </control>
          </mc:Choice>
        </mc:AlternateContent>
        <mc:AlternateContent xmlns:mc="http://schemas.openxmlformats.org/markup-compatibility/2006">
          <mc:Choice Requires="x14">
            <control shapeId="46083" r:id="rId19" name="Check Box 3">
              <controlPr defaultSize="0" autoFill="0" autoLine="0" autoPict="0">
                <anchor moveWithCells="1">
                  <from>
                    <xdr:col>10</xdr:col>
                    <xdr:colOff>38100</xdr:colOff>
                    <xdr:row>5</xdr:row>
                    <xdr:rowOff>0</xdr:rowOff>
                  </from>
                  <to>
                    <xdr:col>10</xdr:col>
                    <xdr:colOff>742950</xdr:colOff>
                    <xdr:row>6</xdr:row>
                    <xdr:rowOff>28575</xdr:rowOff>
                  </to>
                </anchor>
              </controlPr>
            </control>
          </mc:Choice>
        </mc:AlternateContent>
        <mc:AlternateContent xmlns:mc="http://schemas.openxmlformats.org/markup-compatibility/2006">
          <mc:Choice Requires="x14">
            <control shapeId="46084" r:id="rId20" name="Check Box 4">
              <controlPr defaultSize="0" autoFill="0" autoLine="0" autoPict="0">
                <anchor moveWithCells="1">
                  <from>
                    <xdr:col>12</xdr:col>
                    <xdr:colOff>19050</xdr:colOff>
                    <xdr:row>4</xdr:row>
                    <xdr:rowOff>228600</xdr:rowOff>
                  </from>
                  <to>
                    <xdr:col>12</xdr:col>
                    <xdr:colOff>742950</xdr:colOff>
                    <xdr:row>6</xdr:row>
                    <xdr:rowOff>38100</xdr:rowOff>
                  </to>
                </anchor>
              </controlPr>
            </control>
          </mc:Choice>
        </mc:AlternateContent>
        <mc:AlternateContent xmlns:mc="http://schemas.openxmlformats.org/markup-compatibility/2006">
          <mc:Choice Requires="x14">
            <control shapeId="46085" r:id="rId21" name="Check Box 5">
              <controlPr defaultSize="0" autoFill="0" autoLine="0" autoPict="0">
                <anchor moveWithCells="1">
                  <from>
                    <xdr:col>10</xdr:col>
                    <xdr:colOff>38100</xdr:colOff>
                    <xdr:row>6</xdr:row>
                    <xdr:rowOff>0</xdr:rowOff>
                  </from>
                  <to>
                    <xdr:col>10</xdr:col>
                    <xdr:colOff>742950</xdr:colOff>
                    <xdr:row>7</xdr:row>
                    <xdr:rowOff>38100</xdr:rowOff>
                  </to>
                </anchor>
              </controlPr>
            </control>
          </mc:Choice>
        </mc:AlternateContent>
        <mc:AlternateContent xmlns:mc="http://schemas.openxmlformats.org/markup-compatibility/2006">
          <mc:Choice Requires="x14">
            <control shapeId="46086" r:id="rId22" name="Check Box 6">
              <controlPr defaultSize="0" autoFill="0" autoLine="0" autoPict="0">
                <anchor moveWithCells="1">
                  <from>
                    <xdr:col>12</xdr:col>
                    <xdr:colOff>19050</xdr:colOff>
                    <xdr:row>6</xdr:row>
                    <xdr:rowOff>9525</xdr:rowOff>
                  </from>
                  <to>
                    <xdr:col>12</xdr:col>
                    <xdr:colOff>695325</xdr:colOff>
                    <xdr:row>6</xdr:row>
                    <xdr:rowOff>219075</xdr:rowOff>
                  </to>
                </anchor>
              </controlPr>
            </control>
          </mc:Choice>
        </mc:AlternateContent>
        <mc:AlternateContent xmlns:mc="http://schemas.openxmlformats.org/markup-compatibility/2006">
          <mc:Choice Requires="x14">
            <control shapeId="46087" r:id="rId23" name="Check Box 7">
              <controlPr defaultSize="0" autoFill="0" autoLine="0" autoPict="0">
                <anchor moveWithCells="1">
                  <from>
                    <xdr:col>10</xdr:col>
                    <xdr:colOff>38100</xdr:colOff>
                    <xdr:row>7</xdr:row>
                    <xdr:rowOff>0</xdr:rowOff>
                  </from>
                  <to>
                    <xdr:col>10</xdr:col>
                    <xdr:colOff>742950</xdr:colOff>
                    <xdr:row>8</xdr:row>
                    <xdr:rowOff>38100</xdr:rowOff>
                  </to>
                </anchor>
              </controlPr>
            </control>
          </mc:Choice>
        </mc:AlternateContent>
        <mc:AlternateContent xmlns:mc="http://schemas.openxmlformats.org/markup-compatibility/2006">
          <mc:Choice Requires="x14">
            <control shapeId="46088" r:id="rId24" name="Check Box 8">
              <controlPr defaultSize="0" autoFill="0" autoLine="0" autoPict="0">
                <anchor moveWithCells="1">
                  <from>
                    <xdr:col>12</xdr:col>
                    <xdr:colOff>19050</xdr:colOff>
                    <xdr:row>7</xdr:row>
                    <xdr:rowOff>19050</xdr:rowOff>
                  </from>
                  <to>
                    <xdr:col>12</xdr:col>
                    <xdr:colOff>638175</xdr:colOff>
                    <xdr:row>7</xdr:row>
                    <xdr:rowOff>200025</xdr:rowOff>
                  </to>
                </anchor>
              </controlPr>
            </control>
          </mc:Choice>
        </mc:AlternateContent>
        <mc:AlternateContent xmlns:mc="http://schemas.openxmlformats.org/markup-compatibility/2006">
          <mc:Choice Requires="x14">
            <control shapeId="46089" r:id="rId25" name="Check Box 9">
              <controlPr defaultSize="0" autoFill="0" autoLine="0" autoPict="0">
                <anchor moveWithCells="1">
                  <from>
                    <xdr:col>10</xdr:col>
                    <xdr:colOff>38100</xdr:colOff>
                    <xdr:row>8</xdr:row>
                    <xdr:rowOff>19050</xdr:rowOff>
                  </from>
                  <to>
                    <xdr:col>10</xdr:col>
                    <xdr:colOff>742950</xdr:colOff>
                    <xdr:row>9</xdr:row>
                    <xdr:rowOff>57150</xdr:rowOff>
                  </to>
                </anchor>
              </controlPr>
            </control>
          </mc:Choice>
        </mc:AlternateContent>
        <mc:AlternateContent xmlns:mc="http://schemas.openxmlformats.org/markup-compatibility/2006">
          <mc:Choice Requires="x14">
            <control shapeId="46090" r:id="rId26" name="Check Box 10">
              <controlPr defaultSize="0" autoFill="0" autoLine="0" autoPict="0">
                <anchor moveWithCells="1">
                  <from>
                    <xdr:col>12</xdr:col>
                    <xdr:colOff>19050</xdr:colOff>
                    <xdr:row>8</xdr:row>
                    <xdr:rowOff>0</xdr:rowOff>
                  </from>
                  <to>
                    <xdr:col>12</xdr:col>
                    <xdr:colOff>742950</xdr:colOff>
                    <xdr:row>9</xdr:row>
                    <xdr:rowOff>38100</xdr:rowOff>
                  </to>
                </anchor>
              </controlPr>
            </control>
          </mc:Choice>
        </mc:AlternateContent>
        <mc:AlternateContent xmlns:mc="http://schemas.openxmlformats.org/markup-compatibility/2006">
          <mc:Choice Requires="x14">
            <control shapeId="46091" r:id="rId27" name="Check Box 11">
              <controlPr defaultSize="0" autoFill="0" autoLine="0" autoPict="0">
                <anchor moveWithCells="1">
                  <from>
                    <xdr:col>10</xdr:col>
                    <xdr:colOff>38100</xdr:colOff>
                    <xdr:row>9</xdr:row>
                    <xdr:rowOff>9525</xdr:rowOff>
                  </from>
                  <to>
                    <xdr:col>10</xdr:col>
                    <xdr:colOff>742950</xdr:colOff>
                    <xdr:row>10</xdr:row>
                    <xdr:rowOff>47625</xdr:rowOff>
                  </to>
                </anchor>
              </controlPr>
            </control>
          </mc:Choice>
        </mc:AlternateContent>
        <mc:AlternateContent xmlns:mc="http://schemas.openxmlformats.org/markup-compatibility/2006">
          <mc:Choice Requires="x14">
            <control shapeId="46092" r:id="rId28" name="Check Box 12">
              <controlPr defaultSize="0" autoFill="0" autoLine="0" autoPict="0">
                <anchor moveWithCells="1">
                  <from>
                    <xdr:col>12</xdr:col>
                    <xdr:colOff>19050</xdr:colOff>
                    <xdr:row>9</xdr:row>
                    <xdr:rowOff>9525</xdr:rowOff>
                  </from>
                  <to>
                    <xdr:col>12</xdr:col>
                    <xdr:colOff>742950</xdr:colOff>
                    <xdr:row>10</xdr:row>
                    <xdr:rowOff>57150</xdr:rowOff>
                  </to>
                </anchor>
              </controlPr>
            </control>
          </mc:Choice>
        </mc:AlternateContent>
        <mc:AlternateContent xmlns:mc="http://schemas.openxmlformats.org/markup-compatibility/2006">
          <mc:Choice Requires="x14">
            <control shapeId="46093" r:id="rId29" name="Check Box 13">
              <controlPr defaultSize="0" autoFill="0" autoLine="0" autoPict="0">
                <anchor moveWithCells="1">
                  <from>
                    <xdr:col>0</xdr:col>
                    <xdr:colOff>171450</xdr:colOff>
                    <xdr:row>29</xdr:row>
                    <xdr:rowOff>171450</xdr:rowOff>
                  </from>
                  <to>
                    <xdr:col>0</xdr:col>
                    <xdr:colOff>390525</xdr:colOff>
                    <xdr:row>31</xdr:row>
                    <xdr:rowOff>38100</xdr:rowOff>
                  </to>
                </anchor>
              </controlPr>
            </control>
          </mc:Choice>
        </mc:AlternateContent>
        <mc:AlternateContent xmlns:mc="http://schemas.openxmlformats.org/markup-compatibility/2006">
          <mc:Choice Requires="x14">
            <control shapeId="46094" r:id="rId30" name="Check Box 14">
              <controlPr defaultSize="0" autoFill="0" autoLine="0" autoPict="0">
                <anchor moveWithCells="1">
                  <from>
                    <xdr:col>2</xdr:col>
                    <xdr:colOff>200025</xdr:colOff>
                    <xdr:row>29</xdr:row>
                    <xdr:rowOff>171450</xdr:rowOff>
                  </from>
                  <to>
                    <xdr:col>2</xdr:col>
                    <xdr:colOff>400050</xdr:colOff>
                    <xdr:row>31</xdr:row>
                    <xdr:rowOff>38100</xdr:rowOff>
                  </to>
                </anchor>
              </controlPr>
            </control>
          </mc:Choice>
        </mc:AlternateContent>
        <mc:AlternateContent xmlns:mc="http://schemas.openxmlformats.org/markup-compatibility/2006">
          <mc:Choice Requires="x14">
            <control shapeId="46095" r:id="rId31" name="Check Box 15">
              <controlPr defaultSize="0" autoFill="0" autoLine="0" autoPict="0">
                <anchor moveWithCells="1">
                  <from>
                    <xdr:col>1</xdr:col>
                    <xdr:colOff>180975</xdr:colOff>
                    <xdr:row>29</xdr:row>
                    <xdr:rowOff>171450</xdr:rowOff>
                  </from>
                  <to>
                    <xdr:col>1</xdr:col>
                    <xdr:colOff>428625</xdr:colOff>
                    <xdr:row>31</xdr:row>
                    <xdr:rowOff>38100</xdr:rowOff>
                  </to>
                </anchor>
              </controlPr>
            </control>
          </mc:Choice>
        </mc:AlternateContent>
        <mc:AlternateContent xmlns:mc="http://schemas.openxmlformats.org/markup-compatibility/2006">
          <mc:Choice Requires="x14">
            <control shapeId="46096" r:id="rId32" name="Check Box 16">
              <controlPr defaultSize="0" autoFill="0" autoLine="0" autoPict="0">
                <anchor moveWithCells="1">
                  <from>
                    <xdr:col>0</xdr:col>
                    <xdr:colOff>190500</xdr:colOff>
                    <xdr:row>36</xdr:row>
                    <xdr:rowOff>133350</xdr:rowOff>
                  </from>
                  <to>
                    <xdr:col>1</xdr:col>
                    <xdr:colOff>114300</xdr:colOff>
                    <xdr:row>38</xdr:row>
                    <xdr:rowOff>66675</xdr:rowOff>
                  </to>
                </anchor>
              </controlPr>
            </control>
          </mc:Choice>
        </mc:AlternateContent>
        <mc:AlternateContent xmlns:mc="http://schemas.openxmlformats.org/markup-compatibility/2006">
          <mc:Choice Requires="x14">
            <control shapeId="46097" r:id="rId33" name="Check Box 17">
              <controlPr defaultSize="0" autoFill="0" autoLine="0" autoPict="0">
                <anchor moveWithCells="1">
                  <from>
                    <xdr:col>2</xdr:col>
                    <xdr:colOff>180975</xdr:colOff>
                    <xdr:row>36</xdr:row>
                    <xdr:rowOff>133350</xdr:rowOff>
                  </from>
                  <to>
                    <xdr:col>3</xdr:col>
                    <xdr:colOff>285750</xdr:colOff>
                    <xdr:row>38</xdr:row>
                    <xdr:rowOff>38100</xdr:rowOff>
                  </to>
                </anchor>
              </controlPr>
            </control>
          </mc:Choice>
        </mc:AlternateContent>
        <mc:AlternateContent xmlns:mc="http://schemas.openxmlformats.org/markup-compatibility/2006">
          <mc:Choice Requires="x14">
            <control shapeId="46098" r:id="rId34" name="Check Box 18">
              <controlPr defaultSize="0" autoFill="0" autoLine="0" autoPict="0">
                <anchor moveWithCells="1">
                  <from>
                    <xdr:col>1</xdr:col>
                    <xdr:colOff>190500</xdr:colOff>
                    <xdr:row>36</xdr:row>
                    <xdr:rowOff>123825</xdr:rowOff>
                  </from>
                  <to>
                    <xdr:col>1</xdr:col>
                    <xdr:colOff>571500</xdr:colOff>
                    <xdr:row>38</xdr:row>
                    <xdr:rowOff>38100</xdr:rowOff>
                  </to>
                </anchor>
              </controlPr>
            </control>
          </mc:Choice>
        </mc:AlternateContent>
        <mc:AlternateContent xmlns:mc="http://schemas.openxmlformats.org/markup-compatibility/2006">
          <mc:Choice Requires="x14">
            <control shapeId="46099" r:id="rId35" name="Check Box 19">
              <controlPr defaultSize="0" autoFill="0" autoLine="0" autoPict="0">
                <anchor moveWithCells="1">
                  <from>
                    <xdr:col>0</xdr:col>
                    <xdr:colOff>180975</xdr:colOff>
                    <xdr:row>38</xdr:row>
                    <xdr:rowOff>171450</xdr:rowOff>
                  </from>
                  <to>
                    <xdr:col>1</xdr:col>
                    <xdr:colOff>314325</xdr:colOff>
                    <xdr:row>40</xdr:row>
                    <xdr:rowOff>9525</xdr:rowOff>
                  </to>
                </anchor>
              </controlPr>
            </control>
          </mc:Choice>
        </mc:AlternateContent>
        <mc:AlternateContent xmlns:mc="http://schemas.openxmlformats.org/markup-compatibility/2006">
          <mc:Choice Requires="x14">
            <control shapeId="46100" r:id="rId36" name="Check Box 20">
              <controlPr defaultSize="0" autoFill="0" autoLine="0" autoPict="0">
                <anchor moveWithCells="1">
                  <from>
                    <xdr:col>2</xdr:col>
                    <xdr:colOff>190500</xdr:colOff>
                    <xdr:row>38</xdr:row>
                    <xdr:rowOff>171450</xdr:rowOff>
                  </from>
                  <to>
                    <xdr:col>3</xdr:col>
                    <xdr:colOff>314325</xdr:colOff>
                    <xdr:row>40</xdr:row>
                    <xdr:rowOff>9525</xdr:rowOff>
                  </to>
                </anchor>
              </controlPr>
            </control>
          </mc:Choice>
        </mc:AlternateContent>
        <mc:AlternateContent xmlns:mc="http://schemas.openxmlformats.org/markup-compatibility/2006">
          <mc:Choice Requires="x14">
            <control shapeId="46101" r:id="rId37" name="Check Box 21">
              <controlPr defaultSize="0" autoFill="0" autoLine="0" autoPict="0">
                <anchor moveWithCells="1">
                  <from>
                    <xdr:col>1</xdr:col>
                    <xdr:colOff>209550</xdr:colOff>
                    <xdr:row>38</xdr:row>
                    <xdr:rowOff>171450</xdr:rowOff>
                  </from>
                  <to>
                    <xdr:col>2</xdr:col>
                    <xdr:colOff>57150</xdr:colOff>
                    <xdr:row>40</xdr:row>
                    <xdr:rowOff>0</xdr:rowOff>
                  </to>
                </anchor>
              </controlPr>
            </control>
          </mc:Choice>
        </mc:AlternateContent>
        <mc:AlternateContent xmlns:mc="http://schemas.openxmlformats.org/markup-compatibility/2006">
          <mc:Choice Requires="x14">
            <control shapeId="46102" r:id="rId38" name="Check Box 22">
              <controlPr defaultSize="0" autoFill="0" autoLine="0" autoPict="0">
                <anchor moveWithCells="1">
                  <from>
                    <xdr:col>0</xdr:col>
                    <xdr:colOff>171450</xdr:colOff>
                    <xdr:row>17</xdr:row>
                    <xdr:rowOff>171450</xdr:rowOff>
                  </from>
                  <to>
                    <xdr:col>0</xdr:col>
                    <xdr:colOff>390525</xdr:colOff>
                    <xdr:row>19</xdr:row>
                    <xdr:rowOff>38100</xdr:rowOff>
                  </to>
                </anchor>
              </controlPr>
            </control>
          </mc:Choice>
        </mc:AlternateContent>
        <mc:AlternateContent xmlns:mc="http://schemas.openxmlformats.org/markup-compatibility/2006">
          <mc:Choice Requires="x14">
            <control shapeId="46103" r:id="rId39" name="Check Box 23">
              <controlPr defaultSize="0" autoFill="0" autoLine="0" autoPict="0">
                <anchor moveWithCells="1">
                  <from>
                    <xdr:col>2</xdr:col>
                    <xdr:colOff>200025</xdr:colOff>
                    <xdr:row>17</xdr:row>
                    <xdr:rowOff>171450</xdr:rowOff>
                  </from>
                  <to>
                    <xdr:col>2</xdr:col>
                    <xdr:colOff>400050</xdr:colOff>
                    <xdr:row>19</xdr:row>
                    <xdr:rowOff>38100</xdr:rowOff>
                  </to>
                </anchor>
              </controlPr>
            </control>
          </mc:Choice>
        </mc:AlternateContent>
        <mc:AlternateContent xmlns:mc="http://schemas.openxmlformats.org/markup-compatibility/2006">
          <mc:Choice Requires="x14">
            <control shapeId="46104" r:id="rId40" name="Check Box 24">
              <controlPr defaultSize="0" autoFill="0" autoLine="0" autoPict="0">
                <anchor moveWithCells="1">
                  <from>
                    <xdr:col>1</xdr:col>
                    <xdr:colOff>180975</xdr:colOff>
                    <xdr:row>17</xdr:row>
                    <xdr:rowOff>171450</xdr:rowOff>
                  </from>
                  <to>
                    <xdr:col>1</xdr:col>
                    <xdr:colOff>428625</xdr:colOff>
                    <xdr:row>19</xdr:row>
                    <xdr:rowOff>38100</xdr:rowOff>
                  </to>
                </anchor>
              </controlPr>
            </control>
          </mc:Choice>
        </mc:AlternateContent>
        <mc:AlternateContent xmlns:mc="http://schemas.openxmlformats.org/markup-compatibility/2006">
          <mc:Choice Requires="x14">
            <control shapeId="46105" r:id="rId41" name="Check Box 25">
              <controlPr defaultSize="0" autoFill="0" autoLine="0" autoPict="0">
                <anchor moveWithCells="1">
                  <from>
                    <xdr:col>0</xdr:col>
                    <xdr:colOff>171450</xdr:colOff>
                    <xdr:row>22</xdr:row>
                    <xdr:rowOff>171450</xdr:rowOff>
                  </from>
                  <to>
                    <xdr:col>0</xdr:col>
                    <xdr:colOff>390525</xdr:colOff>
                    <xdr:row>23</xdr:row>
                    <xdr:rowOff>238125</xdr:rowOff>
                  </to>
                </anchor>
              </controlPr>
            </control>
          </mc:Choice>
        </mc:AlternateContent>
        <mc:AlternateContent xmlns:mc="http://schemas.openxmlformats.org/markup-compatibility/2006">
          <mc:Choice Requires="x14">
            <control shapeId="46106" r:id="rId42" name="Check Box 26">
              <controlPr defaultSize="0" autoFill="0" autoLine="0" autoPict="0">
                <anchor moveWithCells="1">
                  <from>
                    <xdr:col>2</xdr:col>
                    <xdr:colOff>200025</xdr:colOff>
                    <xdr:row>22</xdr:row>
                    <xdr:rowOff>171450</xdr:rowOff>
                  </from>
                  <to>
                    <xdr:col>2</xdr:col>
                    <xdr:colOff>400050</xdr:colOff>
                    <xdr:row>23</xdr:row>
                    <xdr:rowOff>238125</xdr:rowOff>
                  </to>
                </anchor>
              </controlPr>
            </control>
          </mc:Choice>
        </mc:AlternateContent>
        <mc:AlternateContent xmlns:mc="http://schemas.openxmlformats.org/markup-compatibility/2006">
          <mc:Choice Requires="x14">
            <control shapeId="46107" r:id="rId43" name="Check Box 27">
              <controlPr defaultSize="0" autoFill="0" autoLine="0" autoPict="0">
                <anchor moveWithCells="1">
                  <from>
                    <xdr:col>1</xdr:col>
                    <xdr:colOff>180975</xdr:colOff>
                    <xdr:row>22</xdr:row>
                    <xdr:rowOff>171450</xdr:rowOff>
                  </from>
                  <to>
                    <xdr:col>1</xdr:col>
                    <xdr:colOff>428625</xdr:colOff>
                    <xdr:row>23</xdr:row>
                    <xdr:rowOff>238125</xdr:rowOff>
                  </to>
                </anchor>
              </controlPr>
            </control>
          </mc:Choice>
        </mc:AlternateContent>
        <mc:AlternateContent xmlns:mc="http://schemas.openxmlformats.org/markup-compatibility/2006">
          <mc:Choice Requires="x14">
            <control shapeId="46108" r:id="rId44" name="Check Box 28">
              <controlPr defaultSize="0" autoFill="0" autoLine="0" autoPict="0">
                <anchor moveWithCells="1">
                  <from>
                    <xdr:col>0</xdr:col>
                    <xdr:colOff>171450</xdr:colOff>
                    <xdr:row>27</xdr:row>
                    <xdr:rowOff>171450</xdr:rowOff>
                  </from>
                  <to>
                    <xdr:col>0</xdr:col>
                    <xdr:colOff>390525</xdr:colOff>
                    <xdr:row>29</xdr:row>
                    <xdr:rowOff>38100</xdr:rowOff>
                  </to>
                </anchor>
              </controlPr>
            </control>
          </mc:Choice>
        </mc:AlternateContent>
        <mc:AlternateContent xmlns:mc="http://schemas.openxmlformats.org/markup-compatibility/2006">
          <mc:Choice Requires="x14">
            <control shapeId="46109" r:id="rId45" name="Check Box 29">
              <controlPr defaultSize="0" autoFill="0" autoLine="0" autoPict="0">
                <anchor moveWithCells="1">
                  <from>
                    <xdr:col>2</xdr:col>
                    <xdr:colOff>200025</xdr:colOff>
                    <xdr:row>27</xdr:row>
                    <xdr:rowOff>171450</xdr:rowOff>
                  </from>
                  <to>
                    <xdr:col>2</xdr:col>
                    <xdr:colOff>400050</xdr:colOff>
                    <xdr:row>29</xdr:row>
                    <xdr:rowOff>38100</xdr:rowOff>
                  </to>
                </anchor>
              </controlPr>
            </control>
          </mc:Choice>
        </mc:AlternateContent>
        <mc:AlternateContent xmlns:mc="http://schemas.openxmlformats.org/markup-compatibility/2006">
          <mc:Choice Requires="x14">
            <control shapeId="46110" r:id="rId46" name="Check Box 30">
              <controlPr defaultSize="0" autoFill="0" autoLine="0" autoPict="0">
                <anchor moveWithCells="1">
                  <from>
                    <xdr:col>1</xdr:col>
                    <xdr:colOff>180975</xdr:colOff>
                    <xdr:row>27</xdr:row>
                    <xdr:rowOff>171450</xdr:rowOff>
                  </from>
                  <to>
                    <xdr:col>1</xdr:col>
                    <xdr:colOff>428625</xdr:colOff>
                    <xdr:row>29</xdr:row>
                    <xdr:rowOff>38100</xdr:rowOff>
                  </to>
                </anchor>
              </controlPr>
            </control>
          </mc:Choice>
        </mc:AlternateContent>
        <mc:AlternateContent xmlns:mc="http://schemas.openxmlformats.org/markup-compatibility/2006">
          <mc:Choice Requires="x14">
            <control shapeId="46111" r:id="rId47" name="Check Box 31">
              <controlPr defaultSize="0" autoFill="0" autoLine="0" autoPict="0">
                <anchor moveWithCells="1">
                  <from>
                    <xdr:col>0</xdr:col>
                    <xdr:colOff>190500</xdr:colOff>
                    <xdr:row>34</xdr:row>
                    <xdr:rowOff>114300</xdr:rowOff>
                  </from>
                  <to>
                    <xdr:col>1</xdr:col>
                    <xdr:colOff>9525</xdr:colOff>
                    <xdr:row>36</xdr:row>
                    <xdr:rowOff>47625</xdr:rowOff>
                  </to>
                </anchor>
              </controlPr>
            </control>
          </mc:Choice>
        </mc:AlternateContent>
        <mc:AlternateContent xmlns:mc="http://schemas.openxmlformats.org/markup-compatibility/2006">
          <mc:Choice Requires="x14">
            <control shapeId="46112" r:id="rId48" name="Check Box 32">
              <controlPr defaultSize="0" autoFill="0" autoLine="0" autoPict="0">
                <anchor moveWithCells="1">
                  <from>
                    <xdr:col>2</xdr:col>
                    <xdr:colOff>180975</xdr:colOff>
                    <xdr:row>34</xdr:row>
                    <xdr:rowOff>133350</xdr:rowOff>
                  </from>
                  <to>
                    <xdr:col>2</xdr:col>
                    <xdr:colOff>581025</xdr:colOff>
                    <xdr:row>36</xdr:row>
                    <xdr:rowOff>38100</xdr:rowOff>
                  </to>
                </anchor>
              </controlPr>
            </control>
          </mc:Choice>
        </mc:AlternateContent>
        <mc:AlternateContent xmlns:mc="http://schemas.openxmlformats.org/markup-compatibility/2006">
          <mc:Choice Requires="x14">
            <control shapeId="46113" r:id="rId49" name="Check Box 33">
              <controlPr defaultSize="0" autoFill="0" autoLine="0" autoPict="0">
                <anchor moveWithCells="1">
                  <from>
                    <xdr:col>1</xdr:col>
                    <xdr:colOff>190500</xdr:colOff>
                    <xdr:row>34</xdr:row>
                    <xdr:rowOff>133350</xdr:rowOff>
                  </from>
                  <to>
                    <xdr:col>2</xdr:col>
                    <xdr:colOff>19050</xdr:colOff>
                    <xdr:row>36</xdr:row>
                    <xdr:rowOff>47625</xdr:rowOff>
                  </to>
                </anchor>
              </controlPr>
            </control>
          </mc:Choice>
        </mc:AlternateContent>
        <mc:AlternateContent xmlns:mc="http://schemas.openxmlformats.org/markup-compatibility/2006">
          <mc:Choice Requires="x14">
            <control shapeId="46114" r:id="rId50" name="Check Box 34">
              <controlPr defaultSize="0" autoFill="0" autoLine="0" autoPict="0">
                <anchor moveWithCells="1">
                  <from>
                    <xdr:col>0</xdr:col>
                    <xdr:colOff>200025</xdr:colOff>
                    <xdr:row>43</xdr:row>
                    <xdr:rowOff>228600</xdr:rowOff>
                  </from>
                  <to>
                    <xdr:col>1</xdr:col>
                    <xdr:colOff>333375</xdr:colOff>
                    <xdr:row>45</xdr:row>
                    <xdr:rowOff>19050</xdr:rowOff>
                  </to>
                </anchor>
              </controlPr>
            </control>
          </mc:Choice>
        </mc:AlternateContent>
        <mc:AlternateContent xmlns:mc="http://schemas.openxmlformats.org/markup-compatibility/2006">
          <mc:Choice Requires="x14">
            <control shapeId="46115" r:id="rId51" name="Check Box 35">
              <controlPr defaultSize="0" autoFill="0" autoLine="0" autoPict="0">
                <anchor moveWithCells="1">
                  <from>
                    <xdr:col>2</xdr:col>
                    <xdr:colOff>180975</xdr:colOff>
                    <xdr:row>43</xdr:row>
                    <xdr:rowOff>228600</xdr:rowOff>
                  </from>
                  <to>
                    <xdr:col>3</xdr:col>
                    <xdr:colOff>304800</xdr:colOff>
                    <xdr:row>45</xdr:row>
                    <xdr:rowOff>19050</xdr:rowOff>
                  </to>
                </anchor>
              </controlPr>
            </control>
          </mc:Choice>
        </mc:AlternateContent>
        <mc:AlternateContent xmlns:mc="http://schemas.openxmlformats.org/markup-compatibility/2006">
          <mc:Choice Requires="x14">
            <control shapeId="46116" r:id="rId52" name="Check Box 36">
              <controlPr defaultSize="0" autoFill="0" autoLine="0" autoPict="0">
                <anchor moveWithCells="1">
                  <from>
                    <xdr:col>1</xdr:col>
                    <xdr:colOff>190500</xdr:colOff>
                    <xdr:row>43</xdr:row>
                    <xdr:rowOff>228600</xdr:rowOff>
                  </from>
                  <to>
                    <xdr:col>2</xdr:col>
                    <xdr:colOff>38100</xdr:colOff>
                    <xdr:row>45</xdr:row>
                    <xdr:rowOff>9525</xdr:rowOff>
                  </to>
                </anchor>
              </controlPr>
            </control>
          </mc:Choice>
        </mc:AlternateContent>
        <mc:AlternateContent xmlns:mc="http://schemas.openxmlformats.org/markup-compatibility/2006">
          <mc:Choice Requires="x14">
            <control shapeId="46117" r:id="rId53" name="Check Box 37">
              <controlPr defaultSize="0" autoFill="0" autoLine="0" autoPict="0">
                <anchor moveWithCells="1">
                  <from>
                    <xdr:col>0</xdr:col>
                    <xdr:colOff>190500</xdr:colOff>
                    <xdr:row>48</xdr:row>
                    <xdr:rowOff>142875</xdr:rowOff>
                  </from>
                  <to>
                    <xdr:col>1</xdr:col>
                    <xdr:colOff>323850</xdr:colOff>
                    <xdr:row>50</xdr:row>
                    <xdr:rowOff>28575</xdr:rowOff>
                  </to>
                </anchor>
              </controlPr>
            </control>
          </mc:Choice>
        </mc:AlternateContent>
        <mc:AlternateContent xmlns:mc="http://schemas.openxmlformats.org/markup-compatibility/2006">
          <mc:Choice Requires="x14">
            <control shapeId="46118" r:id="rId54" name="Check Box 38">
              <controlPr defaultSize="0" autoFill="0" autoLine="0" autoPict="0">
                <anchor moveWithCells="1">
                  <from>
                    <xdr:col>2</xdr:col>
                    <xdr:colOff>180975</xdr:colOff>
                    <xdr:row>48</xdr:row>
                    <xdr:rowOff>142875</xdr:rowOff>
                  </from>
                  <to>
                    <xdr:col>3</xdr:col>
                    <xdr:colOff>304800</xdr:colOff>
                    <xdr:row>50</xdr:row>
                    <xdr:rowOff>28575</xdr:rowOff>
                  </to>
                </anchor>
              </controlPr>
            </control>
          </mc:Choice>
        </mc:AlternateContent>
        <mc:AlternateContent xmlns:mc="http://schemas.openxmlformats.org/markup-compatibility/2006">
          <mc:Choice Requires="x14">
            <control shapeId="46119" r:id="rId55" name="Check Box 39">
              <controlPr defaultSize="0" autoFill="0" autoLine="0" autoPict="0">
                <anchor moveWithCells="1">
                  <from>
                    <xdr:col>1</xdr:col>
                    <xdr:colOff>190500</xdr:colOff>
                    <xdr:row>48</xdr:row>
                    <xdr:rowOff>142875</xdr:rowOff>
                  </from>
                  <to>
                    <xdr:col>2</xdr:col>
                    <xdr:colOff>38100</xdr:colOff>
                    <xdr:row>50</xdr:row>
                    <xdr:rowOff>19050</xdr:rowOff>
                  </to>
                </anchor>
              </controlPr>
            </control>
          </mc:Choice>
        </mc:AlternateContent>
        <mc:AlternateContent xmlns:mc="http://schemas.openxmlformats.org/markup-compatibility/2006">
          <mc:Choice Requires="x14">
            <control shapeId="46120" r:id="rId56" name="Check Box 40">
              <controlPr defaultSize="0" autoFill="0" autoLine="0" autoPict="0">
                <anchor moveWithCells="1">
                  <from>
                    <xdr:col>0</xdr:col>
                    <xdr:colOff>209550</xdr:colOff>
                    <xdr:row>55</xdr:row>
                    <xdr:rowOff>152400</xdr:rowOff>
                  </from>
                  <to>
                    <xdr:col>1</xdr:col>
                    <xdr:colOff>342900</xdr:colOff>
                    <xdr:row>57</xdr:row>
                    <xdr:rowOff>38100</xdr:rowOff>
                  </to>
                </anchor>
              </controlPr>
            </control>
          </mc:Choice>
        </mc:AlternateContent>
        <mc:AlternateContent xmlns:mc="http://schemas.openxmlformats.org/markup-compatibility/2006">
          <mc:Choice Requires="x14">
            <control shapeId="46121" r:id="rId57" name="Check Box 41">
              <controlPr defaultSize="0" autoFill="0" autoLine="0" autoPict="0">
                <anchor moveWithCells="1">
                  <from>
                    <xdr:col>2</xdr:col>
                    <xdr:colOff>190500</xdr:colOff>
                    <xdr:row>55</xdr:row>
                    <xdr:rowOff>161925</xdr:rowOff>
                  </from>
                  <to>
                    <xdr:col>3</xdr:col>
                    <xdr:colOff>314325</xdr:colOff>
                    <xdr:row>57</xdr:row>
                    <xdr:rowOff>47625</xdr:rowOff>
                  </to>
                </anchor>
              </controlPr>
            </control>
          </mc:Choice>
        </mc:AlternateContent>
        <mc:AlternateContent xmlns:mc="http://schemas.openxmlformats.org/markup-compatibility/2006">
          <mc:Choice Requires="x14">
            <control shapeId="46122" r:id="rId58" name="Check Box 42">
              <controlPr defaultSize="0" autoFill="0" autoLine="0" autoPict="0">
                <anchor moveWithCells="1">
                  <from>
                    <xdr:col>1</xdr:col>
                    <xdr:colOff>200025</xdr:colOff>
                    <xdr:row>55</xdr:row>
                    <xdr:rowOff>152400</xdr:rowOff>
                  </from>
                  <to>
                    <xdr:col>2</xdr:col>
                    <xdr:colOff>47625</xdr:colOff>
                    <xdr:row>57</xdr:row>
                    <xdr:rowOff>28575</xdr:rowOff>
                  </to>
                </anchor>
              </controlPr>
            </control>
          </mc:Choice>
        </mc:AlternateContent>
        <mc:AlternateContent xmlns:mc="http://schemas.openxmlformats.org/markup-compatibility/2006">
          <mc:Choice Requires="x14">
            <control shapeId="46123" r:id="rId59" name="Check Box 43">
              <controlPr defaultSize="0" autoFill="0" autoLine="0" autoPict="0">
                <anchor moveWithCells="1">
                  <from>
                    <xdr:col>0</xdr:col>
                    <xdr:colOff>209550</xdr:colOff>
                    <xdr:row>57</xdr:row>
                    <xdr:rowOff>133350</xdr:rowOff>
                  </from>
                  <to>
                    <xdr:col>1</xdr:col>
                    <xdr:colOff>342900</xdr:colOff>
                    <xdr:row>59</xdr:row>
                    <xdr:rowOff>19050</xdr:rowOff>
                  </to>
                </anchor>
              </controlPr>
            </control>
          </mc:Choice>
        </mc:AlternateContent>
        <mc:AlternateContent xmlns:mc="http://schemas.openxmlformats.org/markup-compatibility/2006">
          <mc:Choice Requires="x14">
            <control shapeId="46124" r:id="rId60" name="Check Box 44">
              <controlPr defaultSize="0" autoFill="0" autoLine="0" autoPict="0">
                <anchor moveWithCells="1">
                  <from>
                    <xdr:col>2</xdr:col>
                    <xdr:colOff>200025</xdr:colOff>
                    <xdr:row>57</xdr:row>
                    <xdr:rowOff>171450</xdr:rowOff>
                  </from>
                  <to>
                    <xdr:col>3</xdr:col>
                    <xdr:colOff>323850</xdr:colOff>
                    <xdr:row>59</xdr:row>
                    <xdr:rowOff>57150</xdr:rowOff>
                  </to>
                </anchor>
              </controlPr>
            </control>
          </mc:Choice>
        </mc:AlternateContent>
        <mc:AlternateContent xmlns:mc="http://schemas.openxmlformats.org/markup-compatibility/2006">
          <mc:Choice Requires="x14">
            <control shapeId="46125" r:id="rId61" name="Check Box 45">
              <controlPr defaultSize="0" autoFill="0" autoLine="0" autoPict="0">
                <anchor moveWithCells="1">
                  <from>
                    <xdr:col>1</xdr:col>
                    <xdr:colOff>200025</xdr:colOff>
                    <xdr:row>57</xdr:row>
                    <xdr:rowOff>161925</xdr:rowOff>
                  </from>
                  <to>
                    <xdr:col>2</xdr:col>
                    <xdr:colOff>47625</xdr:colOff>
                    <xdr:row>59</xdr:row>
                    <xdr:rowOff>38100</xdr:rowOff>
                  </to>
                </anchor>
              </controlPr>
            </control>
          </mc:Choice>
        </mc:AlternateContent>
        <mc:AlternateContent xmlns:mc="http://schemas.openxmlformats.org/markup-compatibility/2006">
          <mc:Choice Requires="x14">
            <control shapeId="46126" r:id="rId62" name="Check Box 46">
              <controlPr defaultSize="0" autoFill="0" autoLine="0" autoPict="0">
                <anchor moveWithCells="1">
                  <from>
                    <xdr:col>0</xdr:col>
                    <xdr:colOff>209550</xdr:colOff>
                    <xdr:row>59</xdr:row>
                    <xdr:rowOff>142875</xdr:rowOff>
                  </from>
                  <to>
                    <xdr:col>1</xdr:col>
                    <xdr:colOff>342900</xdr:colOff>
                    <xdr:row>61</xdr:row>
                    <xdr:rowOff>28575</xdr:rowOff>
                  </to>
                </anchor>
              </controlPr>
            </control>
          </mc:Choice>
        </mc:AlternateContent>
        <mc:AlternateContent xmlns:mc="http://schemas.openxmlformats.org/markup-compatibility/2006">
          <mc:Choice Requires="x14">
            <control shapeId="46127" r:id="rId63" name="Check Box 47">
              <controlPr defaultSize="0" autoFill="0" autoLine="0" autoPict="0">
                <anchor moveWithCells="1">
                  <from>
                    <xdr:col>2</xdr:col>
                    <xdr:colOff>190500</xdr:colOff>
                    <xdr:row>59</xdr:row>
                    <xdr:rowOff>152400</xdr:rowOff>
                  </from>
                  <to>
                    <xdr:col>3</xdr:col>
                    <xdr:colOff>314325</xdr:colOff>
                    <xdr:row>61</xdr:row>
                    <xdr:rowOff>38100</xdr:rowOff>
                  </to>
                </anchor>
              </controlPr>
            </control>
          </mc:Choice>
        </mc:AlternateContent>
        <mc:AlternateContent xmlns:mc="http://schemas.openxmlformats.org/markup-compatibility/2006">
          <mc:Choice Requires="x14">
            <control shapeId="46128" r:id="rId64" name="Check Box 48">
              <controlPr defaultSize="0" autoFill="0" autoLine="0" autoPict="0">
                <anchor moveWithCells="1">
                  <from>
                    <xdr:col>1</xdr:col>
                    <xdr:colOff>200025</xdr:colOff>
                    <xdr:row>59</xdr:row>
                    <xdr:rowOff>161925</xdr:rowOff>
                  </from>
                  <to>
                    <xdr:col>2</xdr:col>
                    <xdr:colOff>47625</xdr:colOff>
                    <xdr:row>61</xdr:row>
                    <xdr:rowOff>38100</xdr:rowOff>
                  </to>
                </anchor>
              </controlPr>
            </control>
          </mc:Choice>
        </mc:AlternateContent>
        <mc:AlternateContent xmlns:mc="http://schemas.openxmlformats.org/markup-compatibility/2006">
          <mc:Choice Requires="x14">
            <control shapeId="46129" r:id="rId65" name="Check Box 49">
              <controlPr defaultSize="0" autoFill="0" autoLine="0" autoPict="0">
                <anchor moveWithCells="1">
                  <from>
                    <xdr:col>0</xdr:col>
                    <xdr:colOff>200025</xdr:colOff>
                    <xdr:row>61</xdr:row>
                    <xdr:rowOff>152400</xdr:rowOff>
                  </from>
                  <to>
                    <xdr:col>1</xdr:col>
                    <xdr:colOff>333375</xdr:colOff>
                    <xdr:row>63</xdr:row>
                    <xdr:rowOff>38100</xdr:rowOff>
                  </to>
                </anchor>
              </controlPr>
            </control>
          </mc:Choice>
        </mc:AlternateContent>
        <mc:AlternateContent xmlns:mc="http://schemas.openxmlformats.org/markup-compatibility/2006">
          <mc:Choice Requires="x14">
            <control shapeId="46130" r:id="rId66" name="Check Box 50">
              <controlPr defaultSize="0" autoFill="0" autoLine="0" autoPict="0">
                <anchor moveWithCells="1">
                  <from>
                    <xdr:col>2</xdr:col>
                    <xdr:colOff>171450</xdr:colOff>
                    <xdr:row>61</xdr:row>
                    <xdr:rowOff>152400</xdr:rowOff>
                  </from>
                  <to>
                    <xdr:col>3</xdr:col>
                    <xdr:colOff>295275</xdr:colOff>
                    <xdr:row>63</xdr:row>
                    <xdr:rowOff>38100</xdr:rowOff>
                  </to>
                </anchor>
              </controlPr>
            </control>
          </mc:Choice>
        </mc:AlternateContent>
        <mc:AlternateContent xmlns:mc="http://schemas.openxmlformats.org/markup-compatibility/2006">
          <mc:Choice Requires="x14">
            <control shapeId="46131" r:id="rId67" name="Check Box 51">
              <controlPr defaultSize="0" autoFill="0" autoLine="0" autoPict="0">
                <anchor moveWithCells="1">
                  <from>
                    <xdr:col>1</xdr:col>
                    <xdr:colOff>190500</xdr:colOff>
                    <xdr:row>61</xdr:row>
                    <xdr:rowOff>142875</xdr:rowOff>
                  </from>
                  <to>
                    <xdr:col>2</xdr:col>
                    <xdr:colOff>38100</xdr:colOff>
                    <xdr:row>63</xdr:row>
                    <xdr:rowOff>19050</xdr:rowOff>
                  </to>
                </anchor>
              </controlPr>
            </control>
          </mc:Choice>
        </mc:AlternateContent>
        <mc:AlternateContent xmlns:mc="http://schemas.openxmlformats.org/markup-compatibility/2006">
          <mc:Choice Requires="x14">
            <control shapeId="46132" r:id="rId68" name="Check Box 52">
              <controlPr defaultSize="0" autoFill="0" autoLine="0" autoPict="0">
                <anchor moveWithCells="1">
                  <from>
                    <xdr:col>0</xdr:col>
                    <xdr:colOff>190500</xdr:colOff>
                    <xdr:row>76</xdr:row>
                    <xdr:rowOff>38100</xdr:rowOff>
                  </from>
                  <to>
                    <xdr:col>1</xdr:col>
                    <xdr:colOff>95250</xdr:colOff>
                    <xdr:row>76</xdr:row>
                    <xdr:rowOff>238125</xdr:rowOff>
                  </to>
                </anchor>
              </controlPr>
            </control>
          </mc:Choice>
        </mc:AlternateContent>
        <mc:AlternateContent xmlns:mc="http://schemas.openxmlformats.org/markup-compatibility/2006">
          <mc:Choice Requires="x14">
            <control shapeId="46133" r:id="rId69" name="Check Box 53">
              <controlPr defaultSize="0" autoFill="0" autoLine="0" autoPict="0">
                <anchor moveWithCells="1">
                  <from>
                    <xdr:col>2</xdr:col>
                    <xdr:colOff>200025</xdr:colOff>
                    <xdr:row>76</xdr:row>
                    <xdr:rowOff>28575</xdr:rowOff>
                  </from>
                  <to>
                    <xdr:col>3</xdr:col>
                    <xdr:colOff>95250</xdr:colOff>
                    <xdr:row>76</xdr:row>
                    <xdr:rowOff>247650</xdr:rowOff>
                  </to>
                </anchor>
              </controlPr>
            </control>
          </mc:Choice>
        </mc:AlternateContent>
        <mc:AlternateContent xmlns:mc="http://schemas.openxmlformats.org/markup-compatibility/2006">
          <mc:Choice Requires="x14">
            <control shapeId="46134" r:id="rId70" name="Check Box 54">
              <controlPr defaultSize="0" autoFill="0" autoLine="0" autoPict="0">
                <anchor moveWithCells="1">
                  <from>
                    <xdr:col>1</xdr:col>
                    <xdr:colOff>228600</xdr:colOff>
                    <xdr:row>76</xdr:row>
                    <xdr:rowOff>28575</xdr:rowOff>
                  </from>
                  <to>
                    <xdr:col>2</xdr:col>
                    <xdr:colOff>104775</xdr:colOff>
                    <xdr:row>76</xdr:row>
                    <xdr:rowOff>257175</xdr:rowOff>
                  </to>
                </anchor>
              </controlPr>
            </control>
          </mc:Choice>
        </mc:AlternateContent>
        <mc:AlternateContent xmlns:mc="http://schemas.openxmlformats.org/markup-compatibility/2006">
          <mc:Choice Requires="x14">
            <control shapeId="46135" r:id="rId71" name="Check Box 55">
              <controlPr defaultSize="0" autoFill="0" autoLine="0" autoPict="0">
                <anchor moveWithCells="1">
                  <from>
                    <xdr:col>0</xdr:col>
                    <xdr:colOff>200025</xdr:colOff>
                    <xdr:row>78</xdr:row>
                    <xdr:rowOff>85725</xdr:rowOff>
                  </from>
                  <to>
                    <xdr:col>1</xdr:col>
                    <xdr:colOff>133350</xdr:colOff>
                    <xdr:row>78</xdr:row>
                    <xdr:rowOff>285750</xdr:rowOff>
                  </to>
                </anchor>
              </controlPr>
            </control>
          </mc:Choice>
        </mc:AlternateContent>
        <mc:AlternateContent xmlns:mc="http://schemas.openxmlformats.org/markup-compatibility/2006">
          <mc:Choice Requires="x14">
            <control shapeId="46136" r:id="rId72" name="Check Box 56">
              <controlPr defaultSize="0" autoFill="0" autoLine="0" autoPict="0">
                <anchor moveWithCells="1">
                  <from>
                    <xdr:col>2</xdr:col>
                    <xdr:colOff>209550</xdr:colOff>
                    <xdr:row>78</xdr:row>
                    <xdr:rowOff>66675</xdr:rowOff>
                  </from>
                  <to>
                    <xdr:col>3</xdr:col>
                    <xdr:colOff>95250</xdr:colOff>
                    <xdr:row>78</xdr:row>
                    <xdr:rowOff>276225</xdr:rowOff>
                  </to>
                </anchor>
              </controlPr>
            </control>
          </mc:Choice>
        </mc:AlternateContent>
        <mc:AlternateContent xmlns:mc="http://schemas.openxmlformats.org/markup-compatibility/2006">
          <mc:Choice Requires="x14">
            <control shapeId="46137" r:id="rId73" name="Check Box 57">
              <controlPr defaultSize="0" autoFill="0" autoLine="0" autoPict="0">
                <anchor moveWithCells="1">
                  <from>
                    <xdr:col>1</xdr:col>
                    <xdr:colOff>219075</xdr:colOff>
                    <xdr:row>78</xdr:row>
                    <xdr:rowOff>66675</xdr:rowOff>
                  </from>
                  <to>
                    <xdr:col>2</xdr:col>
                    <xdr:colOff>95250</xdr:colOff>
                    <xdr:row>78</xdr:row>
                    <xdr:rowOff>295275</xdr:rowOff>
                  </to>
                </anchor>
              </controlPr>
            </control>
          </mc:Choice>
        </mc:AlternateContent>
        <mc:AlternateContent xmlns:mc="http://schemas.openxmlformats.org/markup-compatibility/2006">
          <mc:Choice Requires="x14">
            <control shapeId="46138" r:id="rId74" name="Check Box 58">
              <controlPr defaultSize="0" autoFill="0" autoLine="0" autoPict="0">
                <anchor moveWithCells="1">
                  <from>
                    <xdr:col>0</xdr:col>
                    <xdr:colOff>171450</xdr:colOff>
                    <xdr:row>68</xdr:row>
                    <xdr:rowOff>161925</xdr:rowOff>
                  </from>
                  <to>
                    <xdr:col>1</xdr:col>
                    <xdr:colOff>304800</xdr:colOff>
                    <xdr:row>70</xdr:row>
                    <xdr:rowOff>47625</xdr:rowOff>
                  </to>
                </anchor>
              </controlPr>
            </control>
          </mc:Choice>
        </mc:AlternateContent>
        <mc:AlternateContent xmlns:mc="http://schemas.openxmlformats.org/markup-compatibility/2006">
          <mc:Choice Requires="x14">
            <control shapeId="46139" r:id="rId75" name="Check Box 59">
              <controlPr defaultSize="0" autoFill="0" autoLine="0" autoPict="0">
                <anchor moveWithCells="1">
                  <from>
                    <xdr:col>2</xdr:col>
                    <xdr:colOff>180975</xdr:colOff>
                    <xdr:row>68</xdr:row>
                    <xdr:rowOff>152400</xdr:rowOff>
                  </from>
                  <to>
                    <xdr:col>3</xdr:col>
                    <xdr:colOff>304800</xdr:colOff>
                    <xdr:row>70</xdr:row>
                    <xdr:rowOff>38100</xdr:rowOff>
                  </to>
                </anchor>
              </controlPr>
            </control>
          </mc:Choice>
        </mc:AlternateContent>
        <mc:AlternateContent xmlns:mc="http://schemas.openxmlformats.org/markup-compatibility/2006">
          <mc:Choice Requires="x14">
            <control shapeId="46140" r:id="rId76" name="Check Box 60">
              <controlPr defaultSize="0" autoFill="0" autoLine="0" autoPict="0">
                <anchor moveWithCells="1">
                  <from>
                    <xdr:col>1</xdr:col>
                    <xdr:colOff>190500</xdr:colOff>
                    <xdr:row>68</xdr:row>
                    <xdr:rowOff>142875</xdr:rowOff>
                  </from>
                  <to>
                    <xdr:col>2</xdr:col>
                    <xdr:colOff>38100</xdr:colOff>
                    <xdr:row>70</xdr:row>
                    <xdr:rowOff>19050</xdr:rowOff>
                  </to>
                </anchor>
              </controlPr>
            </control>
          </mc:Choice>
        </mc:AlternateContent>
        <mc:AlternateContent xmlns:mc="http://schemas.openxmlformats.org/markup-compatibility/2006">
          <mc:Choice Requires="x14">
            <control shapeId="46141" r:id="rId77" name="Check Box 61">
              <controlPr defaultSize="0" autoFill="0" autoLine="0" autoPict="0">
                <anchor moveWithCells="1">
                  <from>
                    <xdr:col>0</xdr:col>
                    <xdr:colOff>171450</xdr:colOff>
                    <xdr:row>70</xdr:row>
                    <xdr:rowOff>161925</xdr:rowOff>
                  </from>
                  <to>
                    <xdr:col>1</xdr:col>
                    <xdr:colOff>304800</xdr:colOff>
                    <xdr:row>72</xdr:row>
                    <xdr:rowOff>0</xdr:rowOff>
                  </to>
                </anchor>
              </controlPr>
            </control>
          </mc:Choice>
        </mc:AlternateContent>
        <mc:AlternateContent xmlns:mc="http://schemas.openxmlformats.org/markup-compatibility/2006">
          <mc:Choice Requires="x14">
            <control shapeId="46142" r:id="rId78" name="Check Box 62">
              <controlPr defaultSize="0" autoFill="0" autoLine="0" autoPict="0">
                <anchor moveWithCells="1">
                  <from>
                    <xdr:col>2</xdr:col>
                    <xdr:colOff>180975</xdr:colOff>
                    <xdr:row>70</xdr:row>
                    <xdr:rowOff>152400</xdr:rowOff>
                  </from>
                  <to>
                    <xdr:col>3</xdr:col>
                    <xdr:colOff>304800</xdr:colOff>
                    <xdr:row>71</xdr:row>
                    <xdr:rowOff>238125</xdr:rowOff>
                  </to>
                </anchor>
              </controlPr>
            </control>
          </mc:Choice>
        </mc:AlternateContent>
        <mc:AlternateContent xmlns:mc="http://schemas.openxmlformats.org/markup-compatibility/2006">
          <mc:Choice Requires="x14">
            <control shapeId="46143" r:id="rId79" name="Check Box 63">
              <controlPr defaultSize="0" autoFill="0" autoLine="0" autoPict="0">
                <anchor moveWithCells="1">
                  <from>
                    <xdr:col>1</xdr:col>
                    <xdr:colOff>190500</xdr:colOff>
                    <xdr:row>70</xdr:row>
                    <xdr:rowOff>142875</xdr:rowOff>
                  </from>
                  <to>
                    <xdr:col>2</xdr:col>
                    <xdr:colOff>38100</xdr:colOff>
                    <xdr:row>71</xdr:row>
                    <xdr:rowOff>219075</xdr:rowOff>
                  </to>
                </anchor>
              </controlPr>
            </control>
          </mc:Choice>
        </mc:AlternateContent>
        <mc:AlternateContent xmlns:mc="http://schemas.openxmlformats.org/markup-compatibility/2006">
          <mc:Choice Requires="x14">
            <control shapeId="46144" r:id="rId80" name="Check Box 64">
              <controlPr defaultSize="0" autoFill="0" autoLine="0" autoPict="0">
                <anchor moveWithCells="1">
                  <from>
                    <xdr:col>2</xdr:col>
                    <xdr:colOff>190500</xdr:colOff>
                    <xdr:row>39</xdr:row>
                    <xdr:rowOff>0</xdr:rowOff>
                  </from>
                  <to>
                    <xdr:col>3</xdr:col>
                    <xdr:colOff>85725</xdr:colOff>
                    <xdr:row>39</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'Agency-County'!$A$2:$A$22</xm:f>
          </x14:formula1>
          <xm:sqref>G2:M2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M93"/>
  <sheetViews>
    <sheetView showGridLines="0" zoomScaleNormal="100" workbookViewId="0">
      <selection activeCell="O80" sqref="O80"/>
    </sheetView>
  </sheetViews>
  <sheetFormatPr defaultRowHeight="15" x14ac:dyDescent="0.25"/>
  <cols>
    <col min="3" max="3" width="10.28515625" customWidth="1"/>
    <col min="11" max="11" width="14" customWidth="1"/>
    <col min="12" max="12" width="10.42578125" customWidth="1"/>
    <col min="13" max="13" width="14.85546875" customWidth="1"/>
  </cols>
  <sheetData>
    <row r="1" spans="1:13" ht="2.85" customHeight="1" thickBot="1" x14ac:dyDescent="0.3">
      <c r="A1" s="986"/>
      <c r="B1" s="986"/>
      <c r="C1" s="986"/>
      <c r="D1" s="986"/>
      <c r="E1" s="986"/>
      <c r="F1" s="986"/>
      <c r="G1" s="986"/>
      <c r="H1" s="986"/>
      <c r="I1" s="986"/>
      <c r="J1" s="986"/>
      <c r="K1" s="986"/>
      <c r="L1" s="986"/>
      <c r="M1" s="986"/>
    </row>
    <row r="2" spans="1:13" s="436" customFormat="1" ht="16.5" thickBot="1" x14ac:dyDescent="0.3">
      <c r="A2" s="615" t="s">
        <v>214</v>
      </c>
      <c r="B2" s="1297">
        <f>'Contact Info'!B3</f>
        <v>0</v>
      </c>
      <c r="C2" s="1297"/>
      <c r="D2" s="1203" t="s">
        <v>791</v>
      </c>
      <c r="E2" s="1203"/>
      <c r="F2" s="1203"/>
      <c r="G2" s="1202"/>
      <c r="H2" s="1202"/>
      <c r="I2" s="1202"/>
      <c r="J2" s="1202"/>
      <c r="K2" s="1202"/>
      <c r="L2" s="1202"/>
      <c r="M2" s="1202"/>
    </row>
    <row r="3" spans="1:13" ht="21.75" thickBot="1" x14ac:dyDescent="0.4">
      <c r="A3" s="1298" t="s">
        <v>850</v>
      </c>
      <c r="B3" s="1298"/>
      <c r="C3" s="1298"/>
      <c r="D3" s="1298"/>
      <c r="E3" s="1298"/>
      <c r="F3" s="1298"/>
      <c r="G3" s="1298"/>
      <c r="H3" s="1298"/>
      <c r="I3" s="1298"/>
      <c r="J3" s="1298"/>
      <c r="K3" s="1298"/>
      <c r="L3" s="1298"/>
      <c r="M3" s="1298"/>
    </row>
    <row r="4" spans="1:13" ht="30" customHeight="1" thickBot="1" x14ac:dyDescent="0.3">
      <c r="A4" s="1360" t="s">
        <v>896</v>
      </c>
      <c r="B4" s="1360"/>
      <c r="C4" s="1360"/>
      <c r="D4" s="1360"/>
      <c r="E4" s="1360"/>
      <c r="F4" s="1360"/>
      <c r="G4" s="1360"/>
      <c r="H4" s="1360"/>
      <c r="I4" s="1360"/>
      <c r="J4" s="1296" t="s">
        <v>793</v>
      </c>
      <c r="K4" s="1296"/>
      <c r="L4" s="1296" t="s">
        <v>794</v>
      </c>
      <c r="M4" s="1296"/>
    </row>
    <row r="5" spans="1:13" ht="19.899999999999999" customHeight="1" thickBot="1" x14ac:dyDescent="0.3">
      <c r="A5" s="1293" t="s">
        <v>851</v>
      </c>
      <c r="B5" s="1293"/>
      <c r="C5" s="1293"/>
      <c r="D5" s="1293"/>
      <c r="E5" s="1293"/>
      <c r="F5" s="1293"/>
      <c r="G5" s="1293"/>
      <c r="H5" s="1293"/>
      <c r="I5" s="1293"/>
      <c r="J5" s="1294"/>
      <c r="K5" s="1294"/>
      <c r="L5" s="1294"/>
      <c r="M5" s="1294"/>
    </row>
    <row r="6" spans="1:13" ht="19.899999999999999" customHeight="1" thickBot="1" x14ac:dyDescent="0.3">
      <c r="A6" s="1293" t="s">
        <v>852</v>
      </c>
      <c r="B6" s="1293"/>
      <c r="C6" s="1293"/>
      <c r="D6" s="1293"/>
      <c r="E6" s="1293"/>
      <c r="F6" s="1293"/>
      <c r="G6" s="1293"/>
      <c r="H6" s="1293"/>
      <c r="I6" s="1293"/>
      <c r="J6" s="1294"/>
      <c r="K6" s="1294"/>
      <c r="L6" s="1294"/>
      <c r="M6" s="1294"/>
    </row>
    <row r="7" spans="1:13" ht="19.899999999999999" customHeight="1" thickBot="1" x14ac:dyDescent="0.3">
      <c r="A7" s="1293" t="s">
        <v>414</v>
      </c>
      <c r="B7" s="1293"/>
      <c r="C7" s="1293"/>
      <c r="D7" s="1293"/>
      <c r="E7" s="1293"/>
      <c r="F7" s="1293"/>
      <c r="G7" s="1293"/>
      <c r="H7" s="1293"/>
      <c r="I7" s="1293"/>
      <c r="J7" s="1294"/>
      <c r="K7" s="1294"/>
      <c r="L7" s="1294"/>
      <c r="M7" s="1294"/>
    </row>
    <row r="8" spans="1:13" ht="19.899999999999999" customHeight="1" thickBot="1" x14ac:dyDescent="0.3">
      <c r="A8" s="1293" t="s">
        <v>925</v>
      </c>
      <c r="B8" s="1293"/>
      <c r="C8" s="1293"/>
      <c r="D8" s="1293"/>
      <c r="E8" s="1293"/>
      <c r="F8" s="1293"/>
      <c r="G8" s="1293"/>
      <c r="H8" s="1293"/>
      <c r="I8" s="1293"/>
      <c r="J8" s="1294"/>
      <c r="K8" s="1294"/>
      <c r="L8" s="1294"/>
      <c r="M8" s="1294"/>
    </row>
    <row r="9" spans="1:13" ht="15.75" thickBot="1" x14ac:dyDescent="0.3">
      <c r="A9" s="1357" t="s">
        <v>893</v>
      </c>
      <c r="B9" s="1358"/>
      <c r="C9" s="1358"/>
      <c r="D9" s="1358"/>
      <c r="E9" s="1358"/>
      <c r="F9" s="1358"/>
      <c r="G9" s="1358"/>
      <c r="H9" s="1358"/>
      <c r="I9" s="1358"/>
      <c r="J9" s="1358"/>
      <c r="K9" s="1358"/>
      <c r="L9" s="1358"/>
      <c r="M9" s="1359"/>
    </row>
    <row r="10" spans="1:13" ht="15.75" thickBot="1" x14ac:dyDescent="0.3">
      <c r="A10" s="1357"/>
      <c r="B10" s="1358"/>
      <c r="C10" s="1358"/>
      <c r="D10" s="1358"/>
      <c r="E10" s="1358"/>
      <c r="F10" s="1358"/>
      <c r="G10" s="1358"/>
      <c r="H10" s="1358"/>
      <c r="I10" s="1358"/>
      <c r="J10" s="1358"/>
      <c r="K10" s="1358"/>
      <c r="L10" s="1358"/>
      <c r="M10" s="1359"/>
    </row>
    <row r="11" spans="1:13" ht="15.75" thickBot="1" x14ac:dyDescent="0.3">
      <c r="A11" s="1357"/>
      <c r="B11" s="1358"/>
      <c r="C11" s="1358"/>
      <c r="D11" s="1358"/>
      <c r="E11" s="1358"/>
      <c r="F11" s="1358"/>
      <c r="G11" s="1358"/>
      <c r="H11" s="1358"/>
      <c r="I11" s="1358"/>
      <c r="J11" s="1358"/>
      <c r="K11" s="1358"/>
      <c r="L11" s="1358"/>
      <c r="M11" s="1359"/>
    </row>
    <row r="12" spans="1:13" ht="15.75" thickBot="1" x14ac:dyDescent="0.3">
      <c r="A12" s="1291" t="s">
        <v>796</v>
      </c>
      <c r="B12" s="1291"/>
      <c r="C12" s="1291"/>
      <c r="D12" s="1291"/>
      <c r="E12" s="1291"/>
      <c r="F12" s="1291"/>
      <c r="G12" s="1291"/>
      <c r="H12" s="1291"/>
      <c r="I12" s="1291"/>
      <c r="J12" s="1291"/>
      <c r="K12" s="1291"/>
      <c r="L12" s="1291"/>
      <c r="M12" s="1291"/>
    </row>
    <row r="13" spans="1:13" ht="15.75" customHeight="1" thickBot="1" x14ac:dyDescent="0.3">
      <c r="A13" s="1292" t="s">
        <v>797</v>
      </c>
      <c r="B13" s="1292"/>
      <c r="C13" s="1292"/>
      <c r="D13" s="1213" t="s">
        <v>25</v>
      </c>
      <c r="E13" s="1214"/>
      <c r="F13" s="1166"/>
      <c r="G13" s="1167"/>
      <c r="H13" s="1167"/>
      <c r="I13" s="1167"/>
      <c r="J13" s="1167"/>
      <c r="K13" s="1167"/>
      <c r="L13" s="1167"/>
      <c r="M13" s="1168"/>
    </row>
    <row r="14" spans="1:13" ht="15.75" customHeight="1" thickBot="1" x14ac:dyDescent="0.3">
      <c r="A14" s="1292"/>
      <c r="B14" s="1292"/>
      <c r="C14" s="1292"/>
      <c r="D14" s="1215"/>
      <c r="E14" s="1216"/>
      <c r="F14" s="1169"/>
      <c r="G14" s="1170"/>
      <c r="H14" s="1170"/>
      <c r="I14" s="1170"/>
      <c r="J14" s="1170"/>
      <c r="K14" s="1170"/>
      <c r="L14" s="1170"/>
      <c r="M14" s="1171"/>
    </row>
    <row r="15" spans="1:13" ht="15.75" thickBot="1" x14ac:dyDescent="0.3">
      <c r="A15" s="437" t="s">
        <v>804</v>
      </c>
      <c r="B15" s="437" t="s">
        <v>146</v>
      </c>
      <c r="C15" s="437" t="s">
        <v>805</v>
      </c>
      <c r="D15" s="1285" t="s">
        <v>798</v>
      </c>
      <c r="E15" s="1285"/>
      <c r="F15" s="1285"/>
      <c r="G15" s="1285"/>
      <c r="H15" s="1285"/>
      <c r="I15" s="1285"/>
      <c r="J15" s="1285"/>
      <c r="K15" s="1285"/>
      <c r="L15" s="1285"/>
      <c r="M15" s="1285"/>
    </row>
    <row r="16" spans="1:13" ht="15.75" thickBot="1" x14ac:dyDescent="0.3">
      <c r="A16" s="592"/>
      <c r="B16" s="592"/>
      <c r="C16" s="592"/>
      <c r="D16" s="1285"/>
      <c r="E16" s="1285"/>
      <c r="F16" s="1285"/>
      <c r="G16" s="1285"/>
      <c r="H16" s="1285"/>
      <c r="I16" s="1285"/>
      <c r="J16" s="1285"/>
      <c r="K16" s="1285"/>
      <c r="L16" s="1285"/>
      <c r="M16" s="1285"/>
    </row>
    <row r="17" spans="1:13" ht="15.75" customHeight="1" thickBot="1" x14ac:dyDescent="0.3">
      <c r="A17" s="1354" t="s">
        <v>895</v>
      </c>
      <c r="B17" s="1355"/>
      <c r="C17" s="1355"/>
      <c r="D17" s="1355"/>
      <c r="E17" s="1355"/>
      <c r="F17" s="1355"/>
      <c r="G17" s="1355"/>
      <c r="H17" s="1355"/>
      <c r="I17" s="1355"/>
      <c r="J17" s="1355"/>
      <c r="K17" s="1355"/>
      <c r="L17" s="1355"/>
      <c r="M17" s="1356"/>
    </row>
    <row r="18" spans="1:13" x14ac:dyDescent="0.25">
      <c r="A18" s="1256" t="s">
        <v>799</v>
      </c>
      <c r="B18" s="1257"/>
      <c r="C18" s="1258"/>
      <c r="D18" s="1213" t="s">
        <v>25</v>
      </c>
      <c r="E18" s="1214"/>
      <c r="F18" s="1166"/>
      <c r="G18" s="1167"/>
      <c r="H18" s="1167"/>
      <c r="I18" s="1167"/>
      <c r="J18" s="1167"/>
      <c r="K18" s="1167"/>
      <c r="L18" s="1167"/>
      <c r="M18" s="1168"/>
    </row>
    <row r="19" spans="1:13" ht="15.75" thickBot="1" x14ac:dyDescent="0.3">
      <c r="A19" s="1259"/>
      <c r="B19" s="1260"/>
      <c r="C19" s="1261"/>
      <c r="D19" s="1215"/>
      <c r="E19" s="1216"/>
      <c r="F19" s="1169"/>
      <c r="G19" s="1170"/>
      <c r="H19" s="1170"/>
      <c r="I19" s="1170"/>
      <c r="J19" s="1170"/>
      <c r="K19" s="1170"/>
      <c r="L19" s="1170"/>
      <c r="M19" s="1171"/>
    </row>
    <row r="20" spans="1:13" ht="18.75" customHeight="1" thickBot="1" x14ac:dyDescent="0.3">
      <c r="A20" s="438" t="s">
        <v>804</v>
      </c>
      <c r="B20" s="438" t="s">
        <v>146</v>
      </c>
      <c r="C20" s="438" t="s">
        <v>805</v>
      </c>
      <c r="D20" s="1277" t="s">
        <v>800</v>
      </c>
      <c r="E20" s="1277"/>
      <c r="F20" s="1277"/>
      <c r="G20" s="1277"/>
      <c r="H20" s="1277"/>
      <c r="I20" s="1277"/>
      <c r="J20" s="1277"/>
      <c r="K20" s="1277"/>
      <c r="L20" s="1277"/>
      <c r="M20" s="1277"/>
    </row>
    <row r="21" spans="1:13" ht="20.100000000000001" customHeight="1" thickBot="1" x14ac:dyDescent="0.3">
      <c r="A21" s="592"/>
      <c r="B21" s="592"/>
      <c r="C21" s="592"/>
      <c r="D21" s="1277"/>
      <c r="E21" s="1277"/>
      <c r="F21" s="1277"/>
      <c r="G21" s="1277"/>
      <c r="H21" s="1277"/>
      <c r="I21" s="1277"/>
      <c r="J21" s="1277"/>
      <c r="K21" s="1277"/>
      <c r="L21" s="1277"/>
      <c r="M21" s="1277"/>
    </row>
    <row r="22" spans="1:13" ht="15.75" thickBot="1" x14ac:dyDescent="0.3">
      <c r="A22" s="1087" t="s">
        <v>801</v>
      </c>
      <c r="B22" s="1088"/>
      <c r="C22" s="1088"/>
      <c r="D22" s="1088"/>
      <c r="E22" s="1088"/>
      <c r="F22" s="1088"/>
      <c r="G22" s="1088"/>
      <c r="H22" s="1088"/>
      <c r="I22" s="1088"/>
      <c r="J22" s="1088"/>
      <c r="K22" s="1088"/>
      <c r="L22" s="1088"/>
      <c r="M22" s="1089"/>
    </row>
    <row r="23" spans="1:13" ht="15.75" customHeight="1" x14ac:dyDescent="0.25">
      <c r="A23" s="1286" t="s">
        <v>802</v>
      </c>
      <c r="B23" s="1286"/>
      <c r="C23" s="1286"/>
      <c r="D23" s="1213" t="s">
        <v>25</v>
      </c>
      <c r="E23" s="1214"/>
      <c r="F23" s="1166"/>
      <c r="G23" s="1167"/>
      <c r="H23" s="1167"/>
      <c r="I23" s="1167"/>
      <c r="J23" s="1167"/>
      <c r="K23" s="1167"/>
      <c r="L23" s="1167"/>
      <c r="M23" s="1168"/>
    </row>
    <row r="24" spans="1:13" ht="15.75" thickBot="1" x14ac:dyDescent="0.3">
      <c r="A24" s="1287"/>
      <c r="B24" s="1287"/>
      <c r="C24" s="1287"/>
      <c r="D24" s="1215"/>
      <c r="E24" s="1216"/>
      <c r="F24" s="1169"/>
      <c r="G24" s="1170"/>
      <c r="H24" s="1170"/>
      <c r="I24" s="1170"/>
      <c r="J24" s="1170"/>
      <c r="K24" s="1170"/>
      <c r="L24" s="1170"/>
      <c r="M24" s="1171"/>
    </row>
    <row r="25" spans="1:13" ht="15.75" thickBot="1" x14ac:dyDescent="0.3">
      <c r="A25" s="437" t="s">
        <v>804</v>
      </c>
      <c r="B25" s="437" t="s">
        <v>146</v>
      </c>
      <c r="C25" s="437" t="s">
        <v>805</v>
      </c>
      <c r="D25" s="1284" t="s">
        <v>803</v>
      </c>
      <c r="E25" s="1284"/>
      <c r="F25" s="1284"/>
      <c r="G25" s="1284"/>
      <c r="H25" s="1284"/>
      <c r="I25" s="1284"/>
      <c r="J25" s="1284"/>
      <c r="K25" s="1284"/>
      <c r="L25" s="1284"/>
      <c r="M25" s="1284"/>
    </row>
    <row r="26" spans="1:13" ht="15" customHeight="1" thickBot="1" x14ac:dyDescent="0.3">
      <c r="A26" s="592"/>
      <c r="B26" s="592"/>
      <c r="C26" s="592"/>
      <c r="D26" s="1284"/>
      <c r="E26" s="1284"/>
      <c r="F26" s="1284"/>
      <c r="G26" s="1284"/>
      <c r="H26" s="1284"/>
      <c r="I26" s="1284"/>
      <c r="J26" s="1284"/>
      <c r="K26" s="1284"/>
      <c r="L26" s="1284"/>
      <c r="M26" s="1284"/>
    </row>
    <row r="27" spans="1:13" ht="14.25" customHeight="1" x14ac:dyDescent="0.25">
      <c r="A27" s="1349" t="s">
        <v>804</v>
      </c>
      <c r="B27" s="1349" t="s">
        <v>146</v>
      </c>
      <c r="C27" s="1349" t="s">
        <v>805</v>
      </c>
      <c r="D27" s="1331" t="s">
        <v>926</v>
      </c>
      <c r="E27" s="1332"/>
      <c r="F27" s="1332"/>
      <c r="G27" s="1332"/>
      <c r="H27" s="1332"/>
      <c r="I27" s="1332"/>
      <c r="J27" s="1332"/>
      <c r="K27" s="1332"/>
      <c r="L27" s="1332"/>
      <c r="M27" s="1333"/>
    </row>
    <row r="28" spans="1:13" ht="14.25" customHeight="1" thickBot="1" x14ac:dyDescent="0.3">
      <c r="A28" s="1350"/>
      <c r="B28" s="1350"/>
      <c r="C28" s="1350"/>
      <c r="D28" s="1351"/>
      <c r="E28" s="1352"/>
      <c r="F28" s="1352"/>
      <c r="G28" s="1352"/>
      <c r="H28" s="1352"/>
      <c r="I28" s="1352"/>
      <c r="J28" s="1352"/>
      <c r="K28" s="1352"/>
      <c r="L28" s="1352"/>
      <c r="M28" s="1353"/>
    </row>
    <row r="29" spans="1:13" ht="14.25" customHeight="1" x14ac:dyDescent="0.25">
      <c r="A29" s="1162"/>
      <c r="B29" s="1162"/>
      <c r="C29" s="1162"/>
      <c r="D29" s="1351"/>
      <c r="E29" s="1352"/>
      <c r="F29" s="1352"/>
      <c r="G29" s="1352"/>
      <c r="H29" s="1352"/>
      <c r="I29" s="1352"/>
      <c r="J29" s="1352"/>
      <c r="K29" s="1352"/>
      <c r="L29" s="1352"/>
      <c r="M29" s="1353"/>
    </row>
    <row r="30" spans="1:13" ht="14.25" customHeight="1" thickBot="1" x14ac:dyDescent="0.3">
      <c r="A30" s="1163"/>
      <c r="B30" s="1163"/>
      <c r="C30" s="1163"/>
      <c r="D30" s="1334"/>
      <c r="E30" s="1335"/>
      <c r="F30" s="1335"/>
      <c r="G30" s="1335"/>
      <c r="H30" s="1335"/>
      <c r="I30" s="1335"/>
      <c r="J30" s="1335"/>
      <c r="K30" s="1335"/>
      <c r="L30" s="1335"/>
      <c r="M30" s="1336"/>
    </row>
    <row r="31" spans="1:13" ht="15.75" thickBot="1" x14ac:dyDescent="0.3">
      <c r="A31" s="1074" t="s">
        <v>806</v>
      </c>
      <c r="B31" s="1075"/>
      <c r="C31" s="1075"/>
      <c r="D31" s="1075"/>
      <c r="E31" s="1075"/>
      <c r="F31" s="1075"/>
      <c r="G31" s="1075"/>
      <c r="H31" s="1075"/>
      <c r="I31" s="1075"/>
      <c r="J31" s="1075"/>
      <c r="K31" s="1075"/>
      <c r="L31" s="1075"/>
      <c r="M31" s="1076"/>
    </row>
    <row r="32" spans="1:13" ht="15.75" customHeight="1" x14ac:dyDescent="0.25">
      <c r="A32" s="1275" t="s">
        <v>807</v>
      </c>
      <c r="B32" s="1275"/>
      <c r="C32" s="1275"/>
      <c r="D32" s="1213" t="s">
        <v>25</v>
      </c>
      <c r="E32" s="1214"/>
      <c r="F32" s="1166"/>
      <c r="G32" s="1167"/>
      <c r="H32" s="1167"/>
      <c r="I32" s="1167"/>
      <c r="J32" s="1167"/>
      <c r="K32" s="1167"/>
      <c r="L32" s="1167"/>
      <c r="M32" s="1168"/>
    </row>
    <row r="33" spans="1:13" ht="15.75" thickBot="1" x14ac:dyDescent="0.3">
      <c r="A33" s="1276"/>
      <c r="B33" s="1276"/>
      <c r="C33" s="1276"/>
      <c r="D33" s="1215"/>
      <c r="E33" s="1216"/>
      <c r="F33" s="1169"/>
      <c r="G33" s="1170"/>
      <c r="H33" s="1170"/>
      <c r="I33" s="1170"/>
      <c r="J33" s="1170"/>
      <c r="K33" s="1170"/>
      <c r="L33" s="1170"/>
      <c r="M33" s="1171"/>
    </row>
    <row r="34" spans="1:13" ht="15.75" thickBot="1" x14ac:dyDescent="0.3">
      <c r="A34" s="438" t="s">
        <v>804</v>
      </c>
      <c r="B34" s="438" t="s">
        <v>146</v>
      </c>
      <c r="C34" s="438" t="s">
        <v>805</v>
      </c>
      <c r="D34" s="1277" t="s">
        <v>808</v>
      </c>
      <c r="E34" s="1277"/>
      <c r="F34" s="1277"/>
      <c r="G34" s="1277"/>
      <c r="H34" s="1277"/>
      <c r="I34" s="1277"/>
      <c r="J34" s="1277"/>
      <c r="K34" s="1277"/>
      <c r="L34" s="1277"/>
      <c r="M34" s="1277"/>
    </row>
    <row r="35" spans="1:13" ht="15.75" thickBot="1" x14ac:dyDescent="0.3">
      <c r="A35" s="592"/>
      <c r="B35" s="592"/>
      <c r="C35" s="592"/>
      <c r="D35" s="1277"/>
      <c r="E35" s="1277"/>
      <c r="F35" s="1277"/>
      <c r="G35" s="1277"/>
      <c r="H35" s="1277"/>
      <c r="I35" s="1277"/>
      <c r="J35" s="1277"/>
      <c r="K35" s="1277"/>
      <c r="L35" s="1277"/>
      <c r="M35" s="1277"/>
    </row>
    <row r="36" spans="1:13" ht="20.45" customHeight="1" thickBot="1" x14ac:dyDescent="0.3">
      <c r="A36" s="438" t="s">
        <v>804</v>
      </c>
      <c r="B36" s="438" t="s">
        <v>146</v>
      </c>
      <c r="C36" s="438" t="s">
        <v>805</v>
      </c>
      <c r="D36" s="1277" t="s">
        <v>809</v>
      </c>
      <c r="E36" s="1277"/>
      <c r="F36" s="1277"/>
      <c r="G36" s="1277"/>
      <c r="H36" s="1277"/>
      <c r="I36" s="1277"/>
      <c r="J36" s="1277"/>
      <c r="K36" s="1277"/>
      <c r="L36" s="1277"/>
      <c r="M36" s="1277"/>
    </row>
    <row r="37" spans="1:13" ht="15.75" thickBot="1" x14ac:dyDescent="0.3">
      <c r="A37" s="592"/>
      <c r="B37" s="592"/>
      <c r="C37" s="592"/>
      <c r="D37" s="1277"/>
      <c r="E37" s="1277"/>
      <c r="F37" s="1277"/>
      <c r="G37" s="1277"/>
      <c r="H37" s="1277"/>
      <c r="I37" s="1277"/>
      <c r="J37" s="1277"/>
      <c r="K37" s="1277"/>
      <c r="L37" s="1277"/>
      <c r="M37" s="1277"/>
    </row>
    <row r="38" spans="1:13" ht="19.149999999999999" customHeight="1" thickBot="1" x14ac:dyDescent="0.3">
      <c r="A38" s="438" t="s">
        <v>804</v>
      </c>
      <c r="B38" s="438" t="s">
        <v>146</v>
      </c>
      <c r="C38" s="438" t="s">
        <v>805</v>
      </c>
      <c r="D38" s="1277" t="s">
        <v>810</v>
      </c>
      <c r="E38" s="1277"/>
      <c r="F38" s="1277"/>
      <c r="G38" s="1277"/>
      <c r="H38" s="1277"/>
      <c r="I38" s="1277"/>
      <c r="J38" s="1277"/>
      <c r="K38" s="1277"/>
      <c r="L38" s="1277"/>
      <c r="M38" s="1277"/>
    </row>
    <row r="39" spans="1:13" ht="20.100000000000001" customHeight="1" thickBot="1" x14ac:dyDescent="0.3">
      <c r="A39" s="592"/>
      <c r="B39" s="592"/>
      <c r="C39" s="592"/>
      <c r="D39" s="1277"/>
      <c r="E39" s="1277"/>
      <c r="F39" s="1277"/>
      <c r="G39" s="1277"/>
      <c r="H39" s="1277"/>
      <c r="I39" s="1277"/>
      <c r="J39" s="1277"/>
      <c r="K39" s="1277"/>
      <c r="L39" s="1277"/>
      <c r="M39" s="1277"/>
    </row>
    <row r="40" spans="1:13" ht="15.75" thickBot="1" x14ac:dyDescent="0.3">
      <c r="A40" s="1087" t="s">
        <v>811</v>
      </c>
      <c r="B40" s="1088"/>
      <c r="C40" s="1088"/>
      <c r="D40" s="1088"/>
      <c r="E40" s="1088"/>
      <c r="F40" s="1088"/>
      <c r="G40" s="1088"/>
      <c r="H40" s="1088"/>
      <c r="I40" s="1088"/>
      <c r="J40" s="1088"/>
      <c r="K40" s="1088"/>
      <c r="L40" s="1088"/>
      <c r="M40" s="1089"/>
    </row>
    <row r="41" spans="1:13" x14ac:dyDescent="0.25">
      <c r="A41" s="1286" t="s">
        <v>812</v>
      </c>
      <c r="B41" s="1286"/>
      <c r="C41" s="1286"/>
      <c r="D41" s="1213" t="s">
        <v>25</v>
      </c>
      <c r="E41" s="1214"/>
      <c r="F41" s="1166"/>
      <c r="G41" s="1167"/>
      <c r="H41" s="1167"/>
      <c r="I41" s="1167"/>
      <c r="J41" s="1167"/>
      <c r="K41" s="1167"/>
      <c r="L41" s="1167"/>
      <c r="M41" s="1168"/>
    </row>
    <row r="42" spans="1:13" ht="15.75" thickBot="1" x14ac:dyDescent="0.3">
      <c r="A42" s="1287"/>
      <c r="B42" s="1287"/>
      <c r="C42" s="1287"/>
      <c r="D42" s="1215"/>
      <c r="E42" s="1216"/>
      <c r="F42" s="1169"/>
      <c r="G42" s="1170"/>
      <c r="H42" s="1170"/>
      <c r="I42" s="1170"/>
      <c r="J42" s="1170"/>
      <c r="K42" s="1170"/>
      <c r="L42" s="1170"/>
      <c r="M42" s="1171"/>
    </row>
    <row r="43" spans="1:13" ht="15.75" thickBot="1" x14ac:dyDescent="0.3">
      <c r="A43" s="437" t="s">
        <v>804</v>
      </c>
      <c r="B43" s="437" t="s">
        <v>146</v>
      </c>
      <c r="C43" s="437" t="s">
        <v>805</v>
      </c>
      <c r="D43" s="1284" t="s">
        <v>813</v>
      </c>
      <c r="E43" s="1284"/>
      <c r="F43" s="1284"/>
      <c r="G43" s="1284"/>
      <c r="H43" s="1284"/>
      <c r="I43" s="1284"/>
      <c r="J43" s="1284"/>
      <c r="K43" s="1284"/>
      <c r="L43" s="1284"/>
      <c r="M43" s="1284"/>
    </row>
    <row r="44" spans="1:13" ht="20.100000000000001" customHeight="1" thickBot="1" x14ac:dyDescent="0.3">
      <c r="A44" s="592"/>
      <c r="B44" s="592"/>
      <c r="C44" s="592"/>
      <c r="D44" s="1284"/>
      <c r="E44" s="1284"/>
      <c r="F44" s="1284"/>
      <c r="G44" s="1284"/>
      <c r="H44" s="1284"/>
      <c r="I44" s="1284"/>
      <c r="J44" s="1284"/>
      <c r="K44" s="1284"/>
      <c r="L44" s="1284"/>
      <c r="M44" s="1284"/>
    </row>
    <row r="45" spans="1:13" ht="15.75" thickBot="1" x14ac:dyDescent="0.3">
      <c r="A45" s="1074" t="s">
        <v>814</v>
      </c>
      <c r="B45" s="1075"/>
      <c r="C45" s="1075"/>
      <c r="D45" s="1075"/>
      <c r="E45" s="1075"/>
      <c r="F45" s="1075"/>
      <c r="G45" s="1075"/>
      <c r="H45" s="1075"/>
      <c r="I45" s="1075"/>
      <c r="J45" s="1075"/>
      <c r="K45" s="1075"/>
      <c r="L45" s="1075"/>
      <c r="M45" s="1076"/>
    </row>
    <row r="46" spans="1:13" ht="15.75" customHeight="1" x14ac:dyDescent="0.25">
      <c r="A46" s="1337" t="s">
        <v>903</v>
      </c>
      <c r="B46" s="1338"/>
      <c r="C46" s="1339"/>
      <c r="D46" s="1213" t="s">
        <v>25</v>
      </c>
      <c r="E46" s="1214"/>
      <c r="F46" s="1166"/>
      <c r="G46" s="1167"/>
      <c r="H46" s="1167"/>
      <c r="I46" s="1167"/>
      <c r="J46" s="1167"/>
      <c r="K46" s="1167"/>
      <c r="L46" s="1167"/>
      <c r="M46" s="1168"/>
    </row>
    <row r="47" spans="1:13" ht="19.899999999999999" customHeight="1" thickBot="1" x14ac:dyDescent="0.3">
      <c r="A47" s="1340"/>
      <c r="B47" s="1341"/>
      <c r="C47" s="1342"/>
      <c r="D47" s="1215"/>
      <c r="E47" s="1216"/>
      <c r="F47" s="1169"/>
      <c r="G47" s="1170"/>
      <c r="H47" s="1170"/>
      <c r="I47" s="1170"/>
      <c r="J47" s="1170"/>
      <c r="K47" s="1170"/>
      <c r="L47" s="1170"/>
      <c r="M47" s="1171"/>
    </row>
    <row r="48" spans="1:13" ht="19.899999999999999" customHeight="1" thickBot="1" x14ac:dyDescent="0.3">
      <c r="A48" s="438" t="s">
        <v>804</v>
      </c>
      <c r="B48" s="438" t="s">
        <v>146</v>
      </c>
      <c r="C48" s="438" t="s">
        <v>805</v>
      </c>
      <c r="D48" s="1343" t="s">
        <v>853</v>
      </c>
      <c r="E48" s="1344"/>
      <c r="F48" s="1344"/>
      <c r="G48" s="1344"/>
      <c r="H48" s="1344"/>
      <c r="I48" s="1344"/>
      <c r="J48" s="1344"/>
      <c r="K48" s="1344"/>
      <c r="L48" s="1344"/>
      <c r="M48" s="1345"/>
    </row>
    <row r="49" spans="1:13" ht="19.899999999999999" customHeight="1" thickBot="1" x14ac:dyDescent="0.3">
      <c r="A49" s="592"/>
      <c r="B49" s="592"/>
      <c r="C49" s="592"/>
      <c r="D49" s="1346"/>
      <c r="E49" s="1347"/>
      <c r="F49" s="1347"/>
      <c r="G49" s="1347"/>
      <c r="H49" s="1347"/>
      <c r="I49" s="1347"/>
      <c r="J49" s="1347"/>
      <c r="K49" s="1347"/>
      <c r="L49" s="1347"/>
      <c r="M49" s="1348"/>
    </row>
    <row r="50" spans="1:13" ht="15.75" customHeight="1" thickBot="1" x14ac:dyDescent="0.3">
      <c r="A50" s="1328" t="s">
        <v>817</v>
      </c>
      <c r="B50" s="1329"/>
      <c r="C50" s="1329"/>
      <c r="D50" s="1329"/>
      <c r="E50" s="1329"/>
      <c r="F50" s="1329"/>
      <c r="G50" s="1329"/>
      <c r="H50" s="1329"/>
      <c r="I50" s="1329"/>
      <c r="J50" s="1329"/>
      <c r="K50" s="1329"/>
      <c r="L50" s="1329"/>
      <c r="M50" s="1330"/>
    </row>
    <row r="51" spans="1:13" ht="15.75" customHeight="1" x14ac:dyDescent="0.25">
      <c r="A51" s="1286" t="s">
        <v>819</v>
      </c>
      <c r="B51" s="1286"/>
      <c r="C51" s="1286"/>
      <c r="D51" s="1213" t="s">
        <v>25</v>
      </c>
      <c r="E51" s="1214"/>
      <c r="F51" s="1166"/>
      <c r="G51" s="1167"/>
      <c r="H51" s="1167"/>
      <c r="I51" s="1167"/>
      <c r="J51" s="1167"/>
      <c r="K51" s="1167"/>
      <c r="L51" s="1167"/>
      <c r="M51" s="1168"/>
    </row>
    <row r="52" spans="1:13" ht="14.45" customHeight="1" thickBot="1" x14ac:dyDescent="0.3">
      <c r="A52" s="1287"/>
      <c r="B52" s="1287"/>
      <c r="C52" s="1287"/>
      <c r="D52" s="1215"/>
      <c r="E52" s="1216"/>
      <c r="F52" s="1169"/>
      <c r="G52" s="1170"/>
      <c r="H52" s="1170"/>
      <c r="I52" s="1170"/>
      <c r="J52" s="1170"/>
      <c r="K52" s="1170"/>
      <c r="L52" s="1170"/>
      <c r="M52" s="1171"/>
    </row>
    <row r="53" spans="1:13" ht="15.6" customHeight="1" thickBot="1" x14ac:dyDescent="0.3">
      <c r="A53" s="437" t="s">
        <v>804</v>
      </c>
      <c r="B53" s="437" t="s">
        <v>146</v>
      </c>
      <c r="C53" s="437" t="s">
        <v>805</v>
      </c>
      <c r="D53" s="1331" t="s">
        <v>854</v>
      </c>
      <c r="E53" s="1332"/>
      <c r="F53" s="1332"/>
      <c r="G53" s="1332"/>
      <c r="H53" s="1332"/>
      <c r="I53" s="1332"/>
      <c r="J53" s="1332"/>
      <c r="K53" s="1332"/>
      <c r="L53" s="1332"/>
      <c r="M53" s="1333"/>
    </row>
    <row r="54" spans="1:13" ht="20.100000000000001" customHeight="1" thickBot="1" x14ac:dyDescent="0.3">
      <c r="A54" s="592"/>
      <c r="B54" s="592"/>
      <c r="C54" s="592"/>
      <c r="D54" s="1334"/>
      <c r="E54" s="1335"/>
      <c r="F54" s="1335"/>
      <c r="G54" s="1335"/>
      <c r="H54" s="1335"/>
      <c r="I54" s="1335"/>
      <c r="J54" s="1335"/>
      <c r="K54" s="1335"/>
      <c r="L54" s="1335"/>
      <c r="M54" s="1336"/>
    </row>
    <row r="55" spans="1:13" ht="15.75" thickBot="1" x14ac:dyDescent="0.3">
      <c r="A55" s="1074" t="s">
        <v>823</v>
      </c>
      <c r="B55" s="1075"/>
      <c r="C55" s="1075"/>
      <c r="D55" s="1075"/>
      <c r="E55" s="1075"/>
      <c r="F55" s="1075"/>
      <c r="G55" s="1075"/>
      <c r="H55" s="1075"/>
      <c r="I55" s="1075"/>
      <c r="J55" s="1075"/>
      <c r="K55" s="1075"/>
      <c r="L55" s="1075"/>
      <c r="M55" s="1076"/>
    </row>
    <row r="56" spans="1:13" ht="15.75" customHeight="1" x14ac:dyDescent="0.25">
      <c r="A56" s="1322" t="s">
        <v>927</v>
      </c>
      <c r="B56" s="1323"/>
      <c r="C56" s="1324"/>
      <c r="D56" s="1213" t="s">
        <v>25</v>
      </c>
      <c r="E56" s="1214"/>
      <c r="F56" s="1166"/>
      <c r="G56" s="1167"/>
      <c r="H56" s="1167"/>
      <c r="I56" s="1167"/>
      <c r="J56" s="1167"/>
      <c r="K56" s="1167"/>
      <c r="L56" s="1167"/>
      <c r="M56" s="1168"/>
    </row>
    <row r="57" spans="1:13" ht="15.75" thickBot="1" x14ac:dyDescent="0.3">
      <c r="A57" s="1325"/>
      <c r="B57" s="1326"/>
      <c r="C57" s="1327"/>
      <c r="D57" s="1215"/>
      <c r="E57" s="1216"/>
      <c r="F57" s="1169"/>
      <c r="G57" s="1170"/>
      <c r="H57" s="1170"/>
      <c r="I57" s="1170"/>
      <c r="J57" s="1170"/>
      <c r="K57" s="1170"/>
      <c r="L57" s="1170"/>
      <c r="M57" s="1171"/>
    </row>
    <row r="58" spans="1:13" ht="15.75" thickBot="1" x14ac:dyDescent="0.3">
      <c r="A58" s="438" t="s">
        <v>804</v>
      </c>
      <c r="B58" s="438" t="s">
        <v>146</v>
      </c>
      <c r="C58" s="438" t="s">
        <v>805</v>
      </c>
      <c r="D58" s="1246" t="s">
        <v>815</v>
      </c>
      <c r="E58" s="1248" t="s">
        <v>932</v>
      </c>
      <c r="F58" s="1248"/>
      <c r="G58" s="1248"/>
      <c r="H58" s="1318" t="s">
        <v>829</v>
      </c>
      <c r="I58" s="1318"/>
      <c r="J58" s="1318"/>
      <c r="K58" s="1318"/>
      <c r="L58" s="1318"/>
      <c r="M58" s="1319"/>
    </row>
    <row r="59" spans="1:13" ht="15.75" thickBot="1" x14ac:dyDescent="0.3">
      <c r="A59" s="592"/>
      <c r="B59" s="592"/>
      <c r="C59" s="592"/>
      <c r="D59" s="1247"/>
      <c r="E59" s="1250"/>
      <c r="F59" s="1250"/>
      <c r="G59" s="1250"/>
      <c r="H59" s="1320"/>
      <c r="I59" s="1320"/>
      <c r="J59" s="1320"/>
      <c r="K59" s="1320"/>
      <c r="L59" s="1320"/>
      <c r="M59" s="1321"/>
    </row>
    <row r="60" spans="1:13" ht="15.75" thickBot="1" x14ac:dyDescent="0.3">
      <c r="A60" s="438" t="s">
        <v>804</v>
      </c>
      <c r="B60" s="438" t="s">
        <v>146</v>
      </c>
      <c r="C60" s="438" t="s">
        <v>805</v>
      </c>
      <c r="D60" s="1246" t="s">
        <v>815</v>
      </c>
      <c r="E60" s="1248" t="s">
        <v>933</v>
      </c>
      <c r="F60" s="1248"/>
      <c r="G60" s="1248"/>
      <c r="H60" s="1318" t="s">
        <v>829</v>
      </c>
      <c r="I60" s="1318"/>
      <c r="J60" s="1318"/>
      <c r="K60" s="1318"/>
      <c r="L60" s="1318"/>
      <c r="M60" s="1319"/>
    </row>
    <row r="61" spans="1:13" ht="15.75" thickBot="1" x14ac:dyDescent="0.3">
      <c r="A61" s="592"/>
      <c r="B61" s="592"/>
      <c r="C61" s="592"/>
      <c r="D61" s="1247"/>
      <c r="E61" s="1250"/>
      <c r="F61" s="1250"/>
      <c r="G61" s="1250"/>
      <c r="H61" s="1320"/>
      <c r="I61" s="1320"/>
      <c r="J61" s="1320"/>
      <c r="K61" s="1320"/>
      <c r="L61" s="1320"/>
      <c r="M61" s="1321"/>
    </row>
    <row r="62" spans="1:13" ht="18" customHeight="1" thickBot="1" x14ac:dyDescent="0.3">
      <c r="A62" s="438" t="s">
        <v>804</v>
      </c>
      <c r="B62" s="438" t="s">
        <v>146</v>
      </c>
      <c r="C62" s="438" t="s">
        <v>805</v>
      </c>
      <c r="D62" s="1246" t="s">
        <v>815</v>
      </c>
      <c r="E62" s="1248" t="s">
        <v>892</v>
      </c>
      <c r="F62" s="1248"/>
      <c r="G62" s="1248"/>
      <c r="H62" s="1248"/>
      <c r="I62" s="1248"/>
      <c r="J62" s="1248"/>
      <c r="K62" s="1248"/>
      <c r="L62" s="1311" t="s">
        <v>831</v>
      </c>
      <c r="M62" s="1312"/>
    </row>
    <row r="63" spans="1:13" ht="15" customHeight="1" thickBot="1" x14ac:dyDescent="0.3">
      <c r="A63" s="592"/>
      <c r="B63" s="592"/>
      <c r="C63" s="592"/>
      <c r="D63" s="1247"/>
      <c r="E63" s="1250"/>
      <c r="F63" s="1250"/>
      <c r="G63" s="1250"/>
      <c r="H63" s="1250"/>
      <c r="I63" s="1250"/>
      <c r="J63" s="1250"/>
      <c r="K63" s="1250"/>
      <c r="L63" s="1313"/>
      <c r="M63" s="1314"/>
    </row>
    <row r="64" spans="1:13" ht="25.5" customHeight="1" thickBot="1" x14ac:dyDescent="0.3">
      <c r="A64" s="438" t="s">
        <v>804</v>
      </c>
      <c r="B64" s="438" t="s">
        <v>146</v>
      </c>
      <c r="C64" s="438" t="s">
        <v>805</v>
      </c>
      <c r="D64" s="1246" t="s">
        <v>815</v>
      </c>
      <c r="E64" s="1309" t="s">
        <v>832</v>
      </c>
      <c r="F64" s="1309"/>
      <c r="G64" s="1309"/>
      <c r="H64" s="1309"/>
      <c r="I64" s="1309"/>
      <c r="J64" s="1309"/>
      <c r="K64" s="1309"/>
      <c r="L64" s="1311" t="s">
        <v>833</v>
      </c>
      <c r="M64" s="1312"/>
    </row>
    <row r="65" spans="1:13" ht="15.75" customHeight="1" thickBot="1" x14ac:dyDescent="0.3">
      <c r="A65" s="592"/>
      <c r="B65" s="592"/>
      <c r="C65" s="592"/>
      <c r="D65" s="1247"/>
      <c r="E65" s="1310"/>
      <c r="F65" s="1310"/>
      <c r="G65" s="1310"/>
      <c r="H65" s="1310"/>
      <c r="I65" s="1310"/>
      <c r="J65" s="1310"/>
      <c r="K65" s="1310"/>
      <c r="L65" s="1313"/>
      <c r="M65" s="1314"/>
    </row>
    <row r="66" spans="1:13" ht="15.75" customHeight="1" thickBot="1" x14ac:dyDescent="0.3">
      <c r="A66" s="606"/>
      <c r="B66" s="607"/>
      <c r="C66" s="607"/>
      <c r="D66" s="1315" t="s">
        <v>919</v>
      </c>
      <c r="E66" s="1315"/>
      <c r="F66" s="1315"/>
      <c r="G66" s="1315"/>
      <c r="H66" s="1315"/>
      <c r="I66" s="1315"/>
      <c r="J66" s="1315"/>
      <c r="K66" s="1315"/>
      <c r="L66" s="1315"/>
      <c r="M66" s="608"/>
    </row>
    <row r="67" spans="1:13" x14ac:dyDescent="0.25">
      <c r="A67" s="1316" t="s">
        <v>855</v>
      </c>
      <c r="B67" s="1316"/>
      <c r="C67" s="1316"/>
      <c r="D67" s="1213" t="s">
        <v>25</v>
      </c>
      <c r="E67" s="1214"/>
      <c r="F67" s="1166"/>
      <c r="G67" s="1167"/>
      <c r="H67" s="1167"/>
      <c r="I67" s="1167"/>
      <c r="J67" s="1167"/>
      <c r="K67" s="1167"/>
      <c r="L67" s="1167"/>
      <c r="M67" s="1168"/>
    </row>
    <row r="68" spans="1:13" ht="15" customHeight="1" thickBot="1" x14ac:dyDescent="0.3">
      <c r="A68" s="1317"/>
      <c r="B68" s="1317"/>
      <c r="C68" s="1317"/>
      <c r="D68" s="1215"/>
      <c r="E68" s="1216"/>
      <c r="F68" s="1169"/>
      <c r="G68" s="1170"/>
      <c r="H68" s="1170"/>
      <c r="I68" s="1170"/>
      <c r="J68" s="1170"/>
      <c r="K68" s="1170"/>
      <c r="L68" s="1170"/>
      <c r="M68" s="1171"/>
    </row>
    <row r="69" spans="1:13" ht="15" customHeight="1" x14ac:dyDescent="0.25">
      <c r="A69" s="1301" t="s">
        <v>928</v>
      </c>
      <c r="B69" s="1302"/>
      <c r="C69" s="1302"/>
      <c r="D69" s="1302"/>
      <c r="E69" s="1302"/>
      <c r="F69" s="1302"/>
      <c r="G69" s="1302"/>
      <c r="H69" s="1302"/>
      <c r="I69" s="1302"/>
      <c r="J69" s="1302"/>
      <c r="K69" s="1302"/>
      <c r="L69" s="1302"/>
      <c r="M69" s="1303"/>
    </row>
    <row r="70" spans="1:13" ht="15.75" thickBot="1" x14ac:dyDescent="0.3">
      <c r="A70" s="1304"/>
      <c r="B70" s="1305"/>
      <c r="C70" s="1305"/>
      <c r="D70" s="1305"/>
      <c r="E70" s="1305"/>
      <c r="F70" s="1305"/>
      <c r="G70" s="1305"/>
      <c r="H70" s="1305"/>
      <c r="I70" s="1305"/>
      <c r="J70" s="1305"/>
      <c r="K70" s="1305"/>
      <c r="L70" s="1305"/>
      <c r="M70" s="1306"/>
    </row>
    <row r="71" spans="1:13" ht="15.75" thickBot="1" x14ac:dyDescent="0.3">
      <c r="A71" s="437" t="s">
        <v>804</v>
      </c>
      <c r="B71" s="437" t="s">
        <v>146</v>
      </c>
      <c r="C71" s="437" t="s">
        <v>805</v>
      </c>
      <c r="D71" s="1223" t="s">
        <v>815</v>
      </c>
      <c r="E71" s="1252" t="s">
        <v>835</v>
      </c>
      <c r="F71" s="1252"/>
      <c r="G71" s="1252"/>
      <c r="H71" s="1252"/>
      <c r="I71" s="1252"/>
      <c r="J71" s="1252"/>
      <c r="K71" s="1252"/>
      <c r="L71" s="1252"/>
      <c r="M71" s="1307"/>
    </row>
    <row r="72" spans="1:13" ht="15.75" thickBot="1" x14ac:dyDescent="0.3">
      <c r="A72" s="592"/>
      <c r="B72" s="592"/>
      <c r="C72" s="592"/>
      <c r="D72" s="1224"/>
      <c r="E72" s="1253"/>
      <c r="F72" s="1253"/>
      <c r="G72" s="1253"/>
      <c r="H72" s="1253"/>
      <c r="I72" s="1253"/>
      <c r="J72" s="1253"/>
      <c r="K72" s="1253"/>
      <c r="L72" s="1253"/>
      <c r="M72" s="1308"/>
    </row>
    <row r="73" spans="1:13" ht="15.75" thickBot="1" x14ac:dyDescent="0.3">
      <c r="A73" s="437" t="s">
        <v>804</v>
      </c>
      <c r="B73" s="437" t="s">
        <v>146</v>
      </c>
      <c r="C73" s="437" t="s">
        <v>805</v>
      </c>
      <c r="D73" s="1223" t="s">
        <v>815</v>
      </c>
      <c r="E73" s="1252" t="s">
        <v>836</v>
      </c>
      <c r="F73" s="1252"/>
      <c r="G73" s="1252"/>
      <c r="H73" s="1252"/>
      <c r="I73" s="1252"/>
      <c r="J73" s="1252"/>
      <c r="K73" s="1252"/>
      <c r="L73" s="1252"/>
      <c r="M73" s="1307"/>
    </row>
    <row r="74" spans="1:13" ht="19.899999999999999" customHeight="1" thickBot="1" x14ac:dyDescent="0.3">
      <c r="A74" s="592"/>
      <c r="B74" s="592"/>
      <c r="C74" s="592"/>
      <c r="D74" s="1224"/>
      <c r="E74" s="1253"/>
      <c r="F74" s="1253"/>
      <c r="G74" s="1253"/>
      <c r="H74" s="1253"/>
      <c r="I74" s="1253"/>
      <c r="J74" s="1253"/>
      <c r="K74" s="1253"/>
      <c r="L74" s="1253"/>
      <c r="M74" s="1308"/>
    </row>
    <row r="75" spans="1:13" ht="15.75" customHeight="1" thickBot="1" x14ac:dyDescent="0.3">
      <c r="A75" s="1074" t="s">
        <v>837</v>
      </c>
      <c r="B75" s="1075"/>
      <c r="C75" s="1075"/>
      <c r="D75" s="1075"/>
      <c r="E75" s="1075"/>
      <c r="F75" s="1075"/>
      <c r="G75" s="1075"/>
      <c r="H75" s="1075"/>
      <c r="I75" s="1075"/>
      <c r="J75" s="1075"/>
      <c r="K75" s="1075"/>
      <c r="L75" s="1075"/>
      <c r="M75" s="1076"/>
    </row>
    <row r="76" spans="1:13" x14ac:dyDescent="0.25">
      <c r="A76" s="1256" t="s">
        <v>856</v>
      </c>
      <c r="B76" s="1257"/>
      <c r="C76" s="1258"/>
      <c r="D76" s="1213" t="s">
        <v>25</v>
      </c>
      <c r="E76" s="1214"/>
      <c r="F76" s="1166"/>
      <c r="G76" s="1167"/>
      <c r="H76" s="1167"/>
      <c r="I76" s="1167"/>
      <c r="J76" s="1167"/>
      <c r="K76" s="1167"/>
      <c r="L76" s="1167"/>
      <c r="M76" s="1168"/>
    </row>
    <row r="77" spans="1:13" ht="15.75" thickBot="1" x14ac:dyDescent="0.3">
      <c r="A77" s="1259"/>
      <c r="B77" s="1260"/>
      <c r="C77" s="1261"/>
      <c r="D77" s="1215"/>
      <c r="E77" s="1216"/>
      <c r="F77" s="1169"/>
      <c r="G77" s="1170"/>
      <c r="H77" s="1170"/>
      <c r="I77" s="1170"/>
      <c r="J77" s="1170"/>
      <c r="K77" s="1170"/>
      <c r="L77" s="1170"/>
      <c r="M77" s="1171"/>
    </row>
    <row r="78" spans="1:13" ht="17.45" customHeight="1" thickBot="1" x14ac:dyDescent="0.3">
      <c r="A78" s="438" t="s">
        <v>804</v>
      </c>
      <c r="B78" s="438" t="s">
        <v>146</v>
      </c>
      <c r="C78" s="438" t="s">
        <v>805</v>
      </c>
      <c r="D78" s="1277" t="s">
        <v>857</v>
      </c>
      <c r="E78" s="1277"/>
      <c r="F78" s="1277"/>
      <c r="G78" s="1277"/>
      <c r="H78" s="1277"/>
      <c r="I78" s="1277"/>
      <c r="J78" s="1277"/>
      <c r="K78" s="1277"/>
      <c r="L78" s="1277"/>
      <c r="M78" s="1277"/>
    </row>
    <row r="79" spans="1:13" ht="20.100000000000001" customHeight="1" thickBot="1" x14ac:dyDescent="0.3">
      <c r="A79" s="592"/>
      <c r="B79" s="592"/>
      <c r="C79" s="592"/>
      <c r="D79" s="1277"/>
      <c r="E79" s="1277"/>
      <c r="F79" s="1277"/>
      <c r="G79" s="1277"/>
      <c r="H79" s="1277"/>
      <c r="I79" s="1277"/>
      <c r="J79" s="1277"/>
      <c r="K79" s="1277"/>
      <c r="L79" s="1277"/>
      <c r="M79" s="1277"/>
    </row>
    <row r="80" spans="1:13" ht="15.75" thickBot="1" x14ac:dyDescent="0.3">
      <c r="A80" s="1087" t="s">
        <v>801</v>
      </c>
      <c r="B80" s="1088"/>
      <c r="C80" s="1088"/>
      <c r="D80" s="1088"/>
      <c r="E80" s="1088"/>
      <c r="F80" s="1088"/>
      <c r="G80" s="1088"/>
      <c r="H80" s="1088"/>
      <c r="I80" s="1088"/>
      <c r="J80" s="1088"/>
      <c r="K80" s="1088"/>
      <c r="L80" s="1088"/>
      <c r="M80" s="1089"/>
    </row>
    <row r="81" spans="1:13" ht="15.75" customHeight="1" x14ac:dyDescent="0.25">
      <c r="A81" s="1207" t="s">
        <v>909</v>
      </c>
      <c r="B81" s="1208"/>
      <c r="C81" s="1209"/>
      <c r="D81" s="1213" t="s">
        <v>25</v>
      </c>
      <c r="E81" s="1214"/>
      <c r="F81" s="1166"/>
      <c r="G81" s="1167"/>
      <c r="H81" s="1167"/>
      <c r="I81" s="1167"/>
      <c r="J81" s="1167"/>
      <c r="K81" s="1167"/>
      <c r="L81" s="1167"/>
      <c r="M81" s="1168"/>
    </row>
    <row r="82" spans="1:13" ht="20.25" customHeight="1" thickBot="1" x14ac:dyDescent="0.3">
      <c r="A82" s="1210"/>
      <c r="B82" s="1211"/>
      <c r="C82" s="1212"/>
      <c r="D82" s="1215"/>
      <c r="E82" s="1216"/>
      <c r="F82" s="1169"/>
      <c r="G82" s="1170"/>
      <c r="H82" s="1170"/>
      <c r="I82" s="1170"/>
      <c r="J82" s="1170"/>
      <c r="K82" s="1170"/>
      <c r="L82" s="1170"/>
      <c r="M82" s="1171"/>
    </row>
    <row r="83" spans="1:13" ht="15.75" customHeight="1" thickBot="1" x14ac:dyDescent="0.3">
      <c r="A83" s="437" t="s">
        <v>804</v>
      </c>
      <c r="B83" s="437" t="s">
        <v>146</v>
      </c>
      <c r="C83" s="437" t="s">
        <v>805</v>
      </c>
      <c r="D83" s="1299" t="s">
        <v>838</v>
      </c>
      <c r="E83" s="1225" t="s">
        <v>963</v>
      </c>
      <c r="F83" s="1225"/>
      <c r="G83" s="1225"/>
      <c r="H83" s="1225"/>
      <c r="I83" s="1225"/>
      <c r="J83" s="1225"/>
      <c r="K83" s="1225"/>
      <c r="L83" s="1225"/>
      <c r="M83" s="1272"/>
    </row>
    <row r="84" spans="1:13" ht="32.25" customHeight="1" thickBot="1" x14ac:dyDescent="0.3">
      <c r="A84" s="592"/>
      <c r="B84" s="592"/>
      <c r="C84" s="592"/>
      <c r="D84" s="1300"/>
      <c r="E84" s="1226"/>
      <c r="F84" s="1226"/>
      <c r="G84" s="1226"/>
      <c r="H84" s="1226"/>
      <c r="I84" s="1226"/>
      <c r="J84" s="1226"/>
      <c r="K84" s="1226"/>
      <c r="L84" s="1226"/>
      <c r="M84" s="1274"/>
    </row>
    <row r="85" spans="1:13" ht="15" customHeight="1" thickBot="1" x14ac:dyDescent="0.3">
      <c r="A85" s="437" t="s">
        <v>804</v>
      </c>
      <c r="B85" s="437" t="s">
        <v>146</v>
      </c>
      <c r="C85" s="437" t="s">
        <v>805</v>
      </c>
      <c r="D85" s="1299" t="s">
        <v>839</v>
      </c>
      <c r="E85" s="1225" t="s">
        <v>961</v>
      </c>
      <c r="F85" s="1225"/>
      <c r="G85" s="1225"/>
      <c r="H85" s="1225"/>
      <c r="I85" s="1225"/>
      <c r="J85" s="1225"/>
      <c r="K85" s="1225"/>
      <c r="L85" s="1225"/>
      <c r="M85" s="1272"/>
    </row>
    <row r="86" spans="1:13" ht="51" customHeight="1" thickBot="1" x14ac:dyDescent="0.3">
      <c r="A86" s="592"/>
      <c r="B86" s="592"/>
      <c r="C86" s="592"/>
      <c r="D86" s="1300"/>
      <c r="E86" s="1226"/>
      <c r="F86" s="1226"/>
      <c r="G86" s="1226"/>
      <c r="H86" s="1226"/>
      <c r="I86" s="1226"/>
      <c r="J86" s="1226"/>
      <c r="K86" s="1226"/>
      <c r="L86" s="1226"/>
      <c r="M86" s="1274"/>
    </row>
    <row r="87" spans="1:13" ht="15.75" customHeight="1" thickBot="1" x14ac:dyDescent="0.3">
      <c r="A87" s="437" t="s">
        <v>804</v>
      </c>
      <c r="B87" s="437" t="s">
        <v>146</v>
      </c>
      <c r="C87" s="437" t="s">
        <v>805</v>
      </c>
      <c r="D87" s="1299" t="s">
        <v>840</v>
      </c>
      <c r="E87" s="1219" t="s">
        <v>970</v>
      </c>
      <c r="F87" s="1219"/>
      <c r="G87" s="1219"/>
      <c r="H87" s="1219"/>
      <c r="I87" s="1219"/>
      <c r="J87" s="1219"/>
      <c r="K87" s="1219"/>
      <c r="L87" s="1219"/>
      <c r="M87" s="1220"/>
    </row>
    <row r="88" spans="1:13" ht="33.75" customHeight="1" thickBot="1" x14ac:dyDescent="0.3">
      <c r="A88" s="592"/>
      <c r="B88" s="592"/>
      <c r="C88" s="592"/>
      <c r="D88" s="1300"/>
      <c r="E88" s="1221"/>
      <c r="F88" s="1221"/>
      <c r="G88" s="1221"/>
      <c r="H88" s="1221"/>
      <c r="I88" s="1221"/>
      <c r="J88" s="1221"/>
      <c r="K88" s="1221"/>
      <c r="L88" s="1221"/>
      <c r="M88" s="1222"/>
    </row>
    <row r="89" spans="1:13" ht="15.75" customHeight="1" thickBot="1" x14ac:dyDescent="0.3">
      <c r="A89" s="437" t="s">
        <v>804</v>
      </c>
      <c r="B89" s="437" t="s">
        <v>146</v>
      </c>
      <c r="C89" s="437" t="s">
        <v>805</v>
      </c>
      <c r="D89" s="1299" t="s">
        <v>842</v>
      </c>
      <c r="E89" s="1219" t="s">
        <v>841</v>
      </c>
      <c r="F89" s="1219"/>
      <c r="G89" s="1219"/>
      <c r="H89" s="1219"/>
      <c r="I89" s="1219"/>
      <c r="J89" s="1219"/>
      <c r="K89" s="1219"/>
      <c r="L89" s="1219"/>
      <c r="M89" s="1220"/>
    </row>
    <row r="90" spans="1:13" ht="21.75" customHeight="1" thickBot="1" x14ac:dyDescent="0.3">
      <c r="A90" s="592"/>
      <c r="B90" s="592"/>
      <c r="C90" s="592"/>
      <c r="D90" s="1300"/>
      <c r="E90" s="1221"/>
      <c r="F90" s="1221"/>
      <c r="G90" s="1221"/>
      <c r="H90" s="1221"/>
      <c r="I90" s="1221"/>
      <c r="J90" s="1221"/>
      <c r="K90" s="1221"/>
      <c r="L90" s="1221"/>
      <c r="M90" s="1222"/>
    </row>
    <row r="91" spans="1:13" ht="15.75" customHeight="1" thickBot="1" x14ac:dyDescent="0.3">
      <c r="A91" s="437" t="s">
        <v>804</v>
      </c>
      <c r="B91" s="437" t="s">
        <v>146</v>
      </c>
      <c r="C91" s="437" t="s">
        <v>805</v>
      </c>
      <c r="D91" s="1299" t="s">
        <v>929</v>
      </c>
      <c r="E91" s="1219" t="s">
        <v>930</v>
      </c>
      <c r="F91" s="1219"/>
      <c r="G91" s="1219"/>
      <c r="H91" s="1219"/>
      <c r="I91" s="1219"/>
      <c r="J91" s="1219"/>
      <c r="K91" s="1219"/>
      <c r="L91" s="1219"/>
      <c r="M91" s="1220"/>
    </row>
    <row r="92" spans="1:13" ht="47.25" customHeight="1" thickBot="1" x14ac:dyDescent="0.3">
      <c r="A92" s="592"/>
      <c r="B92" s="592"/>
      <c r="C92" s="592"/>
      <c r="D92" s="1300"/>
      <c r="E92" s="1221"/>
      <c r="F92" s="1221"/>
      <c r="G92" s="1221"/>
      <c r="H92" s="1221"/>
      <c r="I92" s="1221"/>
      <c r="J92" s="1221"/>
      <c r="K92" s="1221"/>
      <c r="L92" s="1221"/>
      <c r="M92" s="1222"/>
    </row>
    <row r="93" spans="1:13" ht="15.75" customHeight="1" thickBot="1" x14ac:dyDescent="0.3">
      <c r="A93" s="1074" t="s">
        <v>843</v>
      </c>
      <c r="B93" s="1075"/>
      <c r="C93" s="1075"/>
      <c r="D93" s="1075"/>
      <c r="E93" s="1075"/>
      <c r="F93" s="1075"/>
      <c r="G93" s="1075"/>
      <c r="H93" s="1075"/>
      <c r="I93" s="1075"/>
      <c r="J93" s="1075"/>
      <c r="K93" s="1075"/>
      <c r="L93" s="1075"/>
      <c r="M93" s="1076"/>
    </row>
  </sheetData>
  <sheetProtection algorithmName="SHA-512" hashValue="OM11Kdjw5SVhCdo9abo3UHALHn7zKyToVyZdkretFNeSF38gp2CtO+wWBdrV7IWBN36XIZY4Ympu9kta3cEOCg==" saltValue="nMMMXkY/nQmfXqibVnc1IQ==" spinCount="100000" sheet="1" objects="1" scenarios="1"/>
  <mergeCells count="110">
    <mergeCell ref="A1:M1"/>
    <mergeCell ref="B2:C2"/>
    <mergeCell ref="D2:F2"/>
    <mergeCell ref="G2:M2"/>
    <mergeCell ref="A3:M3"/>
    <mergeCell ref="A4:I4"/>
    <mergeCell ref="J4:K4"/>
    <mergeCell ref="L4:M4"/>
    <mergeCell ref="A7:I7"/>
    <mergeCell ref="J7:K7"/>
    <mergeCell ref="L7:M7"/>
    <mergeCell ref="A8:I8"/>
    <mergeCell ref="J8:K8"/>
    <mergeCell ref="L8:M8"/>
    <mergeCell ref="A5:I5"/>
    <mergeCell ref="J5:K5"/>
    <mergeCell ref="L5:M5"/>
    <mergeCell ref="A6:I6"/>
    <mergeCell ref="J6:K6"/>
    <mergeCell ref="L6:M6"/>
    <mergeCell ref="A17:M17"/>
    <mergeCell ref="A18:C19"/>
    <mergeCell ref="D18:E19"/>
    <mergeCell ref="F18:M19"/>
    <mergeCell ref="D20:M21"/>
    <mergeCell ref="A22:M22"/>
    <mergeCell ref="A9:M11"/>
    <mergeCell ref="A12:M12"/>
    <mergeCell ref="A13:C14"/>
    <mergeCell ref="D13:E14"/>
    <mergeCell ref="F13:M14"/>
    <mergeCell ref="D15:M16"/>
    <mergeCell ref="C29:C30"/>
    <mergeCell ref="A31:M31"/>
    <mergeCell ref="A32:C33"/>
    <mergeCell ref="D32:E33"/>
    <mergeCell ref="F32:M33"/>
    <mergeCell ref="D34:M35"/>
    <mergeCell ref="A23:C24"/>
    <mergeCell ref="D23:E24"/>
    <mergeCell ref="F23:M24"/>
    <mergeCell ref="D25:M26"/>
    <mergeCell ref="A27:A28"/>
    <mergeCell ref="B27:B28"/>
    <mergeCell ref="C27:C28"/>
    <mergeCell ref="D27:M30"/>
    <mergeCell ref="A29:A30"/>
    <mergeCell ref="B29:B30"/>
    <mergeCell ref="D43:M44"/>
    <mergeCell ref="A45:M45"/>
    <mergeCell ref="A46:C47"/>
    <mergeCell ref="D46:E47"/>
    <mergeCell ref="F46:M47"/>
    <mergeCell ref="D48:M49"/>
    <mergeCell ref="D36:M37"/>
    <mergeCell ref="D38:M39"/>
    <mergeCell ref="A40:M40"/>
    <mergeCell ref="A41:C42"/>
    <mergeCell ref="D41:E42"/>
    <mergeCell ref="F41:M42"/>
    <mergeCell ref="A56:C57"/>
    <mergeCell ref="D56:E57"/>
    <mergeCell ref="F56:M57"/>
    <mergeCell ref="D58:D59"/>
    <mergeCell ref="E58:G59"/>
    <mergeCell ref="H58:M59"/>
    <mergeCell ref="A50:M50"/>
    <mergeCell ref="A51:C52"/>
    <mergeCell ref="D51:E52"/>
    <mergeCell ref="F51:M52"/>
    <mergeCell ref="D53:M54"/>
    <mergeCell ref="A55:M55"/>
    <mergeCell ref="D64:D65"/>
    <mergeCell ref="E64:K65"/>
    <mergeCell ref="L64:M65"/>
    <mergeCell ref="D66:L66"/>
    <mergeCell ref="A67:C68"/>
    <mergeCell ref="D67:E68"/>
    <mergeCell ref="F67:M68"/>
    <mergeCell ref="D60:D61"/>
    <mergeCell ref="E60:G61"/>
    <mergeCell ref="H60:M61"/>
    <mergeCell ref="D62:D63"/>
    <mergeCell ref="E62:K63"/>
    <mergeCell ref="L62:M63"/>
    <mergeCell ref="A76:C77"/>
    <mergeCell ref="D76:E77"/>
    <mergeCell ref="F76:M77"/>
    <mergeCell ref="D78:M79"/>
    <mergeCell ref="A80:M80"/>
    <mergeCell ref="A81:C82"/>
    <mergeCell ref="D81:E82"/>
    <mergeCell ref="F81:M82"/>
    <mergeCell ref="A69:M70"/>
    <mergeCell ref="D71:D72"/>
    <mergeCell ref="E71:M72"/>
    <mergeCell ref="D73:D74"/>
    <mergeCell ref="E73:M74"/>
    <mergeCell ref="A75:M75"/>
    <mergeCell ref="D89:D90"/>
    <mergeCell ref="E89:M90"/>
    <mergeCell ref="D91:D92"/>
    <mergeCell ref="E91:M92"/>
    <mergeCell ref="A93:M93"/>
    <mergeCell ref="D83:D84"/>
    <mergeCell ref="E83:M84"/>
    <mergeCell ref="D85:D86"/>
    <mergeCell ref="E85:M86"/>
    <mergeCell ref="D87:D88"/>
    <mergeCell ref="E87:M88"/>
  </mergeCells>
  <dataValidations count="2">
    <dataValidation allowBlank="1" showErrorMessage="1" sqref="A13:C14 A18:C19 A23:C24 A32:C33 A41:C42 A46:C47 A51:C52 A56:C57 A67:C68 A76:C77 A81:C82"/>
    <dataValidation allowBlank="1" showErrorMessage="1" promptTitle="1. Mandatory-H&amp;S Items" prompt="Enter the cost(s) associated with H&amp;S amount listed on Work Order. " sqref="D13:M14 D18:M19 D23:M24 D32:M33 D41:M42 D46:M47 D51:M52 D56:M57 D67:M68 D76:M77 D81:M82"/>
  </dataValidations>
  <hyperlinks>
    <hyperlink ref="A50" r:id="rId1" display="Attic Floors- Unconditoned Attic SWS "/>
    <hyperlink ref="H58" r:id="rId2"/>
    <hyperlink ref="H60" r:id="rId3"/>
    <hyperlink ref="A17:M17" r:id="rId4" display="○WPN 22-7"/>
    <hyperlink ref="A22:M22" r:id="rId5" display="○ Lighting Replacement SWS"/>
    <hyperlink ref="A31:M31" r:id="rId6" display="○ Air sealing SWS"/>
    <hyperlink ref="A40:M40" r:id="rId7" display="○ Duct sealing SWS"/>
    <hyperlink ref="A45:M45" r:id="rId8" display="○ General Duct Insulation SWS"/>
    <hyperlink ref="A55:M55" r:id="rId9" display="○ Dense Pack Insulation SWS"/>
    <hyperlink ref="L62:M63" r:id="rId10" display="Tank Insulation SWS "/>
    <hyperlink ref="L64:M65" r:id="rId11" display="Pipe Insulation SWS"/>
    <hyperlink ref="A75:M75" r:id="rId12" display="○ Refrigerator Replacement SWS "/>
    <hyperlink ref="A80:M80" r:id="rId13" display="○ Lighting Replacement SWS"/>
    <hyperlink ref="A93:M93" r:id="rId14" display="○ Heating &amp; Cooling: Equipment Installation SWS"/>
    <hyperlink ref="A50:M50" r:id="rId15" display="○ Attic Floors- Unconditoned Attic SWS "/>
  </hyperlinks>
  <printOptions horizontalCentered="1"/>
  <pageMargins left="0.2" right="0.2" top="0.25" bottom="0.25" header="0.05" footer="0.05"/>
  <pageSetup scale="71" orientation="portrait" horizontalDpi="300" verticalDpi="0" r:id="rId16"/>
  <rowBreaks count="1" manualBreakCount="1">
    <brk id="50" max="16383" man="1"/>
  </rowBreaks>
  <drawing r:id="rId17"/>
  <legacyDrawing r:id="rId18"/>
  <mc:AlternateContent xmlns:mc="http://schemas.openxmlformats.org/markup-compatibility/2006">
    <mc:Choice Requires="x14">
      <controls>
        <mc:AlternateContent xmlns:mc="http://schemas.openxmlformats.org/markup-compatibility/2006">
          <mc:Choice Requires="x14">
            <control shapeId="48129" r:id="rId19" name="Check Box 1">
              <controlPr defaultSize="0" autoFill="0" autoLine="0" autoPict="0">
                <anchor moveWithCells="1">
                  <from>
                    <xdr:col>10</xdr:col>
                    <xdr:colOff>57150</xdr:colOff>
                    <xdr:row>3</xdr:row>
                    <xdr:rowOff>352425</xdr:rowOff>
                  </from>
                  <to>
                    <xdr:col>10</xdr:col>
                    <xdr:colOff>762000</xdr:colOff>
                    <xdr:row>5</xdr:row>
                    <xdr:rowOff>0</xdr:rowOff>
                  </to>
                </anchor>
              </controlPr>
            </control>
          </mc:Choice>
        </mc:AlternateContent>
        <mc:AlternateContent xmlns:mc="http://schemas.openxmlformats.org/markup-compatibility/2006">
          <mc:Choice Requires="x14">
            <control shapeId="48130" r:id="rId20" name="Check Box 2">
              <controlPr defaultSize="0" autoFill="0" autoLine="0" autoPict="0">
                <anchor moveWithCells="1">
                  <from>
                    <xdr:col>12</xdr:col>
                    <xdr:colOff>28575</xdr:colOff>
                    <xdr:row>3</xdr:row>
                    <xdr:rowOff>361950</xdr:rowOff>
                  </from>
                  <to>
                    <xdr:col>12</xdr:col>
                    <xdr:colOff>752475</xdr:colOff>
                    <xdr:row>5</xdr:row>
                    <xdr:rowOff>9525</xdr:rowOff>
                  </to>
                </anchor>
              </controlPr>
            </control>
          </mc:Choice>
        </mc:AlternateContent>
        <mc:AlternateContent xmlns:mc="http://schemas.openxmlformats.org/markup-compatibility/2006">
          <mc:Choice Requires="x14">
            <control shapeId="48131" r:id="rId21" name="Check Box 3">
              <controlPr defaultSize="0" autoFill="0" autoLine="0" autoPict="0">
                <anchor moveWithCells="1">
                  <from>
                    <xdr:col>10</xdr:col>
                    <xdr:colOff>66675</xdr:colOff>
                    <xdr:row>4</xdr:row>
                    <xdr:rowOff>219075</xdr:rowOff>
                  </from>
                  <to>
                    <xdr:col>10</xdr:col>
                    <xdr:colOff>771525</xdr:colOff>
                    <xdr:row>5</xdr:row>
                    <xdr:rowOff>238125</xdr:rowOff>
                  </to>
                </anchor>
              </controlPr>
            </control>
          </mc:Choice>
        </mc:AlternateContent>
        <mc:AlternateContent xmlns:mc="http://schemas.openxmlformats.org/markup-compatibility/2006">
          <mc:Choice Requires="x14">
            <control shapeId="48132" r:id="rId22" name="Check Box 4">
              <controlPr defaultSize="0" autoFill="0" autoLine="0" autoPict="0">
                <anchor moveWithCells="1">
                  <from>
                    <xdr:col>12</xdr:col>
                    <xdr:colOff>28575</xdr:colOff>
                    <xdr:row>4</xdr:row>
                    <xdr:rowOff>238125</xdr:rowOff>
                  </from>
                  <to>
                    <xdr:col>12</xdr:col>
                    <xdr:colOff>752475</xdr:colOff>
                    <xdr:row>6</xdr:row>
                    <xdr:rowOff>19050</xdr:rowOff>
                  </to>
                </anchor>
              </controlPr>
            </control>
          </mc:Choice>
        </mc:AlternateContent>
        <mc:AlternateContent xmlns:mc="http://schemas.openxmlformats.org/markup-compatibility/2006">
          <mc:Choice Requires="x14">
            <control shapeId="48133" r:id="rId23" name="Check Box 5">
              <controlPr defaultSize="0" autoFill="0" autoLine="0" autoPict="0">
                <anchor moveWithCells="1">
                  <from>
                    <xdr:col>10</xdr:col>
                    <xdr:colOff>66675</xdr:colOff>
                    <xdr:row>5</xdr:row>
                    <xdr:rowOff>209550</xdr:rowOff>
                  </from>
                  <to>
                    <xdr:col>10</xdr:col>
                    <xdr:colOff>771525</xdr:colOff>
                    <xdr:row>6</xdr:row>
                    <xdr:rowOff>238125</xdr:rowOff>
                  </to>
                </anchor>
              </controlPr>
            </control>
          </mc:Choice>
        </mc:AlternateContent>
        <mc:AlternateContent xmlns:mc="http://schemas.openxmlformats.org/markup-compatibility/2006">
          <mc:Choice Requires="x14">
            <control shapeId="48134" r:id="rId24" name="Check Box 6">
              <controlPr defaultSize="0" autoFill="0" autoLine="0" autoPict="0">
                <anchor moveWithCells="1">
                  <from>
                    <xdr:col>12</xdr:col>
                    <xdr:colOff>28575</xdr:colOff>
                    <xdr:row>5</xdr:row>
                    <xdr:rowOff>219075</xdr:rowOff>
                  </from>
                  <to>
                    <xdr:col>12</xdr:col>
                    <xdr:colOff>752475</xdr:colOff>
                    <xdr:row>7</xdr:row>
                    <xdr:rowOff>0</xdr:rowOff>
                  </to>
                </anchor>
              </controlPr>
            </control>
          </mc:Choice>
        </mc:AlternateContent>
        <mc:AlternateContent xmlns:mc="http://schemas.openxmlformats.org/markup-compatibility/2006">
          <mc:Choice Requires="x14">
            <control shapeId="48135" r:id="rId25" name="Check Box 7">
              <controlPr defaultSize="0" autoFill="0" autoLine="0" autoPict="0">
                <anchor moveWithCells="1">
                  <from>
                    <xdr:col>0</xdr:col>
                    <xdr:colOff>190500</xdr:colOff>
                    <xdr:row>35</xdr:row>
                    <xdr:rowOff>209550</xdr:rowOff>
                  </from>
                  <to>
                    <xdr:col>0</xdr:col>
                    <xdr:colOff>552450</xdr:colOff>
                    <xdr:row>37</xdr:row>
                    <xdr:rowOff>66675</xdr:rowOff>
                  </to>
                </anchor>
              </controlPr>
            </control>
          </mc:Choice>
        </mc:AlternateContent>
        <mc:AlternateContent xmlns:mc="http://schemas.openxmlformats.org/markup-compatibility/2006">
          <mc:Choice Requires="x14">
            <control shapeId="48136" r:id="rId26" name="Check Box 8">
              <controlPr defaultSize="0" autoFill="0" autoLine="0" autoPict="0">
                <anchor moveWithCells="1">
                  <from>
                    <xdr:col>2</xdr:col>
                    <xdr:colOff>228600</xdr:colOff>
                    <xdr:row>35</xdr:row>
                    <xdr:rowOff>209550</xdr:rowOff>
                  </from>
                  <to>
                    <xdr:col>2</xdr:col>
                    <xdr:colOff>438150</xdr:colOff>
                    <xdr:row>37</xdr:row>
                    <xdr:rowOff>47625</xdr:rowOff>
                  </to>
                </anchor>
              </controlPr>
            </control>
          </mc:Choice>
        </mc:AlternateContent>
        <mc:AlternateContent xmlns:mc="http://schemas.openxmlformats.org/markup-compatibility/2006">
          <mc:Choice Requires="x14">
            <control shapeId="48137" r:id="rId27" name="Check Box 9">
              <controlPr defaultSize="0" autoFill="0" autoLine="0" autoPict="0">
                <anchor moveWithCells="1">
                  <from>
                    <xdr:col>1</xdr:col>
                    <xdr:colOff>219075</xdr:colOff>
                    <xdr:row>35</xdr:row>
                    <xdr:rowOff>190500</xdr:rowOff>
                  </from>
                  <to>
                    <xdr:col>2</xdr:col>
                    <xdr:colOff>9525</xdr:colOff>
                    <xdr:row>37</xdr:row>
                    <xdr:rowOff>38100</xdr:rowOff>
                  </to>
                </anchor>
              </controlPr>
            </control>
          </mc:Choice>
        </mc:AlternateContent>
        <mc:AlternateContent xmlns:mc="http://schemas.openxmlformats.org/markup-compatibility/2006">
          <mc:Choice Requires="x14">
            <control shapeId="48138" r:id="rId28" name="Check Box 10">
              <controlPr defaultSize="0" autoFill="0" autoLine="0" autoPict="0">
                <anchor moveWithCells="1">
                  <from>
                    <xdr:col>0</xdr:col>
                    <xdr:colOff>190500</xdr:colOff>
                    <xdr:row>38</xdr:row>
                    <xdr:rowOff>0</xdr:rowOff>
                  </from>
                  <to>
                    <xdr:col>0</xdr:col>
                    <xdr:colOff>523875</xdr:colOff>
                    <xdr:row>39</xdr:row>
                    <xdr:rowOff>19050</xdr:rowOff>
                  </to>
                </anchor>
              </controlPr>
            </control>
          </mc:Choice>
        </mc:AlternateContent>
        <mc:AlternateContent xmlns:mc="http://schemas.openxmlformats.org/markup-compatibility/2006">
          <mc:Choice Requires="x14">
            <control shapeId="48139" r:id="rId29" name="Check Box 11">
              <controlPr defaultSize="0" autoFill="0" autoLine="0" autoPict="0">
                <anchor moveWithCells="1">
                  <from>
                    <xdr:col>2</xdr:col>
                    <xdr:colOff>228600</xdr:colOff>
                    <xdr:row>38</xdr:row>
                    <xdr:rowOff>0</xdr:rowOff>
                  </from>
                  <to>
                    <xdr:col>2</xdr:col>
                    <xdr:colOff>647700</xdr:colOff>
                    <xdr:row>39</xdr:row>
                    <xdr:rowOff>19050</xdr:rowOff>
                  </to>
                </anchor>
              </controlPr>
            </control>
          </mc:Choice>
        </mc:AlternateContent>
        <mc:AlternateContent xmlns:mc="http://schemas.openxmlformats.org/markup-compatibility/2006">
          <mc:Choice Requires="x14">
            <control shapeId="48140" r:id="rId30" name="Check Box 12">
              <controlPr defaultSize="0" autoFill="0" autoLine="0" autoPict="0">
                <anchor moveWithCells="1">
                  <from>
                    <xdr:col>1</xdr:col>
                    <xdr:colOff>190500</xdr:colOff>
                    <xdr:row>38</xdr:row>
                    <xdr:rowOff>9525</xdr:rowOff>
                  </from>
                  <to>
                    <xdr:col>1</xdr:col>
                    <xdr:colOff>590550</xdr:colOff>
                    <xdr:row>39</xdr:row>
                    <xdr:rowOff>28575</xdr:rowOff>
                  </to>
                </anchor>
              </controlPr>
            </control>
          </mc:Choice>
        </mc:AlternateContent>
        <mc:AlternateContent xmlns:mc="http://schemas.openxmlformats.org/markup-compatibility/2006">
          <mc:Choice Requires="x14">
            <control shapeId="48141" r:id="rId31" name="Check Box 13">
              <controlPr defaultSize="0" autoFill="0" autoLine="0" autoPict="0">
                <anchor moveWithCells="1">
                  <from>
                    <xdr:col>10</xdr:col>
                    <xdr:colOff>66675</xdr:colOff>
                    <xdr:row>6</xdr:row>
                    <xdr:rowOff>209550</xdr:rowOff>
                  </from>
                  <to>
                    <xdr:col>10</xdr:col>
                    <xdr:colOff>771525</xdr:colOff>
                    <xdr:row>7</xdr:row>
                    <xdr:rowOff>238125</xdr:rowOff>
                  </to>
                </anchor>
              </controlPr>
            </control>
          </mc:Choice>
        </mc:AlternateContent>
        <mc:AlternateContent xmlns:mc="http://schemas.openxmlformats.org/markup-compatibility/2006">
          <mc:Choice Requires="x14">
            <control shapeId="48142" r:id="rId32" name="Check Box 14">
              <controlPr defaultSize="0" autoFill="0" autoLine="0" autoPict="0">
                <anchor moveWithCells="1">
                  <from>
                    <xdr:col>12</xdr:col>
                    <xdr:colOff>28575</xdr:colOff>
                    <xdr:row>6</xdr:row>
                    <xdr:rowOff>209550</xdr:rowOff>
                  </from>
                  <to>
                    <xdr:col>12</xdr:col>
                    <xdr:colOff>752475</xdr:colOff>
                    <xdr:row>8</xdr:row>
                    <xdr:rowOff>0</xdr:rowOff>
                  </to>
                </anchor>
              </controlPr>
            </control>
          </mc:Choice>
        </mc:AlternateContent>
        <mc:AlternateContent xmlns:mc="http://schemas.openxmlformats.org/markup-compatibility/2006">
          <mc:Choice Requires="x14">
            <control shapeId="48143" r:id="rId33" name="Check Box 15">
              <controlPr defaultSize="0" autoFill="0" autoLine="0" autoPict="0">
                <anchor moveWithCells="1">
                  <from>
                    <xdr:col>0</xdr:col>
                    <xdr:colOff>200025</xdr:colOff>
                    <xdr:row>14</xdr:row>
                    <xdr:rowOff>152400</xdr:rowOff>
                  </from>
                  <to>
                    <xdr:col>0</xdr:col>
                    <xdr:colOff>504825</xdr:colOff>
                    <xdr:row>16</xdr:row>
                    <xdr:rowOff>9525</xdr:rowOff>
                  </to>
                </anchor>
              </controlPr>
            </control>
          </mc:Choice>
        </mc:AlternateContent>
        <mc:AlternateContent xmlns:mc="http://schemas.openxmlformats.org/markup-compatibility/2006">
          <mc:Choice Requires="x14">
            <control shapeId="48144" r:id="rId34" name="Check Box 16">
              <controlPr defaultSize="0" autoFill="0" autoLine="0" autoPict="0">
                <anchor moveWithCells="1">
                  <from>
                    <xdr:col>2</xdr:col>
                    <xdr:colOff>266700</xdr:colOff>
                    <xdr:row>14</xdr:row>
                    <xdr:rowOff>161925</xdr:rowOff>
                  </from>
                  <to>
                    <xdr:col>3</xdr:col>
                    <xdr:colOff>76200</xdr:colOff>
                    <xdr:row>16</xdr:row>
                    <xdr:rowOff>19050</xdr:rowOff>
                  </to>
                </anchor>
              </controlPr>
            </control>
          </mc:Choice>
        </mc:AlternateContent>
        <mc:AlternateContent xmlns:mc="http://schemas.openxmlformats.org/markup-compatibility/2006">
          <mc:Choice Requires="x14">
            <control shapeId="48145" r:id="rId35" name="Check Box 17">
              <controlPr defaultSize="0" autoFill="0" autoLine="0" autoPict="0">
                <anchor moveWithCells="1">
                  <from>
                    <xdr:col>1</xdr:col>
                    <xdr:colOff>219075</xdr:colOff>
                    <xdr:row>14</xdr:row>
                    <xdr:rowOff>161925</xdr:rowOff>
                  </from>
                  <to>
                    <xdr:col>1</xdr:col>
                    <xdr:colOff>590550</xdr:colOff>
                    <xdr:row>15</xdr:row>
                    <xdr:rowOff>180975</xdr:rowOff>
                  </to>
                </anchor>
              </controlPr>
            </control>
          </mc:Choice>
        </mc:AlternateContent>
        <mc:AlternateContent xmlns:mc="http://schemas.openxmlformats.org/markup-compatibility/2006">
          <mc:Choice Requires="x14">
            <control shapeId="48146" r:id="rId36" name="Check Box 18">
              <controlPr defaultSize="0" autoFill="0" autoLine="0" autoPict="0">
                <anchor moveWithCells="1">
                  <from>
                    <xdr:col>0</xdr:col>
                    <xdr:colOff>209550</xdr:colOff>
                    <xdr:row>19</xdr:row>
                    <xdr:rowOff>228600</xdr:rowOff>
                  </from>
                  <to>
                    <xdr:col>0</xdr:col>
                    <xdr:colOff>514350</xdr:colOff>
                    <xdr:row>21</xdr:row>
                    <xdr:rowOff>0</xdr:rowOff>
                  </to>
                </anchor>
              </controlPr>
            </control>
          </mc:Choice>
        </mc:AlternateContent>
        <mc:AlternateContent xmlns:mc="http://schemas.openxmlformats.org/markup-compatibility/2006">
          <mc:Choice Requires="x14">
            <control shapeId="48147" r:id="rId37" name="Check Box 19">
              <controlPr defaultSize="0" autoFill="0" autoLine="0" autoPict="0">
                <anchor moveWithCells="1">
                  <from>
                    <xdr:col>2</xdr:col>
                    <xdr:colOff>257175</xdr:colOff>
                    <xdr:row>20</xdr:row>
                    <xdr:rowOff>0</xdr:rowOff>
                  </from>
                  <to>
                    <xdr:col>2</xdr:col>
                    <xdr:colOff>628650</xdr:colOff>
                    <xdr:row>20</xdr:row>
                    <xdr:rowOff>228600</xdr:rowOff>
                  </to>
                </anchor>
              </controlPr>
            </control>
          </mc:Choice>
        </mc:AlternateContent>
        <mc:AlternateContent xmlns:mc="http://schemas.openxmlformats.org/markup-compatibility/2006">
          <mc:Choice Requires="x14">
            <control shapeId="48148" r:id="rId38" name="Check Box 20">
              <controlPr defaultSize="0" autoFill="0" autoLine="0" autoPict="0">
                <anchor moveWithCells="1">
                  <from>
                    <xdr:col>1</xdr:col>
                    <xdr:colOff>228600</xdr:colOff>
                    <xdr:row>19</xdr:row>
                    <xdr:rowOff>228600</xdr:rowOff>
                  </from>
                  <to>
                    <xdr:col>1</xdr:col>
                    <xdr:colOff>457200</xdr:colOff>
                    <xdr:row>20</xdr:row>
                    <xdr:rowOff>228600</xdr:rowOff>
                  </to>
                </anchor>
              </controlPr>
            </control>
          </mc:Choice>
        </mc:AlternateContent>
        <mc:AlternateContent xmlns:mc="http://schemas.openxmlformats.org/markup-compatibility/2006">
          <mc:Choice Requires="x14">
            <control shapeId="48149" r:id="rId39" name="Check Box 21">
              <controlPr defaultSize="0" autoFill="0" autoLine="0" autoPict="0">
                <anchor moveWithCells="1">
                  <from>
                    <xdr:col>0</xdr:col>
                    <xdr:colOff>171450</xdr:colOff>
                    <xdr:row>24</xdr:row>
                    <xdr:rowOff>152400</xdr:rowOff>
                  </from>
                  <to>
                    <xdr:col>0</xdr:col>
                    <xdr:colOff>476250</xdr:colOff>
                    <xdr:row>26</xdr:row>
                    <xdr:rowOff>19050</xdr:rowOff>
                  </to>
                </anchor>
              </controlPr>
            </control>
          </mc:Choice>
        </mc:AlternateContent>
        <mc:AlternateContent xmlns:mc="http://schemas.openxmlformats.org/markup-compatibility/2006">
          <mc:Choice Requires="x14">
            <control shapeId="48150" r:id="rId40" name="Check Box 22">
              <controlPr defaultSize="0" autoFill="0" autoLine="0" autoPict="0">
                <anchor moveWithCells="1">
                  <from>
                    <xdr:col>2</xdr:col>
                    <xdr:colOff>200025</xdr:colOff>
                    <xdr:row>24</xdr:row>
                    <xdr:rowOff>180975</xdr:rowOff>
                  </from>
                  <to>
                    <xdr:col>2</xdr:col>
                    <xdr:colOff>400050</xdr:colOff>
                    <xdr:row>26</xdr:row>
                    <xdr:rowOff>28575</xdr:rowOff>
                  </to>
                </anchor>
              </controlPr>
            </control>
          </mc:Choice>
        </mc:AlternateContent>
        <mc:AlternateContent xmlns:mc="http://schemas.openxmlformats.org/markup-compatibility/2006">
          <mc:Choice Requires="x14">
            <control shapeId="48151" r:id="rId41" name="Check Box 23">
              <controlPr defaultSize="0" autoFill="0" autoLine="0" autoPict="0">
                <anchor moveWithCells="1">
                  <from>
                    <xdr:col>1</xdr:col>
                    <xdr:colOff>180975</xdr:colOff>
                    <xdr:row>24</xdr:row>
                    <xdr:rowOff>161925</xdr:rowOff>
                  </from>
                  <to>
                    <xdr:col>1</xdr:col>
                    <xdr:colOff>409575</xdr:colOff>
                    <xdr:row>26</xdr:row>
                    <xdr:rowOff>9525</xdr:rowOff>
                  </to>
                </anchor>
              </controlPr>
            </control>
          </mc:Choice>
        </mc:AlternateContent>
        <mc:AlternateContent xmlns:mc="http://schemas.openxmlformats.org/markup-compatibility/2006">
          <mc:Choice Requires="x14">
            <control shapeId="48152" r:id="rId42" name="Check Box 24">
              <controlPr defaultSize="0" autoFill="0" autoLine="0" autoPict="0">
                <anchor moveWithCells="1">
                  <from>
                    <xdr:col>0</xdr:col>
                    <xdr:colOff>200025</xdr:colOff>
                    <xdr:row>28</xdr:row>
                    <xdr:rowOff>85725</xdr:rowOff>
                  </from>
                  <to>
                    <xdr:col>0</xdr:col>
                    <xdr:colOff>504825</xdr:colOff>
                    <xdr:row>29</xdr:row>
                    <xdr:rowOff>161925</xdr:rowOff>
                  </to>
                </anchor>
              </controlPr>
            </control>
          </mc:Choice>
        </mc:AlternateContent>
        <mc:AlternateContent xmlns:mc="http://schemas.openxmlformats.org/markup-compatibility/2006">
          <mc:Choice Requires="x14">
            <control shapeId="48153" r:id="rId43" name="Check Box 25">
              <controlPr defaultSize="0" autoFill="0" autoLine="0" autoPict="0">
                <anchor moveWithCells="1">
                  <from>
                    <xdr:col>2</xdr:col>
                    <xdr:colOff>180975</xdr:colOff>
                    <xdr:row>28</xdr:row>
                    <xdr:rowOff>57150</xdr:rowOff>
                  </from>
                  <to>
                    <xdr:col>2</xdr:col>
                    <xdr:colOff>628650</xdr:colOff>
                    <xdr:row>29</xdr:row>
                    <xdr:rowOff>104775</xdr:rowOff>
                  </to>
                </anchor>
              </controlPr>
            </control>
          </mc:Choice>
        </mc:AlternateContent>
        <mc:AlternateContent xmlns:mc="http://schemas.openxmlformats.org/markup-compatibility/2006">
          <mc:Choice Requires="x14">
            <control shapeId="48154" r:id="rId44" name="Check Box 26">
              <controlPr defaultSize="0" autoFill="0" autoLine="0" autoPict="0">
                <anchor moveWithCells="1">
                  <from>
                    <xdr:col>1</xdr:col>
                    <xdr:colOff>200025</xdr:colOff>
                    <xdr:row>28</xdr:row>
                    <xdr:rowOff>76200</xdr:rowOff>
                  </from>
                  <to>
                    <xdr:col>1</xdr:col>
                    <xdr:colOff>428625</xdr:colOff>
                    <xdr:row>29</xdr:row>
                    <xdr:rowOff>114300</xdr:rowOff>
                  </to>
                </anchor>
              </controlPr>
            </control>
          </mc:Choice>
        </mc:AlternateContent>
        <mc:AlternateContent xmlns:mc="http://schemas.openxmlformats.org/markup-compatibility/2006">
          <mc:Choice Requires="x14">
            <control shapeId="48155" r:id="rId45" name="Check Box 27">
              <controlPr defaultSize="0" autoFill="0" autoLine="0" autoPict="0">
                <anchor moveWithCells="1">
                  <from>
                    <xdr:col>0</xdr:col>
                    <xdr:colOff>180975</xdr:colOff>
                    <xdr:row>33</xdr:row>
                    <xdr:rowOff>133350</xdr:rowOff>
                  </from>
                  <to>
                    <xdr:col>1</xdr:col>
                    <xdr:colOff>57150</xdr:colOff>
                    <xdr:row>35</xdr:row>
                    <xdr:rowOff>47625</xdr:rowOff>
                  </to>
                </anchor>
              </controlPr>
            </control>
          </mc:Choice>
        </mc:AlternateContent>
        <mc:AlternateContent xmlns:mc="http://schemas.openxmlformats.org/markup-compatibility/2006">
          <mc:Choice Requires="x14">
            <control shapeId="48156" r:id="rId46" name="Check Box 28">
              <controlPr defaultSize="0" autoFill="0" autoLine="0" autoPict="0">
                <anchor moveWithCells="1">
                  <from>
                    <xdr:col>2</xdr:col>
                    <xdr:colOff>238125</xdr:colOff>
                    <xdr:row>33</xdr:row>
                    <xdr:rowOff>142875</xdr:rowOff>
                  </from>
                  <to>
                    <xdr:col>2</xdr:col>
                    <xdr:colOff>657225</xdr:colOff>
                    <xdr:row>35</xdr:row>
                    <xdr:rowOff>38100</xdr:rowOff>
                  </to>
                </anchor>
              </controlPr>
            </control>
          </mc:Choice>
        </mc:AlternateContent>
        <mc:AlternateContent xmlns:mc="http://schemas.openxmlformats.org/markup-compatibility/2006">
          <mc:Choice Requires="x14">
            <control shapeId="48157" r:id="rId47" name="Check Box 29">
              <controlPr defaultSize="0" autoFill="0" autoLine="0" autoPict="0">
                <anchor moveWithCells="1">
                  <from>
                    <xdr:col>1</xdr:col>
                    <xdr:colOff>209550</xdr:colOff>
                    <xdr:row>33</xdr:row>
                    <xdr:rowOff>142875</xdr:rowOff>
                  </from>
                  <to>
                    <xdr:col>2</xdr:col>
                    <xdr:colOff>47625</xdr:colOff>
                    <xdr:row>35</xdr:row>
                    <xdr:rowOff>47625</xdr:rowOff>
                  </to>
                </anchor>
              </controlPr>
            </control>
          </mc:Choice>
        </mc:AlternateContent>
        <mc:AlternateContent xmlns:mc="http://schemas.openxmlformats.org/markup-compatibility/2006">
          <mc:Choice Requires="x14">
            <control shapeId="48158" r:id="rId48" name="Check Box 30">
              <controlPr defaultSize="0" autoFill="0" autoLine="0" autoPict="0">
                <anchor moveWithCells="1">
                  <from>
                    <xdr:col>0</xdr:col>
                    <xdr:colOff>152400</xdr:colOff>
                    <xdr:row>42</xdr:row>
                    <xdr:rowOff>180975</xdr:rowOff>
                  </from>
                  <to>
                    <xdr:col>0</xdr:col>
                    <xdr:colOff>457200</xdr:colOff>
                    <xdr:row>43</xdr:row>
                    <xdr:rowOff>238125</xdr:rowOff>
                  </to>
                </anchor>
              </controlPr>
            </control>
          </mc:Choice>
        </mc:AlternateContent>
        <mc:AlternateContent xmlns:mc="http://schemas.openxmlformats.org/markup-compatibility/2006">
          <mc:Choice Requires="x14">
            <control shapeId="48159" r:id="rId49" name="Check Box 31">
              <controlPr defaultSize="0" autoFill="0" autoLine="0" autoPict="0">
                <anchor moveWithCells="1">
                  <from>
                    <xdr:col>2</xdr:col>
                    <xdr:colOff>200025</xdr:colOff>
                    <xdr:row>42</xdr:row>
                    <xdr:rowOff>180975</xdr:rowOff>
                  </from>
                  <to>
                    <xdr:col>2</xdr:col>
                    <xdr:colOff>400050</xdr:colOff>
                    <xdr:row>43</xdr:row>
                    <xdr:rowOff>219075</xdr:rowOff>
                  </to>
                </anchor>
              </controlPr>
            </control>
          </mc:Choice>
        </mc:AlternateContent>
        <mc:AlternateContent xmlns:mc="http://schemas.openxmlformats.org/markup-compatibility/2006">
          <mc:Choice Requires="x14">
            <control shapeId="48160" r:id="rId50" name="Check Box 32">
              <controlPr defaultSize="0" autoFill="0" autoLine="0" autoPict="0">
                <anchor moveWithCells="1">
                  <from>
                    <xdr:col>1</xdr:col>
                    <xdr:colOff>190500</xdr:colOff>
                    <xdr:row>42</xdr:row>
                    <xdr:rowOff>180975</xdr:rowOff>
                  </from>
                  <to>
                    <xdr:col>2</xdr:col>
                    <xdr:colOff>0</xdr:colOff>
                    <xdr:row>43</xdr:row>
                    <xdr:rowOff>219075</xdr:rowOff>
                  </to>
                </anchor>
              </controlPr>
            </control>
          </mc:Choice>
        </mc:AlternateContent>
        <mc:AlternateContent xmlns:mc="http://schemas.openxmlformats.org/markup-compatibility/2006">
          <mc:Choice Requires="x14">
            <control shapeId="48161" r:id="rId51" name="Check Box 33">
              <controlPr defaultSize="0" autoFill="0" autoLine="0" autoPict="0">
                <anchor moveWithCells="1">
                  <from>
                    <xdr:col>0</xdr:col>
                    <xdr:colOff>190500</xdr:colOff>
                    <xdr:row>48</xdr:row>
                    <xdr:rowOff>0</xdr:rowOff>
                  </from>
                  <to>
                    <xdr:col>0</xdr:col>
                    <xdr:colOff>523875</xdr:colOff>
                    <xdr:row>49</xdr:row>
                    <xdr:rowOff>19050</xdr:rowOff>
                  </to>
                </anchor>
              </controlPr>
            </control>
          </mc:Choice>
        </mc:AlternateContent>
        <mc:AlternateContent xmlns:mc="http://schemas.openxmlformats.org/markup-compatibility/2006">
          <mc:Choice Requires="x14">
            <control shapeId="48162" r:id="rId52" name="Check Box 34">
              <controlPr defaultSize="0" autoFill="0" autoLine="0" autoPict="0">
                <anchor moveWithCells="1">
                  <from>
                    <xdr:col>2</xdr:col>
                    <xdr:colOff>228600</xdr:colOff>
                    <xdr:row>48</xdr:row>
                    <xdr:rowOff>0</xdr:rowOff>
                  </from>
                  <to>
                    <xdr:col>2</xdr:col>
                    <xdr:colOff>647700</xdr:colOff>
                    <xdr:row>49</xdr:row>
                    <xdr:rowOff>19050</xdr:rowOff>
                  </to>
                </anchor>
              </controlPr>
            </control>
          </mc:Choice>
        </mc:AlternateContent>
        <mc:AlternateContent xmlns:mc="http://schemas.openxmlformats.org/markup-compatibility/2006">
          <mc:Choice Requires="x14">
            <control shapeId="48163" r:id="rId53" name="Check Box 35">
              <controlPr defaultSize="0" autoFill="0" autoLine="0" autoPict="0">
                <anchor moveWithCells="1">
                  <from>
                    <xdr:col>1</xdr:col>
                    <xdr:colOff>190500</xdr:colOff>
                    <xdr:row>48</xdr:row>
                    <xdr:rowOff>9525</xdr:rowOff>
                  </from>
                  <to>
                    <xdr:col>1</xdr:col>
                    <xdr:colOff>590550</xdr:colOff>
                    <xdr:row>49</xdr:row>
                    <xdr:rowOff>28575</xdr:rowOff>
                  </to>
                </anchor>
              </controlPr>
            </control>
          </mc:Choice>
        </mc:AlternateContent>
        <mc:AlternateContent xmlns:mc="http://schemas.openxmlformats.org/markup-compatibility/2006">
          <mc:Choice Requires="x14">
            <control shapeId="48164" r:id="rId54" name="Check Box 36">
              <controlPr defaultSize="0" autoFill="0" autoLine="0" autoPict="0">
                <anchor moveWithCells="1">
                  <from>
                    <xdr:col>0</xdr:col>
                    <xdr:colOff>171450</xdr:colOff>
                    <xdr:row>52</xdr:row>
                    <xdr:rowOff>152400</xdr:rowOff>
                  </from>
                  <to>
                    <xdr:col>0</xdr:col>
                    <xdr:colOff>476250</xdr:colOff>
                    <xdr:row>53</xdr:row>
                    <xdr:rowOff>219075</xdr:rowOff>
                  </to>
                </anchor>
              </controlPr>
            </control>
          </mc:Choice>
        </mc:AlternateContent>
        <mc:AlternateContent xmlns:mc="http://schemas.openxmlformats.org/markup-compatibility/2006">
          <mc:Choice Requires="x14">
            <control shapeId="48165" r:id="rId55" name="Check Box 37">
              <controlPr defaultSize="0" autoFill="0" autoLine="0" autoPict="0">
                <anchor moveWithCells="1">
                  <from>
                    <xdr:col>2</xdr:col>
                    <xdr:colOff>200025</xdr:colOff>
                    <xdr:row>52</xdr:row>
                    <xdr:rowOff>180975</xdr:rowOff>
                  </from>
                  <to>
                    <xdr:col>2</xdr:col>
                    <xdr:colOff>400050</xdr:colOff>
                    <xdr:row>53</xdr:row>
                    <xdr:rowOff>228600</xdr:rowOff>
                  </to>
                </anchor>
              </controlPr>
            </control>
          </mc:Choice>
        </mc:AlternateContent>
        <mc:AlternateContent xmlns:mc="http://schemas.openxmlformats.org/markup-compatibility/2006">
          <mc:Choice Requires="x14">
            <control shapeId="48166" r:id="rId56" name="Check Box 38">
              <controlPr defaultSize="0" autoFill="0" autoLine="0" autoPict="0">
                <anchor moveWithCells="1">
                  <from>
                    <xdr:col>1</xdr:col>
                    <xdr:colOff>180975</xdr:colOff>
                    <xdr:row>52</xdr:row>
                    <xdr:rowOff>161925</xdr:rowOff>
                  </from>
                  <to>
                    <xdr:col>1</xdr:col>
                    <xdr:colOff>409575</xdr:colOff>
                    <xdr:row>53</xdr:row>
                    <xdr:rowOff>209550</xdr:rowOff>
                  </to>
                </anchor>
              </controlPr>
            </control>
          </mc:Choice>
        </mc:AlternateContent>
        <mc:AlternateContent xmlns:mc="http://schemas.openxmlformats.org/markup-compatibility/2006">
          <mc:Choice Requires="x14">
            <control shapeId="48167" r:id="rId57" name="Check Box 39">
              <controlPr defaultSize="0" autoFill="0" autoLine="0" autoPict="0">
                <anchor moveWithCells="1">
                  <from>
                    <xdr:col>0</xdr:col>
                    <xdr:colOff>180975</xdr:colOff>
                    <xdr:row>57</xdr:row>
                    <xdr:rowOff>161925</xdr:rowOff>
                  </from>
                  <to>
                    <xdr:col>1</xdr:col>
                    <xdr:colOff>114300</xdr:colOff>
                    <xdr:row>59</xdr:row>
                    <xdr:rowOff>28575</xdr:rowOff>
                  </to>
                </anchor>
              </controlPr>
            </control>
          </mc:Choice>
        </mc:AlternateContent>
        <mc:AlternateContent xmlns:mc="http://schemas.openxmlformats.org/markup-compatibility/2006">
          <mc:Choice Requires="x14">
            <control shapeId="48168" r:id="rId58" name="Check Box 40">
              <controlPr defaultSize="0" autoFill="0" autoLine="0" autoPict="0">
                <anchor moveWithCells="1">
                  <from>
                    <xdr:col>2</xdr:col>
                    <xdr:colOff>228600</xdr:colOff>
                    <xdr:row>57</xdr:row>
                    <xdr:rowOff>161925</xdr:rowOff>
                  </from>
                  <to>
                    <xdr:col>2</xdr:col>
                    <xdr:colOff>647700</xdr:colOff>
                    <xdr:row>59</xdr:row>
                    <xdr:rowOff>28575</xdr:rowOff>
                  </to>
                </anchor>
              </controlPr>
            </control>
          </mc:Choice>
        </mc:AlternateContent>
        <mc:AlternateContent xmlns:mc="http://schemas.openxmlformats.org/markup-compatibility/2006">
          <mc:Choice Requires="x14">
            <control shapeId="48169" r:id="rId59" name="Check Box 41">
              <controlPr defaultSize="0" autoFill="0" autoLine="0" autoPict="0">
                <anchor moveWithCells="1">
                  <from>
                    <xdr:col>1</xdr:col>
                    <xdr:colOff>190500</xdr:colOff>
                    <xdr:row>57</xdr:row>
                    <xdr:rowOff>161925</xdr:rowOff>
                  </from>
                  <to>
                    <xdr:col>1</xdr:col>
                    <xdr:colOff>590550</xdr:colOff>
                    <xdr:row>59</xdr:row>
                    <xdr:rowOff>28575</xdr:rowOff>
                  </to>
                </anchor>
              </controlPr>
            </control>
          </mc:Choice>
        </mc:AlternateContent>
        <mc:AlternateContent xmlns:mc="http://schemas.openxmlformats.org/markup-compatibility/2006">
          <mc:Choice Requires="x14">
            <control shapeId="48170" r:id="rId60" name="Check Box 42">
              <controlPr defaultSize="0" autoFill="0" autoLine="0" autoPict="0">
                <anchor moveWithCells="1">
                  <from>
                    <xdr:col>0</xdr:col>
                    <xdr:colOff>180975</xdr:colOff>
                    <xdr:row>59</xdr:row>
                    <xdr:rowOff>161925</xdr:rowOff>
                  </from>
                  <to>
                    <xdr:col>1</xdr:col>
                    <xdr:colOff>66675</xdr:colOff>
                    <xdr:row>61</xdr:row>
                    <xdr:rowOff>28575</xdr:rowOff>
                  </to>
                </anchor>
              </controlPr>
            </control>
          </mc:Choice>
        </mc:AlternateContent>
        <mc:AlternateContent xmlns:mc="http://schemas.openxmlformats.org/markup-compatibility/2006">
          <mc:Choice Requires="x14">
            <control shapeId="48171" r:id="rId61" name="Check Box 43">
              <controlPr defaultSize="0" autoFill="0" autoLine="0" autoPict="0">
                <anchor moveWithCells="1">
                  <from>
                    <xdr:col>2</xdr:col>
                    <xdr:colOff>228600</xdr:colOff>
                    <xdr:row>59</xdr:row>
                    <xdr:rowOff>171450</xdr:rowOff>
                  </from>
                  <to>
                    <xdr:col>2</xdr:col>
                    <xdr:colOff>647700</xdr:colOff>
                    <xdr:row>61</xdr:row>
                    <xdr:rowOff>38100</xdr:rowOff>
                  </to>
                </anchor>
              </controlPr>
            </control>
          </mc:Choice>
        </mc:AlternateContent>
        <mc:AlternateContent xmlns:mc="http://schemas.openxmlformats.org/markup-compatibility/2006">
          <mc:Choice Requires="x14">
            <control shapeId="48172" r:id="rId62" name="Check Box 44">
              <controlPr defaultSize="0" autoFill="0" autoLine="0" autoPict="0">
                <anchor moveWithCells="1">
                  <from>
                    <xdr:col>1</xdr:col>
                    <xdr:colOff>190500</xdr:colOff>
                    <xdr:row>59</xdr:row>
                    <xdr:rowOff>171450</xdr:rowOff>
                  </from>
                  <to>
                    <xdr:col>1</xdr:col>
                    <xdr:colOff>590550</xdr:colOff>
                    <xdr:row>61</xdr:row>
                    <xdr:rowOff>38100</xdr:rowOff>
                  </to>
                </anchor>
              </controlPr>
            </control>
          </mc:Choice>
        </mc:AlternateContent>
        <mc:AlternateContent xmlns:mc="http://schemas.openxmlformats.org/markup-compatibility/2006">
          <mc:Choice Requires="x14">
            <control shapeId="48173" r:id="rId63" name="Check Box 45">
              <controlPr defaultSize="0" autoFill="0" autoLine="0" autoPict="0">
                <anchor moveWithCells="1">
                  <from>
                    <xdr:col>0</xdr:col>
                    <xdr:colOff>180975</xdr:colOff>
                    <xdr:row>61</xdr:row>
                    <xdr:rowOff>200025</xdr:rowOff>
                  </from>
                  <to>
                    <xdr:col>0</xdr:col>
                    <xdr:colOff>514350</xdr:colOff>
                    <xdr:row>63</xdr:row>
                    <xdr:rowOff>47625</xdr:rowOff>
                  </to>
                </anchor>
              </controlPr>
            </control>
          </mc:Choice>
        </mc:AlternateContent>
        <mc:AlternateContent xmlns:mc="http://schemas.openxmlformats.org/markup-compatibility/2006">
          <mc:Choice Requires="x14">
            <control shapeId="48174" r:id="rId64" name="Check Box 46">
              <controlPr defaultSize="0" autoFill="0" autoLine="0" autoPict="0">
                <anchor moveWithCells="1">
                  <from>
                    <xdr:col>2</xdr:col>
                    <xdr:colOff>238125</xdr:colOff>
                    <xdr:row>61</xdr:row>
                    <xdr:rowOff>190500</xdr:rowOff>
                  </from>
                  <to>
                    <xdr:col>2</xdr:col>
                    <xdr:colOff>657225</xdr:colOff>
                    <xdr:row>63</xdr:row>
                    <xdr:rowOff>38100</xdr:rowOff>
                  </to>
                </anchor>
              </controlPr>
            </control>
          </mc:Choice>
        </mc:AlternateContent>
        <mc:AlternateContent xmlns:mc="http://schemas.openxmlformats.org/markup-compatibility/2006">
          <mc:Choice Requires="x14">
            <control shapeId="48175" r:id="rId65" name="Check Box 47">
              <controlPr defaultSize="0" autoFill="0" autoLine="0" autoPict="0">
                <anchor moveWithCells="1">
                  <from>
                    <xdr:col>1</xdr:col>
                    <xdr:colOff>200025</xdr:colOff>
                    <xdr:row>61</xdr:row>
                    <xdr:rowOff>190500</xdr:rowOff>
                  </from>
                  <to>
                    <xdr:col>1</xdr:col>
                    <xdr:colOff>600075</xdr:colOff>
                    <xdr:row>63</xdr:row>
                    <xdr:rowOff>38100</xdr:rowOff>
                  </to>
                </anchor>
              </controlPr>
            </control>
          </mc:Choice>
        </mc:AlternateContent>
        <mc:AlternateContent xmlns:mc="http://schemas.openxmlformats.org/markup-compatibility/2006">
          <mc:Choice Requires="x14">
            <control shapeId="48176" r:id="rId66" name="Check Box 48">
              <controlPr defaultSize="0" autoFill="0" autoLine="0" autoPict="0">
                <anchor moveWithCells="1">
                  <from>
                    <xdr:col>0</xdr:col>
                    <xdr:colOff>200025</xdr:colOff>
                    <xdr:row>63</xdr:row>
                    <xdr:rowOff>285750</xdr:rowOff>
                  </from>
                  <to>
                    <xdr:col>0</xdr:col>
                    <xdr:colOff>533400</xdr:colOff>
                    <xdr:row>65</xdr:row>
                    <xdr:rowOff>28575</xdr:rowOff>
                  </to>
                </anchor>
              </controlPr>
            </control>
          </mc:Choice>
        </mc:AlternateContent>
        <mc:AlternateContent xmlns:mc="http://schemas.openxmlformats.org/markup-compatibility/2006">
          <mc:Choice Requires="x14">
            <control shapeId="48177" r:id="rId67" name="Check Box 49">
              <controlPr defaultSize="0" autoFill="0" autoLine="0" autoPict="0">
                <anchor moveWithCells="1">
                  <from>
                    <xdr:col>2</xdr:col>
                    <xdr:colOff>228600</xdr:colOff>
                    <xdr:row>63</xdr:row>
                    <xdr:rowOff>295275</xdr:rowOff>
                  </from>
                  <to>
                    <xdr:col>2</xdr:col>
                    <xdr:colOff>647700</xdr:colOff>
                    <xdr:row>65</xdr:row>
                    <xdr:rowOff>38100</xdr:rowOff>
                  </to>
                </anchor>
              </controlPr>
            </control>
          </mc:Choice>
        </mc:AlternateContent>
        <mc:AlternateContent xmlns:mc="http://schemas.openxmlformats.org/markup-compatibility/2006">
          <mc:Choice Requires="x14">
            <control shapeId="48178" r:id="rId68" name="Check Box 50">
              <controlPr defaultSize="0" autoFill="0" autoLine="0" autoPict="0">
                <anchor moveWithCells="1">
                  <from>
                    <xdr:col>1</xdr:col>
                    <xdr:colOff>200025</xdr:colOff>
                    <xdr:row>63</xdr:row>
                    <xdr:rowOff>295275</xdr:rowOff>
                  </from>
                  <to>
                    <xdr:col>1</xdr:col>
                    <xdr:colOff>600075</xdr:colOff>
                    <xdr:row>65</xdr:row>
                    <xdr:rowOff>38100</xdr:rowOff>
                  </to>
                </anchor>
              </controlPr>
            </control>
          </mc:Choice>
        </mc:AlternateContent>
        <mc:AlternateContent xmlns:mc="http://schemas.openxmlformats.org/markup-compatibility/2006">
          <mc:Choice Requires="x14">
            <control shapeId="48179" r:id="rId69" name="Check Box 51">
              <controlPr defaultSize="0" autoFill="0" autoLine="0" autoPict="0">
                <anchor moveWithCells="1">
                  <from>
                    <xdr:col>0</xdr:col>
                    <xdr:colOff>171450</xdr:colOff>
                    <xdr:row>70</xdr:row>
                    <xdr:rowOff>152400</xdr:rowOff>
                  </from>
                  <to>
                    <xdr:col>0</xdr:col>
                    <xdr:colOff>476250</xdr:colOff>
                    <xdr:row>72</xdr:row>
                    <xdr:rowOff>9525</xdr:rowOff>
                  </to>
                </anchor>
              </controlPr>
            </control>
          </mc:Choice>
        </mc:AlternateContent>
        <mc:AlternateContent xmlns:mc="http://schemas.openxmlformats.org/markup-compatibility/2006">
          <mc:Choice Requires="x14">
            <control shapeId="48180" r:id="rId70" name="Check Box 52">
              <controlPr defaultSize="0" autoFill="0" autoLine="0" autoPict="0">
                <anchor moveWithCells="1">
                  <from>
                    <xdr:col>2</xdr:col>
                    <xdr:colOff>200025</xdr:colOff>
                    <xdr:row>70</xdr:row>
                    <xdr:rowOff>180975</xdr:rowOff>
                  </from>
                  <to>
                    <xdr:col>2</xdr:col>
                    <xdr:colOff>400050</xdr:colOff>
                    <xdr:row>72</xdr:row>
                    <xdr:rowOff>19050</xdr:rowOff>
                  </to>
                </anchor>
              </controlPr>
            </control>
          </mc:Choice>
        </mc:AlternateContent>
        <mc:AlternateContent xmlns:mc="http://schemas.openxmlformats.org/markup-compatibility/2006">
          <mc:Choice Requires="x14">
            <control shapeId="48181" r:id="rId71" name="Check Box 53">
              <controlPr defaultSize="0" autoFill="0" autoLine="0" autoPict="0">
                <anchor moveWithCells="1">
                  <from>
                    <xdr:col>1</xdr:col>
                    <xdr:colOff>180975</xdr:colOff>
                    <xdr:row>70</xdr:row>
                    <xdr:rowOff>161925</xdr:rowOff>
                  </from>
                  <to>
                    <xdr:col>1</xdr:col>
                    <xdr:colOff>409575</xdr:colOff>
                    <xdr:row>72</xdr:row>
                    <xdr:rowOff>0</xdr:rowOff>
                  </to>
                </anchor>
              </controlPr>
            </control>
          </mc:Choice>
        </mc:AlternateContent>
        <mc:AlternateContent xmlns:mc="http://schemas.openxmlformats.org/markup-compatibility/2006">
          <mc:Choice Requires="x14">
            <control shapeId="48182" r:id="rId72" name="Check Box 54">
              <controlPr defaultSize="0" autoFill="0" autoLine="0" autoPict="0">
                <anchor moveWithCells="1">
                  <from>
                    <xdr:col>0</xdr:col>
                    <xdr:colOff>171450</xdr:colOff>
                    <xdr:row>72</xdr:row>
                    <xdr:rowOff>152400</xdr:rowOff>
                  </from>
                  <to>
                    <xdr:col>0</xdr:col>
                    <xdr:colOff>476250</xdr:colOff>
                    <xdr:row>73</xdr:row>
                    <xdr:rowOff>209550</xdr:rowOff>
                  </to>
                </anchor>
              </controlPr>
            </control>
          </mc:Choice>
        </mc:AlternateContent>
        <mc:AlternateContent xmlns:mc="http://schemas.openxmlformats.org/markup-compatibility/2006">
          <mc:Choice Requires="x14">
            <control shapeId="48183" r:id="rId73" name="Check Box 55">
              <controlPr defaultSize="0" autoFill="0" autoLine="0" autoPict="0">
                <anchor moveWithCells="1">
                  <from>
                    <xdr:col>2</xdr:col>
                    <xdr:colOff>200025</xdr:colOff>
                    <xdr:row>72</xdr:row>
                    <xdr:rowOff>180975</xdr:rowOff>
                  </from>
                  <to>
                    <xdr:col>2</xdr:col>
                    <xdr:colOff>400050</xdr:colOff>
                    <xdr:row>73</xdr:row>
                    <xdr:rowOff>219075</xdr:rowOff>
                  </to>
                </anchor>
              </controlPr>
            </control>
          </mc:Choice>
        </mc:AlternateContent>
        <mc:AlternateContent xmlns:mc="http://schemas.openxmlformats.org/markup-compatibility/2006">
          <mc:Choice Requires="x14">
            <control shapeId="48184" r:id="rId74" name="Check Box 56">
              <controlPr defaultSize="0" autoFill="0" autoLine="0" autoPict="0">
                <anchor moveWithCells="1">
                  <from>
                    <xdr:col>1</xdr:col>
                    <xdr:colOff>180975</xdr:colOff>
                    <xdr:row>72</xdr:row>
                    <xdr:rowOff>161925</xdr:rowOff>
                  </from>
                  <to>
                    <xdr:col>1</xdr:col>
                    <xdr:colOff>409575</xdr:colOff>
                    <xdr:row>73</xdr:row>
                    <xdr:rowOff>200025</xdr:rowOff>
                  </to>
                </anchor>
              </controlPr>
            </control>
          </mc:Choice>
        </mc:AlternateContent>
        <mc:AlternateContent xmlns:mc="http://schemas.openxmlformats.org/markup-compatibility/2006">
          <mc:Choice Requires="x14">
            <control shapeId="48185" r:id="rId75" name="Check Box 57">
              <controlPr defaultSize="0" autoFill="0" autoLine="0" autoPict="0">
                <anchor moveWithCells="1">
                  <from>
                    <xdr:col>0</xdr:col>
                    <xdr:colOff>180975</xdr:colOff>
                    <xdr:row>77</xdr:row>
                    <xdr:rowOff>200025</xdr:rowOff>
                  </from>
                  <to>
                    <xdr:col>0</xdr:col>
                    <xdr:colOff>514350</xdr:colOff>
                    <xdr:row>79</xdr:row>
                    <xdr:rowOff>0</xdr:rowOff>
                  </to>
                </anchor>
              </controlPr>
            </control>
          </mc:Choice>
        </mc:AlternateContent>
        <mc:AlternateContent xmlns:mc="http://schemas.openxmlformats.org/markup-compatibility/2006">
          <mc:Choice Requires="x14">
            <control shapeId="48186" r:id="rId76" name="Check Box 58">
              <controlPr defaultSize="0" autoFill="0" autoLine="0" autoPict="0">
                <anchor moveWithCells="1">
                  <from>
                    <xdr:col>2</xdr:col>
                    <xdr:colOff>238125</xdr:colOff>
                    <xdr:row>77</xdr:row>
                    <xdr:rowOff>190500</xdr:rowOff>
                  </from>
                  <to>
                    <xdr:col>2</xdr:col>
                    <xdr:colOff>657225</xdr:colOff>
                    <xdr:row>78</xdr:row>
                    <xdr:rowOff>238125</xdr:rowOff>
                  </to>
                </anchor>
              </controlPr>
            </control>
          </mc:Choice>
        </mc:AlternateContent>
        <mc:AlternateContent xmlns:mc="http://schemas.openxmlformats.org/markup-compatibility/2006">
          <mc:Choice Requires="x14">
            <control shapeId="48187" r:id="rId77" name="Check Box 59">
              <controlPr defaultSize="0" autoFill="0" autoLine="0" autoPict="0">
                <anchor moveWithCells="1">
                  <from>
                    <xdr:col>1</xdr:col>
                    <xdr:colOff>200025</xdr:colOff>
                    <xdr:row>77</xdr:row>
                    <xdr:rowOff>190500</xdr:rowOff>
                  </from>
                  <to>
                    <xdr:col>1</xdr:col>
                    <xdr:colOff>600075</xdr:colOff>
                    <xdr:row>78</xdr:row>
                    <xdr:rowOff>238125</xdr:rowOff>
                  </to>
                </anchor>
              </controlPr>
            </control>
          </mc:Choice>
        </mc:AlternateContent>
        <mc:AlternateContent xmlns:mc="http://schemas.openxmlformats.org/markup-compatibility/2006">
          <mc:Choice Requires="x14">
            <control shapeId="48188" r:id="rId78" name="Check Box 60">
              <controlPr defaultSize="0" autoFill="0" autoLine="0" autoPict="0">
                <anchor moveWithCells="1">
                  <from>
                    <xdr:col>0</xdr:col>
                    <xdr:colOff>200025</xdr:colOff>
                    <xdr:row>83</xdr:row>
                    <xdr:rowOff>95250</xdr:rowOff>
                  </from>
                  <to>
                    <xdr:col>1</xdr:col>
                    <xdr:colOff>38100</xdr:colOff>
                    <xdr:row>83</xdr:row>
                    <xdr:rowOff>228600</xdr:rowOff>
                  </to>
                </anchor>
              </controlPr>
            </control>
          </mc:Choice>
        </mc:AlternateContent>
        <mc:AlternateContent xmlns:mc="http://schemas.openxmlformats.org/markup-compatibility/2006">
          <mc:Choice Requires="x14">
            <control shapeId="48189" r:id="rId79" name="Check Box 61">
              <controlPr defaultSize="0" autoFill="0" autoLine="0" autoPict="0">
                <anchor moveWithCells="1">
                  <from>
                    <xdr:col>2</xdr:col>
                    <xdr:colOff>228600</xdr:colOff>
                    <xdr:row>83</xdr:row>
                    <xdr:rowOff>76200</xdr:rowOff>
                  </from>
                  <to>
                    <xdr:col>3</xdr:col>
                    <xdr:colOff>47625</xdr:colOff>
                    <xdr:row>83</xdr:row>
                    <xdr:rowOff>285750</xdr:rowOff>
                  </to>
                </anchor>
              </controlPr>
            </control>
          </mc:Choice>
        </mc:AlternateContent>
        <mc:AlternateContent xmlns:mc="http://schemas.openxmlformats.org/markup-compatibility/2006">
          <mc:Choice Requires="x14">
            <control shapeId="48190" r:id="rId80" name="Check Box 62">
              <controlPr defaultSize="0" autoFill="0" autoLine="0" autoPict="0">
                <anchor moveWithCells="1">
                  <from>
                    <xdr:col>1</xdr:col>
                    <xdr:colOff>219075</xdr:colOff>
                    <xdr:row>83</xdr:row>
                    <xdr:rowOff>47625</xdr:rowOff>
                  </from>
                  <to>
                    <xdr:col>2</xdr:col>
                    <xdr:colOff>95250</xdr:colOff>
                    <xdr:row>83</xdr:row>
                    <xdr:rowOff>276225</xdr:rowOff>
                  </to>
                </anchor>
              </controlPr>
            </control>
          </mc:Choice>
        </mc:AlternateContent>
        <mc:AlternateContent xmlns:mc="http://schemas.openxmlformats.org/markup-compatibility/2006">
          <mc:Choice Requires="x14">
            <control shapeId="48193" r:id="rId81" name="Check Box 65">
              <controlPr defaultSize="0" autoFill="0" autoLine="0" autoPict="0">
                <anchor moveWithCells="1">
                  <from>
                    <xdr:col>0</xdr:col>
                    <xdr:colOff>200025</xdr:colOff>
                    <xdr:row>85</xdr:row>
                    <xdr:rowOff>104775</xdr:rowOff>
                  </from>
                  <to>
                    <xdr:col>1</xdr:col>
                    <xdr:colOff>38100</xdr:colOff>
                    <xdr:row>85</xdr:row>
                    <xdr:rowOff>238125</xdr:rowOff>
                  </to>
                </anchor>
              </controlPr>
            </control>
          </mc:Choice>
        </mc:AlternateContent>
        <mc:AlternateContent xmlns:mc="http://schemas.openxmlformats.org/markup-compatibility/2006">
          <mc:Choice Requires="x14">
            <control shapeId="48194" r:id="rId82" name="Check Box 66">
              <controlPr defaultSize="0" autoFill="0" autoLine="0" autoPict="0">
                <anchor moveWithCells="1">
                  <from>
                    <xdr:col>2</xdr:col>
                    <xdr:colOff>200025</xdr:colOff>
                    <xdr:row>85</xdr:row>
                    <xdr:rowOff>85725</xdr:rowOff>
                  </from>
                  <to>
                    <xdr:col>3</xdr:col>
                    <xdr:colOff>19050</xdr:colOff>
                    <xdr:row>85</xdr:row>
                    <xdr:rowOff>295275</xdr:rowOff>
                  </to>
                </anchor>
              </controlPr>
            </control>
          </mc:Choice>
        </mc:AlternateContent>
        <mc:AlternateContent xmlns:mc="http://schemas.openxmlformats.org/markup-compatibility/2006">
          <mc:Choice Requires="x14">
            <control shapeId="48195" r:id="rId83" name="Check Box 67">
              <controlPr defaultSize="0" autoFill="0" autoLine="0" autoPict="0">
                <anchor moveWithCells="1">
                  <from>
                    <xdr:col>1</xdr:col>
                    <xdr:colOff>219075</xdr:colOff>
                    <xdr:row>85</xdr:row>
                    <xdr:rowOff>66675</xdr:rowOff>
                  </from>
                  <to>
                    <xdr:col>2</xdr:col>
                    <xdr:colOff>95250</xdr:colOff>
                    <xdr:row>85</xdr:row>
                    <xdr:rowOff>295275</xdr:rowOff>
                  </to>
                </anchor>
              </controlPr>
            </control>
          </mc:Choice>
        </mc:AlternateContent>
        <mc:AlternateContent xmlns:mc="http://schemas.openxmlformats.org/markup-compatibility/2006">
          <mc:Choice Requires="x14">
            <control shapeId="48196" r:id="rId84" name="Check Box 68">
              <controlPr defaultSize="0" autoFill="0" autoLine="0" autoPict="0">
                <anchor moveWithCells="1">
                  <from>
                    <xdr:col>0</xdr:col>
                    <xdr:colOff>180975</xdr:colOff>
                    <xdr:row>89</xdr:row>
                    <xdr:rowOff>47625</xdr:rowOff>
                  </from>
                  <to>
                    <xdr:col>1</xdr:col>
                    <xdr:colOff>19050</xdr:colOff>
                    <xdr:row>89</xdr:row>
                    <xdr:rowOff>180975</xdr:rowOff>
                  </to>
                </anchor>
              </controlPr>
            </control>
          </mc:Choice>
        </mc:AlternateContent>
        <mc:AlternateContent xmlns:mc="http://schemas.openxmlformats.org/markup-compatibility/2006">
          <mc:Choice Requires="x14">
            <control shapeId="48197" r:id="rId85" name="Check Box 69">
              <controlPr defaultSize="0" autoFill="0" autoLine="0" autoPict="0">
                <anchor moveWithCells="1">
                  <from>
                    <xdr:col>2</xdr:col>
                    <xdr:colOff>190500</xdr:colOff>
                    <xdr:row>89</xdr:row>
                    <xdr:rowOff>0</xdr:rowOff>
                  </from>
                  <to>
                    <xdr:col>3</xdr:col>
                    <xdr:colOff>9525</xdr:colOff>
                    <xdr:row>89</xdr:row>
                    <xdr:rowOff>209550</xdr:rowOff>
                  </to>
                </anchor>
              </controlPr>
            </control>
          </mc:Choice>
        </mc:AlternateContent>
        <mc:AlternateContent xmlns:mc="http://schemas.openxmlformats.org/markup-compatibility/2006">
          <mc:Choice Requires="x14">
            <control shapeId="48198" r:id="rId86" name="Check Box 70">
              <controlPr defaultSize="0" autoFill="0" autoLine="0" autoPict="0">
                <anchor moveWithCells="1">
                  <from>
                    <xdr:col>1</xdr:col>
                    <xdr:colOff>219075</xdr:colOff>
                    <xdr:row>88</xdr:row>
                    <xdr:rowOff>180975</xdr:rowOff>
                  </from>
                  <to>
                    <xdr:col>2</xdr:col>
                    <xdr:colOff>95250</xdr:colOff>
                    <xdr:row>89</xdr:row>
                    <xdr:rowOff>209550</xdr:rowOff>
                  </to>
                </anchor>
              </controlPr>
            </control>
          </mc:Choice>
        </mc:AlternateContent>
        <mc:AlternateContent xmlns:mc="http://schemas.openxmlformats.org/markup-compatibility/2006">
          <mc:Choice Requires="x14">
            <control shapeId="48199" r:id="rId87" name="Check Box 71">
              <controlPr defaultSize="0" autoFill="0" autoLine="0" autoPict="0">
                <anchor moveWithCells="1">
                  <from>
                    <xdr:col>2</xdr:col>
                    <xdr:colOff>190500</xdr:colOff>
                    <xdr:row>89</xdr:row>
                    <xdr:rowOff>0</xdr:rowOff>
                  </from>
                  <to>
                    <xdr:col>3</xdr:col>
                    <xdr:colOff>9525</xdr:colOff>
                    <xdr:row>89</xdr:row>
                    <xdr:rowOff>209550</xdr:rowOff>
                  </to>
                </anchor>
              </controlPr>
            </control>
          </mc:Choice>
        </mc:AlternateContent>
        <mc:AlternateContent xmlns:mc="http://schemas.openxmlformats.org/markup-compatibility/2006">
          <mc:Choice Requires="x14">
            <control shapeId="48200" r:id="rId88" name="Check Box 72">
              <controlPr defaultSize="0" autoFill="0" autoLine="0" autoPict="0">
                <anchor moveWithCells="1">
                  <from>
                    <xdr:col>2</xdr:col>
                    <xdr:colOff>190500</xdr:colOff>
                    <xdr:row>89</xdr:row>
                    <xdr:rowOff>0</xdr:rowOff>
                  </from>
                  <to>
                    <xdr:col>3</xdr:col>
                    <xdr:colOff>9525</xdr:colOff>
                    <xdr:row>89</xdr:row>
                    <xdr:rowOff>209550</xdr:rowOff>
                  </to>
                </anchor>
              </controlPr>
            </control>
          </mc:Choice>
        </mc:AlternateContent>
        <mc:AlternateContent xmlns:mc="http://schemas.openxmlformats.org/markup-compatibility/2006">
          <mc:Choice Requires="x14">
            <control shapeId="48201" r:id="rId89" name="Check Box 73">
              <controlPr defaultSize="0" autoFill="0" autoLine="0" autoPict="0">
                <anchor moveWithCells="1">
                  <from>
                    <xdr:col>0</xdr:col>
                    <xdr:colOff>171450</xdr:colOff>
                    <xdr:row>91</xdr:row>
                    <xdr:rowOff>57150</xdr:rowOff>
                  </from>
                  <to>
                    <xdr:col>1</xdr:col>
                    <xdr:colOff>76200</xdr:colOff>
                    <xdr:row>91</xdr:row>
                    <xdr:rowOff>371475</xdr:rowOff>
                  </to>
                </anchor>
              </controlPr>
            </control>
          </mc:Choice>
        </mc:AlternateContent>
        <mc:AlternateContent xmlns:mc="http://schemas.openxmlformats.org/markup-compatibility/2006">
          <mc:Choice Requires="x14">
            <control shapeId="48202" r:id="rId90" name="Check Box 74">
              <controlPr defaultSize="0" autoFill="0" autoLine="0" autoPict="0">
                <anchor moveWithCells="1">
                  <from>
                    <xdr:col>2</xdr:col>
                    <xdr:colOff>200025</xdr:colOff>
                    <xdr:row>91</xdr:row>
                    <xdr:rowOff>95250</xdr:rowOff>
                  </from>
                  <to>
                    <xdr:col>3</xdr:col>
                    <xdr:colOff>19050</xdr:colOff>
                    <xdr:row>91</xdr:row>
                    <xdr:rowOff>304800</xdr:rowOff>
                  </to>
                </anchor>
              </controlPr>
            </control>
          </mc:Choice>
        </mc:AlternateContent>
        <mc:AlternateContent xmlns:mc="http://schemas.openxmlformats.org/markup-compatibility/2006">
          <mc:Choice Requires="x14">
            <control shapeId="48203" r:id="rId91" name="Check Box 75">
              <controlPr defaultSize="0" autoFill="0" autoLine="0" autoPict="0">
                <anchor moveWithCells="1">
                  <from>
                    <xdr:col>1</xdr:col>
                    <xdr:colOff>200025</xdr:colOff>
                    <xdr:row>91</xdr:row>
                    <xdr:rowOff>104775</xdr:rowOff>
                  </from>
                  <to>
                    <xdr:col>2</xdr:col>
                    <xdr:colOff>76200</xdr:colOff>
                    <xdr:row>91</xdr:row>
                    <xdr:rowOff>333375</xdr:rowOff>
                  </to>
                </anchor>
              </controlPr>
            </control>
          </mc:Choice>
        </mc:AlternateContent>
        <mc:AlternateContent xmlns:mc="http://schemas.openxmlformats.org/markup-compatibility/2006">
          <mc:Choice Requires="x14">
            <control shapeId="48204" r:id="rId92" name="Check Box 76">
              <controlPr defaultSize="0" autoFill="0" autoLine="0" autoPict="0">
                <anchor moveWithCells="1">
                  <from>
                    <xdr:col>0</xdr:col>
                    <xdr:colOff>190500</xdr:colOff>
                    <xdr:row>87</xdr:row>
                    <xdr:rowOff>114300</xdr:rowOff>
                  </from>
                  <to>
                    <xdr:col>1</xdr:col>
                    <xdr:colOff>28575</xdr:colOff>
                    <xdr:row>87</xdr:row>
                    <xdr:rowOff>247650</xdr:rowOff>
                  </to>
                </anchor>
              </controlPr>
            </control>
          </mc:Choice>
        </mc:AlternateContent>
        <mc:AlternateContent xmlns:mc="http://schemas.openxmlformats.org/markup-compatibility/2006">
          <mc:Choice Requires="x14">
            <control shapeId="48205" r:id="rId93" name="Check Box 77">
              <controlPr defaultSize="0" autoFill="0" autoLine="0" autoPict="0">
                <anchor moveWithCells="1">
                  <from>
                    <xdr:col>2</xdr:col>
                    <xdr:colOff>219075</xdr:colOff>
                    <xdr:row>87</xdr:row>
                    <xdr:rowOff>57150</xdr:rowOff>
                  </from>
                  <to>
                    <xdr:col>3</xdr:col>
                    <xdr:colOff>38100</xdr:colOff>
                    <xdr:row>87</xdr:row>
                    <xdr:rowOff>266700</xdr:rowOff>
                  </to>
                </anchor>
              </controlPr>
            </control>
          </mc:Choice>
        </mc:AlternateContent>
        <mc:AlternateContent xmlns:mc="http://schemas.openxmlformats.org/markup-compatibility/2006">
          <mc:Choice Requires="x14">
            <control shapeId="48206" r:id="rId94" name="Check Box 78">
              <controlPr defaultSize="0" autoFill="0" autoLine="0" autoPict="0">
                <anchor moveWithCells="1">
                  <from>
                    <xdr:col>1</xdr:col>
                    <xdr:colOff>209550</xdr:colOff>
                    <xdr:row>87</xdr:row>
                    <xdr:rowOff>47625</xdr:rowOff>
                  </from>
                  <to>
                    <xdr:col>2</xdr:col>
                    <xdr:colOff>85725</xdr:colOff>
                    <xdr:row>87</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'Agency-County'!$A$2:$A$22</xm:f>
          </x14:formula1>
          <xm:sqref>G2:M2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M108"/>
  <sheetViews>
    <sheetView showGridLines="0" zoomScaleNormal="100" zoomScaleSheetLayoutView="100" workbookViewId="0">
      <selection activeCell="Q101" sqref="Q101"/>
    </sheetView>
  </sheetViews>
  <sheetFormatPr defaultRowHeight="15" x14ac:dyDescent="0.25"/>
  <cols>
    <col min="3" max="3" width="9.140625" customWidth="1"/>
    <col min="9" max="9" width="10" customWidth="1"/>
    <col min="11" max="11" width="14" customWidth="1"/>
    <col min="12" max="12" width="10.42578125" customWidth="1"/>
    <col min="13" max="13" width="14.85546875" customWidth="1"/>
  </cols>
  <sheetData>
    <row r="1" spans="1:13" ht="3.75" customHeight="1" thickBot="1" x14ac:dyDescent="0.3">
      <c r="A1" s="986"/>
      <c r="B1" s="986"/>
      <c r="C1" s="986"/>
      <c r="D1" s="986"/>
      <c r="E1" s="986"/>
      <c r="F1" s="986"/>
      <c r="G1" s="986"/>
      <c r="H1" s="986"/>
      <c r="I1" s="986"/>
      <c r="J1" s="986"/>
      <c r="K1" s="986"/>
      <c r="L1" s="986"/>
      <c r="M1" s="986"/>
    </row>
    <row r="2" spans="1:13" s="436" customFormat="1" ht="16.5" thickBot="1" x14ac:dyDescent="0.3">
      <c r="A2" s="615" t="s">
        <v>214</v>
      </c>
      <c r="B2" s="1202">
        <f>'Contact Info'!B3</f>
        <v>0</v>
      </c>
      <c r="C2" s="1202"/>
      <c r="D2" s="1203" t="s">
        <v>791</v>
      </c>
      <c r="E2" s="1203"/>
      <c r="F2" s="1203"/>
      <c r="G2" s="1202"/>
      <c r="H2" s="1202"/>
      <c r="I2" s="1202"/>
      <c r="J2" s="1202"/>
      <c r="K2" s="1202"/>
      <c r="L2" s="1202"/>
      <c r="M2" s="1202"/>
    </row>
    <row r="3" spans="1:13" ht="21.75" thickBot="1" x14ac:dyDescent="0.4">
      <c r="A3" s="1298" t="s">
        <v>966</v>
      </c>
      <c r="B3" s="1298"/>
      <c r="C3" s="1298"/>
      <c r="D3" s="1298"/>
      <c r="E3" s="1298"/>
      <c r="F3" s="1298"/>
      <c r="G3" s="1298"/>
      <c r="H3" s="1298"/>
      <c r="I3" s="1298"/>
      <c r="J3" s="1298"/>
      <c r="K3" s="1298"/>
      <c r="L3" s="1298"/>
      <c r="M3" s="1298"/>
    </row>
    <row r="4" spans="1:13" ht="35.1" customHeight="1" thickBot="1" x14ac:dyDescent="0.3">
      <c r="A4" s="1401" t="s">
        <v>896</v>
      </c>
      <c r="B4" s="1401"/>
      <c r="C4" s="1401"/>
      <c r="D4" s="1401"/>
      <c r="E4" s="1401"/>
      <c r="F4" s="1401"/>
      <c r="G4" s="1401"/>
      <c r="H4" s="1401"/>
      <c r="I4" s="1401"/>
      <c r="J4" s="1402" t="s">
        <v>793</v>
      </c>
      <c r="K4" s="1402"/>
      <c r="L4" s="1402" t="s">
        <v>794</v>
      </c>
      <c r="M4" s="1402"/>
    </row>
    <row r="5" spans="1:13" ht="18.75" customHeight="1" thickBot="1" x14ac:dyDescent="0.3">
      <c r="A5" s="1293" t="s">
        <v>897</v>
      </c>
      <c r="B5" s="1293"/>
      <c r="C5" s="1293"/>
      <c r="D5" s="1293"/>
      <c r="E5" s="1293"/>
      <c r="F5" s="1293"/>
      <c r="G5" s="1293"/>
      <c r="H5" s="1293"/>
      <c r="I5" s="1293"/>
      <c r="J5" s="1294"/>
      <c r="K5" s="1294"/>
      <c r="L5" s="1294"/>
      <c r="M5" s="1294"/>
    </row>
    <row r="6" spans="1:13" ht="18.75" customHeight="1" thickBot="1" x14ac:dyDescent="0.3">
      <c r="A6" s="1293" t="s">
        <v>795</v>
      </c>
      <c r="B6" s="1293"/>
      <c r="C6" s="1293"/>
      <c r="D6" s="1293"/>
      <c r="E6" s="1293"/>
      <c r="F6" s="1293"/>
      <c r="G6" s="1293"/>
      <c r="H6" s="1293"/>
      <c r="I6" s="1293"/>
      <c r="J6" s="1294"/>
      <c r="K6" s="1294"/>
      <c r="L6" s="1294"/>
      <c r="M6" s="1294"/>
    </row>
    <row r="7" spans="1:13" ht="18.75" customHeight="1" thickBot="1" x14ac:dyDescent="0.3">
      <c r="A7" s="1293" t="s">
        <v>414</v>
      </c>
      <c r="B7" s="1293"/>
      <c r="C7" s="1293"/>
      <c r="D7" s="1293"/>
      <c r="E7" s="1293"/>
      <c r="F7" s="1293"/>
      <c r="G7" s="1293"/>
      <c r="H7" s="1293"/>
      <c r="I7" s="1293"/>
      <c r="J7" s="1294"/>
      <c r="K7" s="1294"/>
      <c r="L7" s="1294"/>
      <c r="M7" s="1294"/>
    </row>
    <row r="8" spans="1:13" ht="18.75" customHeight="1" thickBot="1" x14ac:dyDescent="0.3">
      <c r="A8" s="1293" t="s">
        <v>913</v>
      </c>
      <c r="B8" s="1293"/>
      <c r="C8" s="1293"/>
      <c r="D8" s="1293"/>
      <c r="E8" s="1293"/>
      <c r="F8" s="1293"/>
      <c r="G8" s="1293"/>
      <c r="H8" s="1293"/>
      <c r="I8" s="1293"/>
      <c r="J8" s="1294"/>
      <c r="K8" s="1294"/>
      <c r="L8" s="1294"/>
      <c r="M8" s="1294"/>
    </row>
    <row r="9" spans="1:13" ht="18.75" customHeight="1" thickBot="1" x14ac:dyDescent="0.3">
      <c r="A9" s="1293" t="s">
        <v>898</v>
      </c>
      <c r="B9" s="1293"/>
      <c r="C9" s="1293"/>
      <c r="D9" s="1293"/>
      <c r="E9" s="1293"/>
      <c r="F9" s="1293"/>
      <c r="G9" s="1293"/>
      <c r="H9" s="1293"/>
      <c r="I9" s="1293"/>
      <c r="J9" s="1294"/>
      <c r="K9" s="1294"/>
      <c r="L9" s="1294"/>
      <c r="M9" s="1294"/>
    </row>
    <row r="10" spans="1:13" ht="18.75" customHeight="1" thickBot="1" x14ac:dyDescent="0.3">
      <c r="A10" s="1293" t="s">
        <v>420</v>
      </c>
      <c r="B10" s="1293"/>
      <c r="C10" s="1293"/>
      <c r="D10" s="1293"/>
      <c r="E10" s="1293"/>
      <c r="F10" s="1293"/>
      <c r="G10" s="1293"/>
      <c r="H10" s="1293"/>
      <c r="I10" s="1293"/>
      <c r="J10" s="1294"/>
      <c r="K10" s="1294"/>
      <c r="L10" s="1294"/>
      <c r="M10" s="1294"/>
    </row>
    <row r="11" spans="1:13" ht="16.5" thickBot="1" x14ac:dyDescent="0.3">
      <c r="A11" s="1189"/>
      <c r="B11" s="1190"/>
      <c r="C11" s="1190"/>
      <c r="D11" s="1190"/>
      <c r="E11" s="1190"/>
      <c r="F11" s="1190"/>
      <c r="G11" s="1190"/>
      <c r="H11" s="1190"/>
      <c r="I11" s="1190"/>
      <c r="J11" s="1190"/>
      <c r="K11" s="1190"/>
      <c r="L11" s="1190"/>
      <c r="M11" s="1191"/>
    </row>
    <row r="12" spans="1:13" ht="15.75" thickBot="1" x14ac:dyDescent="0.3">
      <c r="A12" s="1398" t="s">
        <v>893</v>
      </c>
      <c r="B12" s="1399"/>
      <c r="C12" s="1399"/>
      <c r="D12" s="1399"/>
      <c r="E12" s="1399"/>
      <c r="F12" s="1399"/>
      <c r="G12" s="1399"/>
      <c r="H12" s="1399"/>
      <c r="I12" s="1399"/>
      <c r="J12" s="1399"/>
      <c r="K12" s="1399"/>
      <c r="L12" s="1399"/>
      <c r="M12" s="1400"/>
    </row>
    <row r="13" spans="1:13" ht="15.75" thickBot="1" x14ac:dyDescent="0.3">
      <c r="A13" s="1398"/>
      <c r="B13" s="1399"/>
      <c r="C13" s="1399"/>
      <c r="D13" s="1399"/>
      <c r="E13" s="1399"/>
      <c r="F13" s="1399"/>
      <c r="G13" s="1399"/>
      <c r="H13" s="1399"/>
      <c r="I13" s="1399"/>
      <c r="J13" s="1399"/>
      <c r="K13" s="1399"/>
      <c r="L13" s="1399"/>
      <c r="M13" s="1400"/>
    </row>
    <row r="14" spans="1:13" ht="15.75" thickBot="1" x14ac:dyDescent="0.3">
      <c r="A14" s="1398"/>
      <c r="B14" s="1399"/>
      <c r="C14" s="1399"/>
      <c r="D14" s="1399"/>
      <c r="E14" s="1399"/>
      <c r="F14" s="1399"/>
      <c r="G14" s="1399"/>
      <c r="H14" s="1399"/>
      <c r="I14" s="1399"/>
      <c r="J14" s="1399"/>
      <c r="K14" s="1399"/>
      <c r="L14" s="1399"/>
      <c r="M14" s="1400"/>
    </row>
    <row r="15" spans="1:13" ht="15.75" thickBot="1" x14ac:dyDescent="0.3">
      <c r="A15" s="1195" t="s">
        <v>796</v>
      </c>
      <c r="B15" s="1195"/>
      <c r="C15" s="1195"/>
      <c r="D15" s="1195"/>
      <c r="E15" s="1195"/>
      <c r="F15" s="1195"/>
      <c r="G15" s="1195"/>
      <c r="H15" s="1195"/>
      <c r="I15" s="1195"/>
      <c r="J15" s="1195"/>
      <c r="K15" s="1195"/>
      <c r="L15" s="1195"/>
      <c r="M15" s="1195"/>
    </row>
    <row r="16" spans="1:13" ht="15.75" thickBot="1" x14ac:dyDescent="0.3">
      <c r="A16" s="1292" t="s">
        <v>797</v>
      </c>
      <c r="B16" s="1292"/>
      <c r="C16" s="1292"/>
      <c r="D16" s="1213" t="s">
        <v>25</v>
      </c>
      <c r="E16" s="1214"/>
      <c r="F16" s="1392"/>
      <c r="G16" s="1393"/>
      <c r="H16" s="1393"/>
      <c r="I16" s="1393"/>
      <c r="J16" s="1393"/>
      <c r="K16" s="1393"/>
      <c r="L16" s="1393"/>
      <c r="M16" s="1394"/>
    </row>
    <row r="17" spans="1:13" ht="15.75" thickBot="1" x14ac:dyDescent="0.3">
      <c r="A17" s="1292"/>
      <c r="B17" s="1292"/>
      <c r="C17" s="1292"/>
      <c r="D17" s="1215"/>
      <c r="E17" s="1216"/>
      <c r="F17" s="1395"/>
      <c r="G17" s="1396"/>
      <c r="H17" s="1396"/>
      <c r="I17" s="1396"/>
      <c r="J17" s="1396"/>
      <c r="K17" s="1396"/>
      <c r="L17" s="1396"/>
      <c r="M17" s="1397"/>
    </row>
    <row r="18" spans="1:13" ht="15.75" thickBot="1" x14ac:dyDescent="0.3">
      <c r="A18" s="437" t="s">
        <v>804</v>
      </c>
      <c r="B18" s="437" t="s">
        <v>901</v>
      </c>
      <c r="C18" s="437" t="s">
        <v>805</v>
      </c>
      <c r="D18" s="1285" t="s">
        <v>798</v>
      </c>
      <c r="E18" s="1285"/>
      <c r="F18" s="1285"/>
      <c r="G18" s="1285"/>
      <c r="H18" s="1285"/>
      <c r="I18" s="1285"/>
      <c r="J18" s="1285"/>
      <c r="K18" s="1285"/>
      <c r="L18" s="1285"/>
      <c r="M18" s="1285"/>
    </row>
    <row r="19" spans="1:13" ht="15.75" thickBot="1" x14ac:dyDescent="0.3">
      <c r="A19" s="592"/>
      <c r="B19" s="596"/>
      <c r="C19" s="592"/>
      <c r="D19" s="1285"/>
      <c r="E19" s="1285"/>
      <c r="F19" s="1285"/>
      <c r="G19" s="1285"/>
      <c r="H19" s="1285"/>
      <c r="I19" s="1285"/>
      <c r="J19" s="1285"/>
      <c r="K19" s="1285"/>
      <c r="L19" s="1285"/>
      <c r="M19" s="1285"/>
    </row>
    <row r="20" spans="1:13" ht="15.75" thickBot="1" x14ac:dyDescent="0.3">
      <c r="A20" s="1354" t="s">
        <v>895</v>
      </c>
      <c r="B20" s="1355"/>
      <c r="C20" s="1355"/>
      <c r="D20" s="1355"/>
      <c r="E20" s="1355"/>
      <c r="F20" s="1355"/>
      <c r="G20" s="1355"/>
      <c r="H20" s="1355"/>
      <c r="I20" s="1355"/>
      <c r="J20" s="1355"/>
      <c r="K20" s="1355"/>
      <c r="L20" s="1355"/>
      <c r="M20" s="1356"/>
    </row>
    <row r="21" spans="1:13" x14ac:dyDescent="0.25">
      <c r="A21" s="1256" t="s">
        <v>799</v>
      </c>
      <c r="B21" s="1257"/>
      <c r="C21" s="1258"/>
      <c r="D21" s="1213" t="s">
        <v>25</v>
      </c>
      <c r="E21" s="1214"/>
      <c r="F21" s="1392"/>
      <c r="G21" s="1393"/>
      <c r="H21" s="1393"/>
      <c r="I21" s="1393"/>
      <c r="J21" s="1393"/>
      <c r="K21" s="1393"/>
      <c r="L21" s="1393"/>
      <c r="M21" s="1394"/>
    </row>
    <row r="22" spans="1:13" ht="15.75" thickBot="1" x14ac:dyDescent="0.3">
      <c r="A22" s="1259"/>
      <c r="B22" s="1260"/>
      <c r="C22" s="1261"/>
      <c r="D22" s="1215"/>
      <c r="E22" s="1216"/>
      <c r="F22" s="1395"/>
      <c r="G22" s="1396"/>
      <c r="H22" s="1396"/>
      <c r="I22" s="1396"/>
      <c r="J22" s="1396"/>
      <c r="K22" s="1396"/>
      <c r="L22" s="1396"/>
      <c r="M22" s="1397"/>
    </row>
    <row r="23" spans="1:13" ht="15.75" thickBot="1" x14ac:dyDescent="0.3">
      <c r="A23" s="438" t="s">
        <v>804</v>
      </c>
      <c r="B23" s="438" t="s">
        <v>901</v>
      </c>
      <c r="C23" s="438" t="s">
        <v>805</v>
      </c>
      <c r="D23" s="1277" t="s">
        <v>943</v>
      </c>
      <c r="E23" s="1277"/>
      <c r="F23" s="1277"/>
      <c r="G23" s="1277"/>
      <c r="H23" s="1277"/>
      <c r="I23" s="1277"/>
      <c r="J23" s="1277"/>
      <c r="K23" s="1277"/>
      <c r="L23" s="1277"/>
      <c r="M23" s="1277"/>
    </row>
    <row r="24" spans="1:13" ht="15.75" thickBot="1" x14ac:dyDescent="0.3">
      <c r="A24" s="592"/>
      <c r="B24" s="596"/>
      <c r="C24" s="592"/>
      <c r="D24" s="1277"/>
      <c r="E24" s="1277"/>
      <c r="F24" s="1277"/>
      <c r="G24" s="1277"/>
      <c r="H24" s="1277"/>
      <c r="I24" s="1277"/>
      <c r="J24" s="1277"/>
      <c r="K24" s="1277"/>
      <c r="L24" s="1277"/>
      <c r="M24" s="1277"/>
    </row>
    <row r="25" spans="1:13" ht="15.75" thickBot="1" x14ac:dyDescent="0.3">
      <c r="A25" s="1087" t="s">
        <v>801</v>
      </c>
      <c r="B25" s="1088"/>
      <c r="C25" s="1088"/>
      <c r="D25" s="1088"/>
      <c r="E25" s="1088"/>
      <c r="F25" s="1088"/>
      <c r="G25" s="1088"/>
      <c r="H25" s="1088"/>
      <c r="I25" s="1088"/>
      <c r="J25" s="1088"/>
      <c r="K25" s="1088"/>
      <c r="L25" s="1088"/>
      <c r="M25" s="1089"/>
    </row>
    <row r="26" spans="1:13" x14ac:dyDescent="0.25">
      <c r="A26" s="1286" t="s">
        <v>802</v>
      </c>
      <c r="B26" s="1286"/>
      <c r="C26" s="1286"/>
      <c r="D26" s="1213" t="s">
        <v>25</v>
      </c>
      <c r="E26" s="1214"/>
      <c r="F26" s="1392"/>
      <c r="G26" s="1393"/>
      <c r="H26" s="1393"/>
      <c r="I26" s="1393"/>
      <c r="J26" s="1393"/>
      <c r="K26" s="1393"/>
      <c r="L26" s="1393"/>
      <c r="M26" s="1394"/>
    </row>
    <row r="27" spans="1:13" ht="15.75" thickBot="1" x14ac:dyDescent="0.3">
      <c r="A27" s="1287"/>
      <c r="B27" s="1287"/>
      <c r="C27" s="1287"/>
      <c r="D27" s="1215"/>
      <c r="E27" s="1216"/>
      <c r="F27" s="1395"/>
      <c r="G27" s="1396"/>
      <c r="H27" s="1396"/>
      <c r="I27" s="1396"/>
      <c r="J27" s="1396"/>
      <c r="K27" s="1396"/>
      <c r="L27" s="1396"/>
      <c r="M27" s="1397"/>
    </row>
    <row r="28" spans="1:13" ht="15.75" thickBot="1" x14ac:dyDescent="0.3">
      <c r="A28" s="437" t="s">
        <v>804</v>
      </c>
      <c r="B28" s="437" t="s">
        <v>146</v>
      </c>
      <c r="C28" s="437" t="s">
        <v>805</v>
      </c>
      <c r="D28" s="1284" t="s">
        <v>803</v>
      </c>
      <c r="E28" s="1284"/>
      <c r="F28" s="1284"/>
      <c r="G28" s="1284"/>
      <c r="H28" s="1284"/>
      <c r="I28" s="1284"/>
      <c r="J28" s="1284"/>
      <c r="K28" s="1284"/>
      <c r="L28" s="1284"/>
      <c r="M28" s="1284"/>
    </row>
    <row r="29" spans="1:13" ht="21" customHeight="1" thickBot="1" x14ac:dyDescent="0.3">
      <c r="A29" s="592"/>
      <c r="B29" s="592"/>
      <c r="C29" s="592"/>
      <c r="D29" s="1284"/>
      <c r="E29" s="1284"/>
      <c r="F29" s="1284"/>
      <c r="G29" s="1284"/>
      <c r="H29" s="1284"/>
      <c r="I29" s="1284"/>
      <c r="J29" s="1284"/>
      <c r="K29" s="1284"/>
      <c r="L29" s="1284"/>
      <c r="M29" s="1284"/>
    </row>
    <row r="30" spans="1:13" ht="15.75" customHeight="1" x14ac:dyDescent="0.25">
      <c r="A30" s="1349" t="s">
        <v>804</v>
      </c>
      <c r="B30" s="1349" t="s">
        <v>146</v>
      </c>
      <c r="C30" s="1349" t="s">
        <v>805</v>
      </c>
      <c r="D30" s="1331" t="s">
        <v>902</v>
      </c>
      <c r="E30" s="1332"/>
      <c r="F30" s="1332"/>
      <c r="G30" s="1332"/>
      <c r="H30" s="1332"/>
      <c r="I30" s="1332"/>
      <c r="J30" s="1332"/>
      <c r="K30" s="1332"/>
      <c r="L30" s="1332"/>
      <c r="M30" s="1333"/>
    </row>
    <row r="31" spans="1:13" ht="18.75" customHeight="1" thickBot="1" x14ac:dyDescent="0.3">
      <c r="A31" s="1350"/>
      <c r="B31" s="1350"/>
      <c r="C31" s="1350"/>
      <c r="D31" s="1351"/>
      <c r="E31" s="1352"/>
      <c r="F31" s="1352"/>
      <c r="G31" s="1352"/>
      <c r="H31" s="1352"/>
      <c r="I31" s="1352"/>
      <c r="J31" s="1352"/>
      <c r="K31" s="1352"/>
      <c r="L31" s="1352"/>
      <c r="M31" s="1353"/>
    </row>
    <row r="32" spans="1:13" x14ac:dyDescent="0.25">
      <c r="A32" s="1162"/>
      <c r="B32" s="1162"/>
      <c r="C32" s="1162"/>
      <c r="D32" s="1351"/>
      <c r="E32" s="1352"/>
      <c r="F32" s="1352"/>
      <c r="G32" s="1352"/>
      <c r="H32" s="1352"/>
      <c r="I32" s="1352"/>
      <c r="J32" s="1352"/>
      <c r="K32" s="1352"/>
      <c r="L32" s="1352"/>
      <c r="M32" s="1353"/>
    </row>
    <row r="33" spans="1:13" ht="18.75" customHeight="1" thickBot="1" x14ac:dyDescent="0.3">
      <c r="A33" s="1163"/>
      <c r="B33" s="1163"/>
      <c r="C33" s="1163"/>
      <c r="D33" s="1334"/>
      <c r="E33" s="1335"/>
      <c r="F33" s="1335"/>
      <c r="G33" s="1335"/>
      <c r="H33" s="1335"/>
      <c r="I33" s="1335"/>
      <c r="J33" s="1335"/>
      <c r="K33" s="1335"/>
      <c r="L33" s="1335"/>
      <c r="M33" s="1336"/>
    </row>
    <row r="34" spans="1:13" ht="15.75" thickBot="1" x14ac:dyDescent="0.3">
      <c r="A34" s="1074" t="s">
        <v>806</v>
      </c>
      <c r="B34" s="1075"/>
      <c r="C34" s="1075"/>
      <c r="D34" s="1075"/>
      <c r="E34" s="1075"/>
      <c r="F34" s="1075"/>
      <c r="G34" s="1075"/>
      <c r="H34" s="1075"/>
      <c r="I34" s="1075"/>
      <c r="J34" s="1075"/>
      <c r="K34" s="1075"/>
      <c r="L34" s="1075"/>
      <c r="M34" s="1076"/>
    </row>
    <row r="35" spans="1:13" x14ac:dyDescent="0.25">
      <c r="A35" s="1275" t="s">
        <v>807</v>
      </c>
      <c r="B35" s="1275"/>
      <c r="C35" s="1275"/>
      <c r="D35" s="1213" t="s">
        <v>25</v>
      </c>
      <c r="E35" s="1214"/>
      <c r="F35" s="1361"/>
      <c r="G35" s="1362"/>
      <c r="H35" s="1362"/>
      <c r="I35" s="1362"/>
      <c r="J35" s="1362"/>
      <c r="K35" s="1362"/>
      <c r="L35" s="1362"/>
      <c r="M35" s="1363"/>
    </row>
    <row r="36" spans="1:13" ht="15.75" thickBot="1" x14ac:dyDescent="0.3">
      <c r="A36" s="1276"/>
      <c r="B36" s="1276"/>
      <c r="C36" s="1276"/>
      <c r="D36" s="1215"/>
      <c r="E36" s="1216"/>
      <c r="F36" s="1364"/>
      <c r="G36" s="1365"/>
      <c r="H36" s="1365"/>
      <c r="I36" s="1365"/>
      <c r="J36" s="1365"/>
      <c r="K36" s="1365"/>
      <c r="L36" s="1365"/>
      <c r="M36" s="1366"/>
    </row>
    <row r="37" spans="1:13" ht="15.75" thickBot="1" x14ac:dyDescent="0.3">
      <c r="A37" s="438" t="s">
        <v>804</v>
      </c>
      <c r="B37" s="438" t="s">
        <v>146</v>
      </c>
      <c r="C37" s="438" t="s">
        <v>805</v>
      </c>
      <c r="D37" s="1277" t="s">
        <v>944</v>
      </c>
      <c r="E37" s="1277"/>
      <c r="F37" s="1277"/>
      <c r="G37" s="1277"/>
      <c r="H37" s="1277"/>
      <c r="I37" s="1277"/>
      <c r="J37" s="1277"/>
      <c r="K37" s="1277"/>
      <c r="L37" s="1277"/>
      <c r="M37" s="1277"/>
    </row>
    <row r="38" spans="1:13" ht="15.75" thickBot="1" x14ac:dyDescent="0.3">
      <c r="A38" s="592"/>
      <c r="B38" s="592"/>
      <c r="C38" s="592"/>
      <c r="D38" s="1277"/>
      <c r="E38" s="1277"/>
      <c r="F38" s="1277"/>
      <c r="G38" s="1277"/>
      <c r="H38" s="1277"/>
      <c r="I38" s="1277"/>
      <c r="J38" s="1277"/>
      <c r="K38" s="1277"/>
      <c r="L38" s="1277"/>
      <c r="M38" s="1277"/>
    </row>
    <row r="39" spans="1:13" ht="15.75" thickBot="1" x14ac:dyDescent="0.3">
      <c r="A39" s="438" t="s">
        <v>804</v>
      </c>
      <c r="B39" s="438" t="s">
        <v>146</v>
      </c>
      <c r="C39" s="438" t="s">
        <v>805</v>
      </c>
      <c r="D39" s="1277" t="s">
        <v>809</v>
      </c>
      <c r="E39" s="1277"/>
      <c r="F39" s="1277"/>
      <c r="G39" s="1277"/>
      <c r="H39" s="1277"/>
      <c r="I39" s="1277"/>
      <c r="J39" s="1277"/>
      <c r="K39" s="1277"/>
      <c r="L39" s="1277"/>
      <c r="M39" s="1277"/>
    </row>
    <row r="40" spans="1:13" ht="15.75" thickBot="1" x14ac:dyDescent="0.3">
      <c r="A40" s="592"/>
      <c r="B40" s="592"/>
      <c r="C40" s="592"/>
      <c r="D40" s="1277"/>
      <c r="E40" s="1277"/>
      <c r="F40" s="1277"/>
      <c r="G40" s="1277"/>
      <c r="H40" s="1277"/>
      <c r="I40" s="1277"/>
      <c r="J40" s="1277"/>
      <c r="K40" s="1277"/>
      <c r="L40" s="1277"/>
      <c r="M40" s="1277"/>
    </row>
    <row r="41" spans="1:13" ht="15.75" thickBot="1" x14ac:dyDescent="0.3">
      <c r="A41" s="438" t="s">
        <v>804</v>
      </c>
      <c r="B41" s="438" t="s">
        <v>146</v>
      </c>
      <c r="C41" s="438" t="s">
        <v>805</v>
      </c>
      <c r="D41" s="1277" t="s">
        <v>810</v>
      </c>
      <c r="E41" s="1277"/>
      <c r="F41" s="1277"/>
      <c r="G41" s="1277"/>
      <c r="H41" s="1277"/>
      <c r="I41" s="1277"/>
      <c r="J41" s="1277"/>
      <c r="K41" s="1277"/>
      <c r="L41" s="1277"/>
      <c r="M41" s="1277"/>
    </row>
    <row r="42" spans="1:13" ht="15.75" thickBot="1" x14ac:dyDescent="0.3">
      <c r="A42" s="592"/>
      <c r="B42" s="592"/>
      <c r="C42" s="592"/>
      <c r="D42" s="1277"/>
      <c r="E42" s="1277"/>
      <c r="F42" s="1277"/>
      <c r="G42" s="1277"/>
      <c r="H42" s="1277"/>
      <c r="I42" s="1277"/>
      <c r="J42" s="1277"/>
      <c r="K42" s="1277"/>
      <c r="L42" s="1277"/>
      <c r="M42" s="1277"/>
    </row>
    <row r="43" spans="1:13" ht="15.75" thickBot="1" x14ac:dyDescent="0.3">
      <c r="A43" s="1087" t="s">
        <v>811</v>
      </c>
      <c r="B43" s="1088"/>
      <c r="C43" s="1088"/>
      <c r="D43" s="1088"/>
      <c r="E43" s="1088"/>
      <c r="F43" s="1088"/>
      <c r="G43" s="1088"/>
      <c r="H43" s="1088"/>
      <c r="I43" s="1088"/>
      <c r="J43" s="1088"/>
      <c r="K43" s="1088"/>
      <c r="L43" s="1088"/>
      <c r="M43" s="1089"/>
    </row>
    <row r="44" spans="1:13" x14ac:dyDescent="0.25">
      <c r="A44" s="1286" t="s">
        <v>812</v>
      </c>
      <c r="B44" s="1286"/>
      <c r="C44" s="1286"/>
      <c r="D44" s="1213" t="s">
        <v>25</v>
      </c>
      <c r="E44" s="1214"/>
      <c r="F44" s="1361"/>
      <c r="G44" s="1362"/>
      <c r="H44" s="1362"/>
      <c r="I44" s="1362"/>
      <c r="J44" s="1362"/>
      <c r="K44" s="1362"/>
      <c r="L44" s="1362"/>
      <c r="M44" s="1363"/>
    </row>
    <row r="45" spans="1:13" ht="15.75" thickBot="1" x14ac:dyDescent="0.3">
      <c r="A45" s="1287"/>
      <c r="B45" s="1287"/>
      <c r="C45" s="1287"/>
      <c r="D45" s="1215"/>
      <c r="E45" s="1216"/>
      <c r="F45" s="1364"/>
      <c r="G45" s="1365"/>
      <c r="H45" s="1365"/>
      <c r="I45" s="1365"/>
      <c r="J45" s="1365"/>
      <c r="K45" s="1365"/>
      <c r="L45" s="1365"/>
      <c r="M45" s="1366"/>
    </row>
    <row r="46" spans="1:13" ht="15.75" thickBot="1" x14ac:dyDescent="0.3">
      <c r="A46" s="437" t="s">
        <v>804</v>
      </c>
      <c r="B46" s="437" t="s">
        <v>146</v>
      </c>
      <c r="C46" s="437" t="s">
        <v>805</v>
      </c>
      <c r="D46" s="1284" t="s">
        <v>813</v>
      </c>
      <c r="E46" s="1284"/>
      <c r="F46" s="1284"/>
      <c r="G46" s="1284"/>
      <c r="H46" s="1284"/>
      <c r="I46" s="1284"/>
      <c r="J46" s="1284"/>
      <c r="K46" s="1284"/>
      <c r="L46" s="1284"/>
      <c r="M46" s="1284"/>
    </row>
    <row r="47" spans="1:13" ht="15.75" thickBot="1" x14ac:dyDescent="0.3">
      <c r="A47" s="592"/>
      <c r="B47" s="592"/>
      <c r="C47" s="592"/>
      <c r="D47" s="1284"/>
      <c r="E47" s="1284"/>
      <c r="F47" s="1284"/>
      <c r="G47" s="1284"/>
      <c r="H47" s="1284"/>
      <c r="I47" s="1284"/>
      <c r="J47" s="1284"/>
      <c r="K47" s="1284"/>
      <c r="L47" s="1284"/>
      <c r="M47" s="1284"/>
    </row>
    <row r="48" spans="1:13" ht="15.75" thickBot="1" x14ac:dyDescent="0.3">
      <c r="A48" s="1074" t="s">
        <v>814</v>
      </c>
      <c r="B48" s="1075"/>
      <c r="C48" s="1075"/>
      <c r="D48" s="1075"/>
      <c r="E48" s="1075"/>
      <c r="F48" s="1075"/>
      <c r="G48" s="1075"/>
      <c r="H48" s="1075"/>
      <c r="I48" s="1075"/>
      <c r="J48" s="1075"/>
      <c r="K48" s="1075"/>
      <c r="L48" s="1075"/>
      <c r="M48" s="1076"/>
    </row>
    <row r="49" spans="1:13" ht="15" customHeight="1" x14ac:dyDescent="0.25">
      <c r="A49" s="1256" t="s">
        <v>903</v>
      </c>
      <c r="B49" s="1257"/>
      <c r="C49" s="1257"/>
      <c r="D49" s="1213" t="s">
        <v>25</v>
      </c>
      <c r="E49" s="1214"/>
      <c r="F49" s="1361"/>
      <c r="G49" s="1362"/>
      <c r="H49" s="1362"/>
      <c r="I49" s="1362"/>
      <c r="J49" s="1362"/>
      <c r="K49" s="1362"/>
      <c r="L49" s="1362"/>
      <c r="M49" s="1363"/>
    </row>
    <row r="50" spans="1:13" ht="15.75" thickBot="1" x14ac:dyDescent="0.3">
      <c r="A50" s="1259"/>
      <c r="B50" s="1260"/>
      <c r="C50" s="1260"/>
      <c r="D50" s="1215"/>
      <c r="E50" s="1216"/>
      <c r="F50" s="1364"/>
      <c r="G50" s="1365"/>
      <c r="H50" s="1365"/>
      <c r="I50" s="1365"/>
      <c r="J50" s="1365"/>
      <c r="K50" s="1365"/>
      <c r="L50" s="1365"/>
      <c r="M50" s="1366"/>
    </row>
    <row r="51" spans="1:13" ht="15.75" thickBot="1" x14ac:dyDescent="0.3">
      <c r="A51" s="593" t="s">
        <v>815</v>
      </c>
      <c r="B51" s="1391" t="s">
        <v>816</v>
      </c>
      <c r="C51" s="1391"/>
      <c r="D51" s="1157"/>
      <c r="E51" s="1157"/>
      <c r="F51" s="1157"/>
      <c r="G51" s="1157"/>
      <c r="H51" s="1157"/>
      <c r="I51" s="1157"/>
      <c r="J51" s="1157"/>
      <c r="K51" s="1157"/>
      <c r="L51" s="1157"/>
      <c r="M51" s="1158"/>
    </row>
    <row r="52" spans="1:13" ht="15.75" thickBot="1" x14ac:dyDescent="0.3">
      <c r="A52" s="438" t="s">
        <v>804</v>
      </c>
      <c r="B52" s="438" t="s">
        <v>146</v>
      </c>
      <c r="C52" s="438" t="s">
        <v>805</v>
      </c>
      <c r="D52" s="601" t="s">
        <v>939</v>
      </c>
      <c r="E52" s="597"/>
      <c r="F52" s="597"/>
      <c r="G52" s="597"/>
      <c r="H52" s="597"/>
      <c r="I52" s="597"/>
      <c r="J52" s="597"/>
      <c r="K52" s="597"/>
      <c r="L52" s="597"/>
      <c r="M52" s="598"/>
    </row>
    <row r="53" spans="1:13" ht="15.75" thickBot="1" x14ac:dyDescent="0.3">
      <c r="A53" s="592"/>
      <c r="B53" s="592"/>
      <c r="C53" s="592"/>
      <c r="D53" s="1383" t="s">
        <v>945</v>
      </c>
      <c r="E53" s="1384"/>
      <c r="F53" s="1384"/>
      <c r="G53" s="1384"/>
      <c r="H53" s="1384"/>
      <c r="I53" s="1384"/>
      <c r="J53" s="1384"/>
      <c r="K53" s="1384"/>
      <c r="L53" s="1384"/>
      <c r="M53" s="1385"/>
    </row>
    <row r="54" spans="1:13" ht="15.75" thickBot="1" x14ac:dyDescent="0.3">
      <c r="A54" s="438" t="s">
        <v>804</v>
      </c>
      <c r="B54" s="438" t="s">
        <v>146</v>
      </c>
      <c r="C54" s="438" t="s">
        <v>805</v>
      </c>
      <c r="D54" s="601" t="s">
        <v>958</v>
      </c>
      <c r="E54" s="594"/>
      <c r="F54" s="594"/>
      <c r="G54" s="594"/>
      <c r="H54" s="594"/>
      <c r="I54" s="594"/>
      <c r="J54" s="594"/>
      <c r="K54" s="594"/>
      <c r="L54" s="594"/>
      <c r="M54" s="595"/>
    </row>
    <row r="55" spans="1:13" ht="15.75" thickBot="1" x14ac:dyDescent="0.3">
      <c r="A55" s="592"/>
      <c r="B55" s="592"/>
      <c r="C55" s="592"/>
      <c r="D55" s="1386" t="s">
        <v>946</v>
      </c>
      <c r="E55" s="1387"/>
      <c r="F55" s="1387"/>
      <c r="G55" s="1387"/>
      <c r="H55" s="1387"/>
      <c r="I55" s="1387"/>
      <c r="J55" s="1387"/>
      <c r="K55" s="1387"/>
      <c r="L55" s="1387"/>
      <c r="M55" s="1388"/>
    </row>
    <row r="56" spans="1:13" ht="15.75" thickBot="1" x14ac:dyDescent="0.3">
      <c r="A56" s="593" t="s">
        <v>815</v>
      </c>
      <c r="B56" s="1389" t="s">
        <v>818</v>
      </c>
      <c r="C56" s="1389"/>
      <c r="D56" s="1389"/>
      <c r="E56" s="1389"/>
      <c r="F56" s="1389"/>
      <c r="G56" s="1389"/>
      <c r="H56" s="1389"/>
      <c r="I56" s="1389"/>
      <c r="J56" s="1389"/>
      <c r="K56" s="1389"/>
      <c r="L56" s="1389"/>
      <c r="M56" s="1390"/>
    </row>
    <row r="57" spans="1:13" ht="15.75" thickBot="1" x14ac:dyDescent="0.3">
      <c r="A57" s="438" t="s">
        <v>804</v>
      </c>
      <c r="B57" s="438" t="s">
        <v>146</v>
      </c>
      <c r="C57" s="438" t="s">
        <v>805</v>
      </c>
      <c r="D57" s="609" t="s">
        <v>940</v>
      </c>
      <c r="E57" s="599"/>
      <c r="F57" s="599"/>
      <c r="G57" s="599"/>
      <c r="H57" s="599"/>
      <c r="I57" s="599"/>
      <c r="J57" s="599"/>
      <c r="K57" s="599"/>
      <c r="L57" s="599"/>
      <c r="M57" s="600"/>
    </row>
    <row r="58" spans="1:13" ht="15.75" thickBot="1" x14ac:dyDescent="0.3">
      <c r="A58" s="592"/>
      <c r="B58" s="592"/>
      <c r="C58" s="592"/>
      <c r="D58" s="1383" t="s">
        <v>948</v>
      </c>
      <c r="E58" s="1384"/>
      <c r="F58" s="1384"/>
      <c r="G58" s="1384"/>
      <c r="H58" s="1384"/>
      <c r="I58" s="1384"/>
      <c r="J58" s="1384"/>
      <c r="K58" s="1384"/>
      <c r="L58" s="1384"/>
      <c r="M58" s="1385"/>
    </row>
    <row r="59" spans="1:13" ht="15.75" thickBot="1" x14ac:dyDescent="0.3">
      <c r="A59" s="438" t="s">
        <v>804</v>
      </c>
      <c r="B59" s="438" t="s">
        <v>146</v>
      </c>
      <c r="C59" s="438" t="s">
        <v>805</v>
      </c>
      <c r="D59" s="601" t="s">
        <v>936</v>
      </c>
      <c r="E59" s="594"/>
      <c r="F59" s="594"/>
      <c r="G59" s="594"/>
      <c r="H59" s="594"/>
      <c r="I59" s="594"/>
      <c r="J59" s="594"/>
      <c r="K59" s="594"/>
      <c r="L59" s="594"/>
      <c r="M59" s="595"/>
    </row>
    <row r="60" spans="1:13" ht="15.75" thickBot="1" x14ac:dyDescent="0.3">
      <c r="A60" s="592"/>
      <c r="B60" s="592"/>
      <c r="C60" s="592"/>
      <c r="D60" s="1383" t="s">
        <v>904</v>
      </c>
      <c r="E60" s="1384"/>
      <c r="F60" s="1384"/>
      <c r="G60" s="1384"/>
      <c r="H60" s="1384"/>
      <c r="I60" s="1384"/>
      <c r="J60" s="1384"/>
      <c r="K60" s="1384"/>
      <c r="L60" s="1384"/>
      <c r="M60" s="1385"/>
    </row>
    <row r="61" spans="1:13" ht="15.75" thickBot="1" x14ac:dyDescent="0.3">
      <c r="A61" s="438" t="s">
        <v>804</v>
      </c>
      <c r="B61" s="438" t="s">
        <v>146</v>
      </c>
      <c r="C61" s="438" t="s">
        <v>805</v>
      </c>
      <c r="D61" s="609" t="s">
        <v>937</v>
      </c>
      <c r="E61" s="599"/>
      <c r="F61" s="599"/>
      <c r="G61" s="599"/>
      <c r="H61" s="599"/>
      <c r="I61" s="599"/>
      <c r="J61" s="599"/>
      <c r="K61" s="599"/>
      <c r="L61" s="599"/>
      <c r="M61" s="600"/>
    </row>
    <row r="62" spans="1:13" ht="15.75" thickBot="1" x14ac:dyDescent="0.3">
      <c r="A62" s="592"/>
      <c r="B62" s="592"/>
      <c r="C62" s="592"/>
      <c r="D62" s="1383" t="s">
        <v>905</v>
      </c>
      <c r="E62" s="1384"/>
      <c r="F62" s="1384"/>
      <c r="G62" s="1384"/>
      <c r="H62" s="1384"/>
      <c r="I62" s="1384"/>
      <c r="J62" s="1384"/>
      <c r="K62" s="1384"/>
      <c r="L62" s="1384"/>
      <c r="M62" s="1385"/>
    </row>
    <row r="63" spans="1:13" x14ac:dyDescent="0.25">
      <c r="A63" s="1286" t="s">
        <v>819</v>
      </c>
      <c r="B63" s="1286"/>
      <c r="C63" s="1286"/>
      <c r="D63" s="1213" t="s">
        <v>25</v>
      </c>
      <c r="E63" s="1214"/>
      <c r="F63" s="1361"/>
      <c r="G63" s="1362"/>
      <c r="H63" s="1362"/>
      <c r="I63" s="1362"/>
      <c r="J63" s="1362"/>
      <c r="K63" s="1362"/>
      <c r="L63" s="1362"/>
      <c r="M63" s="1363"/>
    </row>
    <row r="64" spans="1:13" ht="15.75" thickBot="1" x14ac:dyDescent="0.3">
      <c r="A64" s="1287"/>
      <c r="B64" s="1287"/>
      <c r="C64" s="1287"/>
      <c r="D64" s="1215"/>
      <c r="E64" s="1216"/>
      <c r="F64" s="1364"/>
      <c r="G64" s="1365"/>
      <c r="H64" s="1365"/>
      <c r="I64" s="1365"/>
      <c r="J64" s="1365"/>
      <c r="K64" s="1365"/>
      <c r="L64" s="1365"/>
      <c r="M64" s="1366"/>
    </row>
    <row r="65" spans="1:13" ht="15.75" thickBot="1" x14ac:dyDescent="0.3">
      <c r="A65" s="437" t="s">
        <v>804</v>
      </c>
      <c r="B65" s="437" t="s">
        <v>146</v>
      </c>
      <c r="C65" s="437" t="s">
        <v>805</v>
      </c>
      <c r="D65" s="1381" t="s">
        <v>820</v>
      </c>
      <c r="E65" s="1252" t="s">
        <v>821</v>
      </c>
      <c r="F65" s="1252"/>
      <c r="G65" s="1252"/>
      <c r="H65" s="1252"/>
      <c r="I65" s="1252"/>
      <c r="J65" s="1252"/>
      <c r="K65" s="1252"/>
      <c r="L65" s="1252"/>
      <c r="M65" s="1307"/>
    </row>
    <row r="66" spans="1:13" ht="15.75" thickBot="1" x14ac:dyDescent="0.3">
      <c r="A66" s="592"/>
      <c r="B66" s="592"/>
      <c r="C66" s="592"/>
      <c r="D66" s="1382"/>
      <c r="E66" s="1253"/>
      <c r="F66" s="1253"/>
      <c r="G66" s="1253"/>
      <c r="H66" s="1253"/>
      <c r="I66" s="1253"/>
      <c r="J66" s="1253"/>
      <c r="K66" s="1253"/>
      <c r="L66" s="1253"/>
      <c r="M66" s="1308"/>
    </row>
    <row r="67" spans="1:13" ht="15.75" thickBot="1" x14ac:dyDescent="0.3">
      <c r="A67" s="437" t="s">
        <v>804</v>
      </c>
      <c r="B67" s="437" t="s">
        <v>146</v>
      </c>
      <c r="C67" s="437" t="s">
        <v>805</v>
      </c>
      <c r="D67" s="1381" t="s">
        <v>822</v>
      </c>
      <c r="E67" s="1225" t="s">
        <v>938</v>
      </c>
      <c r="F67" s="1225"/>
      <c r="G67" s="1225"/>
      <c r="H67" s="1225"/>
      <c r="I67" s="1225"/>
      <c r="J67" s="1225"/>
      <c r="K67" s="1225"/>
      <c r="L67" s="1225"/>
      <c r="M67" s="1272"/>
    </row>
    <row r="68" spans="1:13" ht="15.75" thickBot="1" x14ac:dyDescent="0.3">
      <c r="A68" s="592"/>
      <c r="B68" s="592"/>
      <c r="C68" s="592"/>
      <c r="D68" s="1382"/>
      <c r="E68" s="1226"/>
      <c r="F68" s="1226"/>
      <c r="G68" s="1226"/>
      <c r="H68" s="1226"/>
      <c r="I68" s="1226"/>
      <c r="J68" s="1226"/>
      <c r="K68" s="1226"/>
      <c r="L68" s="1226"/>
      <c r="M68" s="1274"/>
    </row>
    <row r="69" spans="1:13" ht="15.75" thickBot="1" x14ac:dyDescent="0.3">
      <c r="A69" s="1074" t="s">
        <v>823</v>
      </c>
      <c r="B69" s="1075"/>
      <c r="C69" s="1075"/>
      <c r="D69" s="1075"/>
      <c r="E69" s="1075"/>
      <c r="F69" s="1075"/>
      <c r="G69" s="1075"/>
      <c r="H69" s="1075"/>
      <c r="I69" s="1075"/>
      <c r="J69" s="1075"/>
      <c r="K69" s="1075"/>
      <c r="L69" s="1075"/>
      <c r="M69" s="1076"/>
    </row>
    <row r="70" spans="1:13" x14ac:dyDescent="0.25">
      <c r="A70" s="1379" t="s">
        <v>824</v>
      </c>
      <c r="B70" s="1379"/>
      <c r="C70" s="1379"/>
      <c r="D70" s="1213" t="s">
        <v>25</v>
      </c>
      <c r="E70" s="1214"/>
      <c r="F70" s="1361"/>
      <c r="G70" s="1362"/>
      <c r="H70" s="1362"/>
      <c r="I70" s="1362"/>
      <c r="J70" s="1362"/>
      <c r="K70" s="1362"/>
      <c r="L70" s="1362"/>
      <c r="M70" s="1363"/>
    </row>
    <row r="71" spans="1:13" ht="15.75" thickBot="1" x14ac:dyDescent="0.3">
      <c r="A71" s="1380"/>
      <c r="B71" s="1380"/>
      <c r="C71" s="1380"/>
      <c r="D71" s="1215"/>
      <c r="E71" s="1216"/>
      <c r="F71" s="1364"/>
      <c r="G71" s="1365"/>
      <c r="H71" s="1365"/>
      <c r="I71" s="1365"/>
      <c r="J71" s="1365"/>
      <c r="K71" s="1365"/>
      <c r="L71" s="1365"/>
      <c r="M71" s="1366"/>
    </row>
    <row r="72" spans="1:13" ht="15.75" thickBot="1" x14ac:dyDescent="0.3">
      <c r="A72" s="438" t="s">
        <v>804</v>
      </c>
      <c r="B72" s="438" t="s">
        <v>146</v>
      </c>
      <c r="C72" s="438" t="s">
        <v>805</v>
      </c>
      <c r="D72" s="1277" t="s">
        <v>825</v>
      </c>
      <c r="E72" s="1277"/>
      <c r="F72" s="1277"/>
      <c r="G72" s="1277"/>
      <c r="H72" s="1277"/>
      <c r="I72" s="1277"/>
      <c r="J72" s="1277"/>
      <c r="K72" s="1277"/>
      <c r="L72" s="1277"/>
      <c r="M72" s="1277"/>
    </row>
    <row r="73" spans="1:13" ht="15.75" thickBot="1" x14ac:dyDescent="0.3">
      <c r="A73" s="592"/>
      <c r="B73" s="592"/>
      <c r="C73" s="592"/>
      <c r="D73" s="1277"/>
      <c r="E73" s="1277"/>
      <c r="F73" s="1277"/>
      <c r="G73" s="1277"/>
      <c r="H73" s="1277"/>
      <c r="I73" s="1277"/>
      <c r="J73" s="1277"/>
      <c r="K73" s="1277"/>
      <c r="L73" s="1277"/>
      <c r="M73" s="1277"/>
    </row>
    <row r="74" spans="1:13" ht="15.75" thickBot="1" x14ac:dyDescent="0.3">
      <c r="A74" s="438" t="s">
        <v>804</v>
      </c>
      <c r="B74" s="438" t="s">
        <v>146</v>
      </c>
      <c r="C74" s="438" t="s">
        <v>805</v>
      </c>
      <c r="D74" s="1277" t="s">
        <v>826</v>
      </c>
      <c r="E74" s="1277"/>
      <c r="F74" s="1277"/>
      <c r="G74" s="1277"/>
      <c r="H74" s="1277"/>
      <c r="I74" s="1277"/>
      <c r="J74" s="1277"/>
      <c r="K74" s="1277"/>
      <c r="L74" s="1277"/>
      <c r="M74" s="1277"/>
    </row>
    <row r="75" spans="1:13" ht="15.75" thickBot="1" x14ac:dyDescent="0.3">
      <c r="A75" s="592"/>
      <c r="B75" s="592"/>
      <c r="C75" s="592"/>
      <c r="D75" s="1277"/>
      <c r="E75" s="1277"/>
      <c r="F75" s="1277"/>
      <c r="G75" s="1277"/>
      <c r="H75" s="1277"/>
      <c r="I75" s="1277"/>
      <c r="J75" s="1277"/>
      <c r="K75" s="1277"/>
      <c r="L75" s="1277"/>
      <c r="M75" s="1277"/>
    </row>
    <row r="76" spans="1:13" ht="15.75" thickBot="1" x14ac:dyDescent="0.3">
      <c r="A76" s="1087" t="s">
        <v>827</v>
      </c>
      <c r="B76" s="1088"/>
      <c r="C76" s="1088"/>
      <c r="D76" s="1088"/>
      <c r="E76" s="1088"/>
      <c r="F76" s="1088"/>
      <c r="G76" s="1088"/>
      <c r="H76" s="1088"/>
      <c r="I76" s="1088"/>
      <c r="J76" s="1088"/>
      <c r="K76" s="1088"/>
      <c r="L76" s="1088"/>
      <c r="M76" s="1089"/>
    </row>
    <row r="77" spans="1:13" ht="15.75" thickBot="1" x14ac:dyDescent="0.3">
      <c r="A77" s="1087" t="s">
        <v>828</v>
      </c>
      <c r="B77" s="1088"/>
      <c r="C77" s="1088"/>
      <c r="D77" s="1088"/>
      <c r="E77" s="1088"/>
      <c r="F77" s="1088"/>
      <c r="G77" s="1088"/>
      <c r="H77" s="1088"/>
      <c r="I77" s="1088"/>
      <c r="J77" s="1088"/>
      <c r="K77" s="1088"/>
      <c r="L77" s="1088"/>
      <c r="M77" s="1089"/>
    </row>
    <row r="78" spans="1:13" ht="15" customHeight="1" x14ac:dyDescent="0.25">
      <c r="A78" s="1373" t="s">
        <v>906</v>
      </c>
      <c r="B78" s="1374"/>
      <c r="C78" s="1375"/>
      <c r="D78" s="1213" t="s">
        <v>25</v>
      </c>
      <c r="E78" s="1214"/>
      <c r="F78" s="1361"/>
      <c r="G78" s="1362"/>
      <c r="H78" s="1362"/>
      <c r="I78" s="1362"/>
      <c r="J78" s="1362"/>
      <c r="K78" s="1362"/>
      <c r="L78" s="1362"/>
      <c r="M78" s="1363"/>
    </row>
    <row r="79" spans="1:13" ht="15.75" thickBot="1" x14ac:dyDescent="0.3">
      <c r="A79" s="1376"/>
      <c r="B79" s="1377"/>
      <c r="C79" s="1378"/>
      <c r="D79" s="1215"/>
      <c r="E79" s="1216"/>
      <c r="F79" s="1364"/>
      <c r="G79" s="1365"/>
      <c r="H79" s="1365"/>
      <c r="I79" s="1365"/>
      <c r="J79" s="1365"/>
      <c r="K79" s="1365"/>
      <c r="L79" s="1365"/>
      <c r="M79" s="1366"/>
    </row>
    <row r="80" spans="1:13" ht="15.75" thickBot="1" x14ac:dyDescent="0.3">
      <c r="A80" s="437" t="s">
        <v>804</v>
      </c>
      <c r="B80" s="437" t="s">
        <v>146</v>
      </c>
      <c r="C80" s="437" t="s">
        <v>805</v>
      </c>
      <c r="D80" s="1223" t="s">
        <v>815</v>
      </c>
      <c r="E80" s="1252" t="s">
        <v>932</v>
      </c>
      <c r="F80" s="1252"/>
      <c r="G80" s="1252"/>
      <c r="H80" s="1367" t="s">
        <v>829</v>
      </c>
      <c r="I80" s="1367"/>
      <c r="J80" s="1367"/>
      <c r="K80" s="1367"/>
      <c r="L80" s="1367"/>
      <c r="M80" s="1368"/>
    </row>
    <row r="81" spans="1:13" ht="15.75" thickBot="1" x14ac:dyDescent="0.3">
      <c r="A81" s="592"/>
      <c r="B81" s="592"/>
      <c r="C81" s="592"/>
      <c r="D81" s="1224"/>
      <c r="E81" s="1253"/>
      <c r="F81" s="1253"/>
      <c r="G81" s="1253"/>
      <c r="H81" s="1369"/>
      <c r="I81" s="1369"/>
      <c r="J81" s="1369"/>
      <c r="K81" s="1369"/>
      <c r="L81" s="1369"/>
      <c r="M81" s="1370"/>
    </row>
    <row r="82" spans="1:13" ht="15.75" thickBot="1" x14ac:dyDescent="0.3">
      <c r="A82" s="437" t="s">
        <v>804</v>
      </c>
      <c r="B82" s="437" t="s">
        <v>146</v>
      </c>
      <c r="C82" s="437" t="s">
        <v>805</v>
      </c>
      <c r="D82" s="1223" t="s">
        <v>815</v>
      </c>
      <c r="E82" s="1252" t="s">
        <v>933</v>
      </c>
      <c r="F82" s="1252"/>
      <c r="G82" s="1252"/>
      <c r="H82" s="1367" t="s">
        <v>829</v>
      </c>
      <c r="I82" s="1367"/>
      <c r="J82" s="1367"/>
      <c r="K82" s="1367"/>
      <c r="L82" s="1367"/>
      <c r="M82" s="1368"/>
    </row>
    <row r="83" spans="1:13" ht="15.75" thickBot="1" x14ac:dyDescent="0.3">
      <c r="A83" s="592"/>
      <c r="B83" s="592"/>
      <c r="C83" s="592"/>
      <c r="D83" s="1224"/>
      <c r="E83" s="1253"/>
      <c r="F83" s="1253"/>
      <c r="G83" s="1253"/>
      <c r="H83" s="1369"/>
      <c r="I83" s="1369"/>
      <c r="J83" s="1369"/>
      <c r="K83" s="1369"/>
      <c r="L83" s="1369"/>
      <c r="M83" s="1370"/>
    </row>
    <row r="84" spans="1:13" ht="15.75" thickBot="1" x14ac:dyDescent="0.3">
      <c r="A84" s="437" t="s">
        <v>804</v>
      </c>
      <c r="B84" s="437" t="s">
        <v>146</v>
      </c>
      <c r="C84" s="437" t="s">
        <v>805</v>
      </c>
      <c r="D84" s="1223" t="s">
        <v>815</v>
      </c>
      <c r="E84" s="1252" t="s">
        <v>830</v>
      </c>
      <c r="F84" s="1252"/>
      <c r="G84" s="1252"/>
      <c r="H84" s="1252"/>
      <c r="I84" s="1252"/>
      <c r="J84" s="1252"/>
      <c r="K84" s="1252"/>
      <c r="L84" s="1367" t="s">
        <v>831</v>
      </c>
      <c r="M84" s="1368"/>
    </row>
    <row r="85" spans="1:13" ht="15.75" thickBot="1" x14ac:dyDescent="0.3">
      <c r="A85" s="592"/>
      <c r="B85" s="592"/>
      <c r="C85" s="592"/>
      <c r="D85" s="1224"/>
      <c r="E85" s="1253"/>
      <c r="F85" s="1253"/>
      <c r="G85" s="1253"/>
      <c r="H85" s="1253"/>
      <c r="I85" s="1253"/>
      <c r="J85" s="1253"/>
      <c r="K85" s="1253"/>
      <c r="L85" s="1369"/>
      <c r="M85" s="1370"/>
    </row>
    <row r="86" spans="1:13" ht="15.75" customHeight="1" thickBot="1" x14ac:dyDescent="0.3">
      <c r="A86" s="437" t="s">
        <v>804</v>
      </c>
      <c r="B86" s="437" t="s">
        <v>146</v>
      </c>
      <c r="C86" s="437" t="s">
        <v>805</v>
      </c>
      <c r="D86" s="1223" t="s">
        <v>815</v>
      </c>
      <c r="E86" s="1225" t="s">
        <v>907</v>
      </c>
      <c r="F86" s="1225"/>
      <c r="G86" s="1225"/>
      <c r="H86" s="1225"/>
      <c r="I86" s="1225"/>
      <c r="J86" s="1225"/>
      <c r="K86" s="1225"/>
      <c r="L86" s="1367" t="s">
        <v>833</v>
      </c>
      <c r="M86" s="1368"/>
    </row>
    <row r="87" spans="1:13" ht="15.75" thickBot="1" x14ac:dyDescent="0.3">
      <c r="A87" s="592"/>
      <c r="B87" s="592"/>
      <c r="C87" s="592"/>
      <c r="D87" s="1224"/>
      <c r="E87" s="1226"/>
      <c r="F87" s="1226"/>
      <c r="G87" s="1226"/>
      <c r="H87" s="1226"/>
      <c r="I87" s="1226"/>
      <c r="J87" s="1226"/>
      <c r="K87" s="1226"/>
      <c r="L87" s="1369"/>
      <c r="M87" s="1370"/>
    </row>
    <row r="88" spans="1:13" ht="15.75" thickBot="1" x14ac:dyDescent="0.3">
      <c r="A88" s="1371" t="s">
        <v>908</v>
      </c>
      <c r="B88" s="1231"/>
      <c r="C88" s="1231"/>
      <c r="D88" s="1231"/>
      <c r="E88" s="1231"/>
      <c r="F88" s="1231"/>
      <c r="G88" s="1231"/>
      <c r="H88" s="1231"/>
      <c r="I88" s="1231"/>
      <c r="J88" s="1231"/>
      <c r="K88" s="1231"/>
      <c r="L88" s="1231"/>
      <c r="M88" s="1372"/>
    </row>
    <row r="89" spans="1:13" x14ac:dyDescent="0.25">
      <c r="A89" s="1232" t="s">
        <v>834</v>
      </c>
      <c r="B89" s="1232"/>
      <c r="C89" s="1232"/>
      <c r="D89" s="1213" t="s">
        <v>25</v>
      </c>
      <c r="E89" s="1214"/>
      <c r="F89" s="1100"/>
      <c r="G89" s="1101"/>
      <c r="H89" s="1101"/>
      <c r="I89" s="1101"/>
      <c r="J89" s="1101"/>
      <c r="K89" s="1101"/>
      <c r="L89" s="1101"/>
      <c r="M89" s="1102"/>
    </row>
    <row r="90" spans="1:13" ht="15.75" thickBot="1" x14ac:dyDescent="0.3">
      <c r="A90" s="1233"/>
      <c r="B90" s="1233"/>
      <c r="C90" s="1233"/>
      <c r="D90" s="1215"/>
      <c r="E90" s="1216"/>
      <c r="F90" s="1103"/>
      <c r="G90" s="1104"/>
      <c r="H90" s="1104"/>
      <c r="I90" s="1104"/>
      <c r="J90" s="1104"/>
      <c r="K90" s="1104"/>
      <c r="L90" s="1104"/>
      <c r="M90" s="1105"/>
    </row>
    <row r="91" spans="1:13" x14ac:dyDescent="0.25">
      <c r="A91" s="1240" t="s">
        <v>957</v>
      </c>
      <c r="B91" s="1241"/>
      <c r="C91" s="1241"/>
      <c r="D91" s="1241"/>
      <c r="E91" s="1241"/>
      <c r="F91" s="1241"/>
      <c r="G91" s="1241"/>
      <c r="H91" s="1241"/>
      <c r="I91" s="1241"/>
      <c r="J91" s="1241"/>
      <c r="K91" s="1241"/>
      <c r="L91" s="1241"/>
      <c r="M91" s="1242"/>
    </row>
    <row r="92" spans="1:13" ht="15.75" thickBot="1" x14ac:dyDescent="0.3">
      <c r="A92" s="1243"/>
      <c r="B92" s="1244"/>
      <c r="C92" s="1244"/>
      <c r="D92" s="1244"/>
      <c r="E92" s="1244"/>
      <c r="F92" s="1244"/>
      <c r="G92" s="1244"/>
      <c r="H92" s="1244"/>
      <c r="I92" s="1244"/>
      <c r="J92" s="1244"/>
      <c r="K92" s="1244"/>
      <c r="L92" s="1244"/>
      <c r="M92" s="1245"/>
    </row>
    <row r="93" spans="1:13" ht="15.75" thickBot="1" x14ac:dyDescent="0.3">
      <c r="A93" s="438" t="s">
        <v>804</v>
      </c>
      <c r="B93" s="438" t="s">
        <v>146</v>
      </c>
      <c r="C93" s="438" t="s">
        <v>805</v>
      </c>
      <c r="D93" s="1246" t="s">
        <v>815</v>
      </c>
      <c r="E93" s="1248" t="s">
        <v>835</v>
      </c>
      <c r="F93" s="1248"/>
      <c r="G93" s="1248"/>
      <c r="H93" s="1248"/>
      <c r="I93" s="1248"/>
      <c r="J93" s="1248"/>
      <c r="K93" s="1248"/>
      <c r="L93" s="1248"/>
      <c r="M93" s="1249"/>
    </row>
    <row r="94" spans="1:13" ht="15.75" thickBot="1" x14ac:dyDescent="0.3">
      <c r="A94" s="592"/>
      <c r="B94" s="592"/>
      <c r="C94" s="592"/>
      <c r="D94" s="1247"/>
      <c r="E94" s="1250"/>
      <c r="F94" s="1250"/>
      <c r="G94" s="1250"/>
      <c r="H94" s="1250"/>
      <c r="I94" s="1250"/>
      <c r="J94" s="1250"/>
      <c r="K94" s="1250"/>
      <c r="L94" s="1250"/>
      <c r="M94" s="1251"/>
    </row>
    <row r="95" spans="1:13" ht="15.75" thickBot="1" x14ac:dyDescent="0.3">
      <c r="A95" s="438" t="s">
        <v>804</v>
      </c>
      <c r="B95" s="438" t="s">
        <v>146</v>
      </c>
      <c r="C95" s="438" t="s">
        <v>805</v>
      </c>
      <c r="D95" s="1246" t="s">
        <v>815</v>
      </c>
      <c r="E95" s="1248" t="s">
        <v>950</v>
      </c>
      <c r="F95" s="1248"/>
      <c r="G95" s="1248"/>
      <c r="H95" s="1248"/>
      <c r="I95" s="1248"/>
      <c r="J95" s="1248"/>
      <c r="K95" s="1248"/>
      <c r="L95" s="1248"/>
      <c r="M95" s="1249"/>
    </row>
    <row r="96" spans="1:13" ht="15.75" thickBot="1" x14ac:dyDescent="0.3">
      <c r="A96" s="592"/>
      <c r="B96" s="592"/>
      <c r="C96" s="592"/>
      <c r="D96" s="1247"/>
      <c r="E96" s="1250"/>
      <c r="F96" s="1250"/>
      <c r="G96" s="1250"/>
      <c r="H96" s="1250"/>
      <c r="I96" s="1250"/>
      <c r="J96" s="1250"/>
      <c r="K96" s="1250"/>
      <c r="L96" s="1250"/>
      <c r="M96" s="1251"/>
    </row>
    <row r="97" spans="1:13" ht="15.75" customHeight="1" thickBot="1" x14ac:dyDescent="0.3">
      <c r="A97" s="1087" t="s">
        <v>837</v>
      </c>
      <c r="B97" s="1088"/>
      <c r="C97" s="1088"/>
      <c r="D97" s="1088"/>
      <c r="E97" s="1088"/>
      <c r="F97" s="1088"/>
      <c r="G97" s="1088"/>
      <c r="H97" s="1088"/>
      <c r="I97" s="1088"/>
      <c r="J97" s="1088"/>
      <c r="K97" s="1088"/>
      <c r="L97" s="1088"/>
      <c r="M97" s="1089"/>
    </row>
    <row r="98" spans="1:13" ht="15" customHeight="1" x14ac:dyDescent="0.25">
      <c r="A98" s="1207" t="s">
        <v>909</v>
      </c>
      <c r="B98" s="1208"/>
      <c r="C98" s="1209"/>
      <c r="D98" s="1213" t="s">
        <v>25</v>
      </c>
      <c r="E98" s="1214"/>
      <c r="F98" s="1361"/>
      <c r="G98" s="1362"/>
      <c r="H98" s="1362"/>
      <c r="I98" s="1362"/>
      <c r="J98" s="1362"/>
      <c r="K98" s="1362"/>
      <c r="L98" s="1362"/>
      <c r="M98" s="1363"/>
    </row>
    <row r="99" spans="1:13" ht="15.75" thickBot="1" x14ac:dyDescent="0.3">
      <c r="A99" s="1210"/>
      <c r="B99" s="1211"/>
      <c r="C99" s="1212"/>
      <c r="D99" s="1215"/>
      <c r="E99" s="1216"/>
      <c r="F99" s="1364"/>
      <c r="G99" s="1365"/>
      <c r="H99" s="1365"/>
      <c r="I99" s="1365"/>
      <c r="J99" s="1365"/>
      <c r="K99" s="1365"/>
      <c r="L99" s="1365"/>
      <c r="M99" s="1366"/>
    </row>
    <row r="100" spans="1:13" ht="15.75" customHeight="1" thickBot="1" x14ac:dyDescent="0.3">
      <c r="A100" s="437" t="s">
        <v>804</v>
      </c>
      <c r="B100" s="437" t="s">
        <v>146</v>
      </c>
      <c r="C100" s="437" t="s">
        <v>805</v>
      </c>
      <c r="D100" s="1299" t="s">
        <v>838</v>
      </c>
      <c r="E100" s="1225" t="s">
        <v>971</v>
      </c>
      <c r="F100" s="1225"/>
      <c r="G100" s="1225"/>
      <c r="H100" s="1225"/>
      <c r="I100" s="1225"/>
      <c r="J100" s="1225"/>
      <c r="K100" s="1225"/>
      <c r="L100" s="1225"/>
      <c r="M100" s="1272"/>
    </row>
    <row r="101" spans="1:13" ht="30.75" customHeight="1" thickBot="1" x14ac:dyDescent="0.3">
      <c r="A101" s="592"/>
      <c r="B101" s="592"/>
      <c r="C101" s="592"/>
      <c r="D101" s="1300"/>
      <c r="E101" s="1226"/>
      <c r="F101" s="1226"/>
      <c r="G101" s="1226"/>
      <c r="H101" s="1226"/>
      <c r="I101" s="1226"/>
      <c r="J101" s="1226"/>
      <c r="K101" s="1226"/>
      <c r="L101" s="1226"/>
      <c r="M101" s="1274"/>
    </row>
    <row r="102" spans="1:13" ht="15" customHeight="1" thickBot="1" x14ac:dyDescent="0.3">
      <c r="A102" s="437" t="s">
        <v>804</v>
      </c>
      <c r="B102" s="437" t="s">
        <v>146</v>
      </c>
      <c r="C102" s="437" t="s">
        <v>805</v>
      </c>
      <c r="D102" s="1299" t="s">
        <v>839</v>
      </c>
      <c r="E102" s="1225" t="s">
        <v>962</v>
      </c>
      <c r="F102" s="1225"/>
      <c r="G102" s="1225"/>
      <c r="H102" s="1225"/>
      <c r="I102" s="1225"/>
      <c r="J102" s="1225"/>
      <c r="K102" s="1225"/>
      <c r="L102" s="1225"/>
      <c r="M102" s="1272"/>
    </row>
    <row r="103" spans="1:13" ht="51.75" customHeight="1" thickBot="1" x14ac:dyDescent="0.3">
      <c r="A103" s="592"/>
      <c r="B103" s="592"/>
      <c r="C103" s="592"/>
      <c r="D103" s="1300"/>
      <c r="E103" s="1226"/>
      <c r="F103" s="1226"/>
      <c r="G103" s="1226"/>
      <c r="H103" s="1226"/>
      <c r="I103" s="1226"/>
      <c r="J103" s="1226"/>
      <c r="K103" s="1226"/>
      <c r="L103" s="1226"/>
      <c r="M103" s="1274"/>
    </row>
    <row r="104" spans="1:13" ht="15.75" customHeight="1" thickBot="1" x14ac:dyDescent="0.3">
      <c r="A104" s="437" t="s">
        <v>804</v>
      </c>
      <c r="B104" s="437" t="s">
        <v>146</v>
      </c>
      <c r="C104" s="437" t="s">
        <v>805</v>
      </c>
      <c r="D104" s="1299" t="s">
        <v>840</v>
      </c>
      <c r="E104" s="1219" t="s">
        <v>841</v>
      </c>
      <c r="F104" s="1219"/>
      <c r="G104" s="1219"/>
      <c r="H104" s="1219"/>
      <c r="I104" s="1219"/>
      <c r="J104" s="1219"/>
      <c r="K104" s="1219"/>
      <c r="L104" s="1219"/>
      <c r="M104" s="1220"/>
    </row>
    <row r="105" spans="1:13" ht="21.75" customHeight="1" thickBot="1" x14ac:dyDescent="0.3">
      <c r="A105" s="592"/>
      <c r="B105" s="592"/>
      <c r="C105" s="592"/>
      <c r="D105" s="1300"/>
      <c r="E105" s="1221"/>
      <c r="F105" s="1221"/>
      <c r="G105" s="1221"/>
      <c r="H105" s="1221"/>
      <c r="I105" s="1221"/>
      <c r="J105" s="1221"/>
      <c r="K105" s="1221"/>
      <c r="L105" s="1221"/>
      <c r="M105" s="1222"/>
    </row>
    <row r="106" spans="1:13" ht="15.75" customHeight="1" thickBot="1" x14ac:dyDescent="0.3">
      <c r="A106" s="437" t="s">
        <v>804</v>
      </c>
      <c r="B106" s="437" t="s">
        <v>146</v>
      </c>
      <c r="C106" s="437" t="s">
        <v>805</v>
      </c>
      <c r="D106" s="1299" t="s">
        <v>910</v>
      </c>
      <c r="E106" s="1219" t="s">
        <v>911</v>
      </c>
      <c r="F106" s="1219"/>
      <c r="G106" s="1219"/>
      <c r="H106" s="1219"/>
      <c r="I106" s="1219"/>
      <c r="J106" s="1219"/>
      <c r="K106" s="1219"/>
      <c r="L106" s="1219"/>
      <c r="M106" s="1220"/>
    </row>
    <row r="107" spans="1:13" ht="33.75" customHeight="1" thickBot="1" x14ac:dyDescent="0.3">
      <c r="A107" s="592"/>
      <c r="B107" s="592"/>
      <c r="C107" s="592"/>
      <c r="D107" s="1300"/>
      <c r="E107" s="1221"/>
      <c r="F107" s="1221"/>
      <c r="G107" s="1221"/>
      <c r="H107" s="1221"/>
      <c r="I107" s="1221"/>
      <c r="J107" s="1221"/>
      <c r="K107" s="1221"/>
      <c r="L107" s="1221"/>
      <c r="M107" s="1222"/>
    </row>
    <row r="108" spans="1:13" ht="15.75" customHeight="1" thickBot="1" x14ac:dyDescent="0.3">
      <c r="A108" s="1074" t="s">
        <v>843</v>
      </c>
      <c r="B108" s="1075"/>
      <c r="C108" s="1075"/>
      <c r="D108" s="1075"/>
      <c r="E108" s="1075"/>
      <c r="F108" s="1075"/>
      <c r="G108" s="1075"/>
      <c r="H108" s="1075"/>
      <c r="I108" s="1075"/>
      <c r="J108" s="1075"/>
      <c r="K108" s="1075"/>
      <c r="L108" s="1075"/>
      <c r="M108" s="1076"/>
    </row>
  </sheetData>
  <sheetProtection algorithmName="SHA-512" hashValue="EPazlwjIEjgsz1WtmepFXwpeJJEqEBC5mjWkDEMcMdWUf/d56xaDQNubDm1PdsKWwY0JA+v5jO0l7KzIfqcgMQ==" saltValue="zlim3IJuX7lRu/2WqH8cFQ==" spinCount="100000" sheet="1" objects="1" scenarios="1"/>
  <mergeCells count="126">
    <mergeCell ref="A5:I5"/>
    <mergeCell ref="J5:K5"/>
    <mergeCell ref="L5:M5"/>
    <mergeCell ref="A6:I6"/>
    <mergeCell ref="J6:K6"/>
    <mergeCell ref="L6:M6"/>
    <mergeCell ref="A1:M1"/>
    <mergeCell ref="B2:C2"/>
    <mergeCell ref="D2:F2"/>
    <mergeCell ref="G2:M2"/>
    <mergeCell ref="A3:M3"/>
    <mergeCell ref="A4:I4"/>
    <mergeCell ref="J4:K4"/>
    <mergeCell ref="L4:M4"/>
    <mergeCell ref="A9:I9"/>
    <mergeCell ref="J9:K9"/>
    <mergeCell ref="L9:M9"/>
    <mergeCell ref="A10:I10"/>
    <mergeCell ref="J10:K10"/>
    <mergeCell ref="L10:M10"/>
    <mergeCell ref="A7:I7"/>
    <mergeCell ref="J7:K7"/>
    <mergeCell ref="L7:M7"/>
    <mergeCell ref="A8:I8"/>
    <mergeCell ref="J8:K8"/>
    <mergeCell ref="L8:M8"/>
    <mergeCell ref="D18:M19"/>
    <mergeCell ref="A20:M20"/>
    <mergeCell ref="A21:C22"/>
    <mergeCell ref="D21:E22"/>
    <mergeCell ref="F21:M22"/>
    <mergeCell ref="D23:M24"/>
    <mergeCell ref="A11:M11"/>
    <mergeCell ref="A12:M14"/>
    <mergeCell ref="A15:M15"/>
    <mergeCell ref="A16:C17"/>
    <mergeCell ref="D16:E17"/>
    <mergeCell ref="F16:M17"/>
    <mergeCell ref="A25:M25"/>
    <mergeCell ref="A26:C27"/>
    <mergeCell ref="D26:E27"/>
    <mergeCell ref="F26:M27"/>
    <mergeCell ref="D28:M29"/>
    <mergeCell ref="A30:A31"/>
    <mergeCell ref="B30:B31"/>
    <mergeCell ref="C30:C31"/>
    <mergeCell ref="D30:M33"/>
    <mergeCell ref="A32:A33"/>
    <mergeCell ref="D37:M38"/>
    <mergeCell ref="D39:M40"/>
    <mergeCell ref="D41:M42"/>
    <mergeCell ref="A43:M43"/>
    <mergeCell ref="A44:C45"/>
    <mergeCell ref="D44:E45"/>
    <mergeCell ref="F44:M45"/>
    <mergeCell ref="B32:B33"/>
    <mergeCell ref="C32:C33"/>
    <mergeCell ref="A34:M34"/>
    <mergeCell ref="A35:C36"/>
    <mergeCell ref="D35:E36"/>
    <mergeCell ref="F35:M36"/>
    <mergeCell ref="D53:M53"/>
    <mergeCell ref="D55:M55"/>
    <mergeCell ref="B56:M56"/>
    <mergeCell ref="D58:M58"/>
    <mergeCell ref="D60:M60"/>
    <mergeCell ref="D62:M62"/>
    <mergeCell ref="D46:M47"/>
    <mergeCell ref="A48:M48"/>
    <mergeCell ref="A49:C50"/>
    <mergeCell ref="D49:E50"/>
    <mergeCell ref="F49:M50"/>
    <mergeCell ref="B51:C51"/>
    <mergeCell ref="D51:M51"/>
    <mergeCell ref="A69:M69"/>
    <mergeCell ref="A70:C71"/>
    <mergeCell ref="D70:E71"/>
    <mergeCell ref="F70:M71"/>
    <mergeCell ref="D72:M73"/>
    <mergeCell ref="D74:M75"/>
    <mergeCell ref="A63:C64"/>
    <mergeCell ref="D63:E64"/>
    <mergeCell ref="F63:M64"/>
    <mergeCell ref="D65:D66"/>
    <mergeCell ref="E65:M66"/>
    <mergeCell ref="D67:D68"/>
    <mergeCell ref="E67:M68"/>
    <mergeCell ref="D82:D83"/>
    <mergeCell ref="E82:G83"/>
    <mergeCell ref="H82:M83"/>
    <mergeCell ref="D84:D85"/>
    <mergeCell ref="E84:K85"/>
    <mergeCell ref="L84:M85"/>
    <mergeCell ref="A76:M76"/>
    <mergeCell ref="A77:M77"/>
    <mergeCell ref="A78:C79"/>
    <mergeCell ref="D78:E79"/>
    <mergeCell ref="F78:M79"/>
    <mergeCell ref="D80:D81"/>
    <mergeCell ref="E80:G81"/>
    <mergeCell ref="H80:M81"/>
    <mergeCell ref="A91:M92"/>
    <mergeCell ref="D93:D94"/>
    <mergeCell ref="E93:M94"/>
    <mergeCell ref="D95:D96"/>
    <mergeCell ref="E95:M96"/>
    <mergeCell ref="A97:M97"/>
    <mergeCell ref="D86:D87"/>
    <mergeCell ref="E86:K87"/>
    <mergeCell ref="L86:M87"/>
    <mergeCell ref="A88:M88"/>
    <mergeCell ref="A89:C90"/>
    <mergeCell ref="D89:E90"/>
    <mergeCell ref="F89:M90"/>
    <mergeCell ref="D104:D105"/>
    <mergeCell ref="E104:M105"/>
    <mergeCell ref="D106:D107"/>
    <mergeCell ref="E106:M107"/>
    <mergeCell ref="A108:M108"/>
    <mergeCell ref="A98:C99"/>
    <mergeCell ref="D98:E99"/>
    <mergeCell ref="F98:M99"/>
    <mergeCell ref="D100:D101"/>
    <mergeCell ref="E100:M101"/>
    <mergeCell ref="D102:D103"/>
    <mergeCell ref="E102:M103"/>
  </mergeCells>
  <dataValidations count="5">
    <dataValidation allowBlank="1" showErrorMessage="1" promptTitle="2.-Mandatory Light Emitting" prompt="Enter the cost(s) associated LED cost(s) listed on Work Order. " sqref="A21:C22"/>
    <dataValidation allowBlank="1" showErrorMessage="1" promptTitle="1.-Mandatory- Health &amp; Safety " prompt="Enter the cost(s) associated with H&amp;S amount listed on Work Order. " sqref="A16:C17"/>
    <dataValidation allowBlank="1" showInputMessage="1" showErrorMessage="1" promptTitle="1. Mandatory-H&amp;S Items" prompt="Enter the cost(s) associated with H&amp;S amount listed on Work Order. " sqref="D16 D21 D26 D35 D44 D49 D63 D70 D78 D89 D98"/>
    <dataValidation allowBlank="1" showErrorMessage="1" promptTitle="1. Mandatory-H&amp;S Items" prompt="Enter the cost(s) associated with H&amp;S amount listed on Work Order. " sqref="F16:M17 F21:M22 F26:M27 F35:M36 F44:M45 F49:M50 F63:M64 F70:M71 F78:M79 F89:M90 F98:M99"/>
    <dataValidation allowBlank="1" showErrorMessage="1" sqref="A26:C27 A35:C36 A44:C45 A49:C50 A63:C64 A70:C71 A78:C79 A89:C90 A98:C99"/>
  </dataValidations>
  <hyperlinks>
    <hyperlink ref="D53" r:id="rId1" display="Attic Floors- Unconditoned Attic SWS "/>
    <hyperlink ref="D55" r:id="rId2" display="Attic Floors- Unconditoned Attic SWS "/>
    <hyperlink ref="D58" r:id="rId3" display="○ Attic Floors- Unconditoned Attic SWS "/>
    <hyperlink ref="D62" r:id="rId4" display="            ○ Attic Knee Walls SWS"/>
    <hyperlink ref="H80" r:id="rId5"/>
    <hyperlink ref="H82" r:id="rId6"/>
    <hyperlink ref="A20:M20" r:id="rId7" display="○WPN 22-7"/>
    <hyperlink ref="D53:M53" r:id="rId8" display=" ○ Attic Floors- Unconditoned Attic SWS "/>
    <hyperlink ref="D55:M55" r:id="rId9" display="○ Attic Floors- Unconditoned Attic SWS "/>
    <hyperlink ref="D60:H60" r:id="rId10" display="            ○ Inaccessible Ceilings- Dense Pack SWS  "/>
    <hyperlink ref="A25:M25" r:id="rId11" display="○ Lighting Replacement SWS"/>
    <hyperlink ref="A34:M34" r:id="rId12" display="○ Air sealing SWS"/>
    <hyperlink ref="A43:M43" r:id="rId13" display="○ Duct sealing SWS"/>
    <hyperlink ref="A48:M48" r:id="rId14" display="○ General Duct Insulation SWS"/>
    <hyperlink ref="A69:M69" r:id="rId15" display="○ Dense Pack Insulation SWS"/>
    <hyperlink ref="A76:M76" r:id="rId16" display="○ Floors SWS"/>
    <hyperlink ref="A77:M77" r:id="rId17" display="○ Ground Vapor Retarders SWS"/>
    <hyperlink ref="A97:M97" r:id="rId18" display="○ Refrigerator Replacement SWS "/>
    <hyperlink ref="A108:M108" r:id="rId19" display="○ Heating &amp; Cooling: Equipment Installation SWS"/>
    <hyperlink ref="L84:M85" r:id="rId20" display="Tank Insulation SWS "/>
    <hyperlink ref="L86:M87" r:id="rId21" display="Pipe Insulation SWS"/>
  </hyperlinks>
  <pageMargins left="0.7" right="0.7" top="0.75" bottom="0.75" header="0.3" footer="0.3"/>
  <pageSetup scale="69" orientation="portrait" horizontalDpi="300" verticalDpi="0" r:id="rId22"/>
  <rowBreaks count="1" manualBreakCount="1">
    <brk id="62" max="16383" man="1"/>
  </rowBreaks>
  <drawing r:id="rId23"/>
  <legacyDrawing r:id="rId24"/>
  <mc:AlternateContent xmlns:mc="http://schemas.openxmlformats.org/markup-compatibility/2006">
    <mc:Choice Requires="x14">
      <controls>
        <mc:AlternateContent xmlns:mc="http://schemas.openxmlformats.org/markup-compatibility/2006">
          <mc:Choice Requires="x14">
            <control shapeId="47105" r:id="rId25" name="Check Box 1">
              <controlPr defaultSize="0" autoFill="0" autoLine="0" autoPict="0">
                <anchor moveWithCells="1">
                  <from>
                    <xdr:col>10</xdr:col>
                    <xdr:colOff>38100</xdr:colOff>
                    <xdr:row>3</xdr:row>
                    <xdr:rowOff>409575</xdr:rowOff>
                  </from>
                  <to>
                    <xdr:col>10</xdr:col>
                    <xdr:colOff>742950</xdr:colOff>
                    <xdr:row>4</xdr:row>
                    <xdr:rowOff>228600</xdr:rowOff>
                  </to>
                </anchor>
              </controlPr>
            </control>
          </mc:Choice>
        </mc:AlternateContent>
        <mc:AlternateContent xmlns:mc="http://schemas.openxmlformats.org/markup-compatibility/2006">
          <mc:Choice Requires="x14">
            <control shapeId="47106" r:id="rId26" name="Check Box 2">
              <controlPr defaultSize="0" autoFill="0" autoLine="0" autoPict="0">
                <anchor moveWithCells="1">
                  <from>
                    <xdr:col>12</xdr:col>
                    <xdr:colOff>19050</xdr:colOff>
                    <xdr:row>3</xdr:row>
                    <xdr:rowOff>419100</xdr:rowOff>
                  </from>
                  <to>
                    <xdr:col>12</xdr:col>
                    <xdr:colOff>742950</xdr:colOff>
                    <xdr:row>5</xdr:row>
                    <xdr:rowOff>0</xdr:rowOff>
                  </to>
                </anchor>
              </controlPr>
            </control>
          </mc:Choice>
        </mc:AlternateContent>
        <mc:AlternateContent xmlns:mc="http://schemas.openxmlformats.org/markup-compatibility/2006">
          <mc:Choice Requires="x14">
            <control shapeId="47107" r:id="rId27" name="Check Box 3">
              <controlPr defaultSize="0" autoFill="0" autoLine="0" autoPict="0">
                <anchor moveWithCells="1">
                  <from>
                    <xdr:col>10</xdr:col>
                    <xdr:colOff>28575</xdr:colOff>
                    <xdr:row>5</xdr:row>
                    <xdr:rowOff>0</xdr:rowOff>
                  </from>
                  <to>
                    <xdr:col>10</xdr:col>
                    <xdr:colOff>742950</xdr:colOff>
                    <xdr:row>6</xdr:row>
                    <xdr:rowOff>19050</xdr:rowOff>
                  </to>
                </anchor>
              </controlPr>
            </control>
          </mc:Choice>
        </mc:AlternateContent>
        <mc:AlternateContent xmlns:mc="http://schemas.openxmlformats.org/markup-compatibility/2006">
          <mc:Choice Requires="x14">
            <control shapeId="47108" r:id="rId28" name="Check Box 4">
              <controlPr defaultSize="0" autoFill="0" autoLine="0" autoPict="0">
                <anchor moveWithCells="1">
                  <from>
                    <xdr:col>12</xdr:col>
                    <xdr:colOff>19050</xdr:colOff>
                    <xdr:row>4</xdr:row>
                    <xdr:rowOff>228600</xdr:rowOff>
                  </from>
                  <to>
                    <xdr:col>12</xdr:col>
                    <xdr:colOff>742950</xdr:colOff>
                    <xdr:row>6</xdr:row>
                    <xdr:rowOff>19050</xdr:rowOff>
                  </to>
                </anchor>
              </controlPr>
            </control>
          </mc:Choice>
        </mc:AlternateContent>
        <mc:AlternateContent xmlns:mc="http://schemas.openxmlformats.org/markup-compatibility/2006">
          <mc:Choice Requires="x14">
            <control shapeId="47109" r:id="rId29" name="Check Box 5">
              <controlPr defaultSize="0" autoFill="0" autoLine="0" autoPict="0">
                <anchor moveWithCells="1">
                  <from>
                    <xdr:col>10</xdr:col>
                    <xdr:colOff>28575</xdr:colOff>
                    <xdr:row>6</xdr:row>
                    <xdr:rowOff>9525</xdr:rowOff>
                  </from>
                  <to>
                    <xdr:col>10</xdr:col>
                    <xdr:colOff>742950</xdr:colOff>
                    <xdr:row>7</xdr:row>
                    <xdr:rowOff>28575</xdr:rowOff>
                  </to>
                </anchor>
              </controlPr>
            </control>
          </mc:Choice>
        </mc:AlternateContent>
        <mc:AlternateContent xmlns:mc="http://schemas.openxmlformats.org/markup-compatibility/2006">
          <mc:Choice Requires="x14">
            <control shapeId="47110" r:id="rId30" name="Check Box 6">
              <controlPr defaultSize="0" autoFill="0" autoLine="0" autoPict="0">
                <anchor moveWithCells="1">
                  <from>
                    <xdr:col>12</xdr:col>
                    <xdr:colOff>19050</xdr:colOff>
                    <xdr:row>5</xdr:row>
                    <xdr:rowOff>228600</xdr:rowOff>
                  </from>
                  <to>
                    <xdr:col>12</xdr:col>
                    <xdr:colOff>742950</xdr:colOff>
                    <xdr:row>7</xdr:row>
                    <xdr:rowOff>9525</xdr:rowOff>
                  </to>
                </anchor>
              </controlPr>
            </control>
          </mc:Choice>
        </mc:AlternateContent>
        <mc:AlternateContent xmlns:mc="http://schemas.openxmlformats.org/markup-compatibility/2006">
          <mc:Choice Requires="x14">
            <control shapeId="47111" r:id="rId31" name="Check Box 7">
              <controlPr defaultSize="0" autoFill="0" autoLine="0" autoPict="0">
                <anchor moveWithCells="1">
                  <from>
                    <xdr:col>10</xdr:col>
                    <xdr:colOff>28575</xdr:colOff>
                    <xdr:row>6</xdr:row>
                    <xdr:rowOff>228600</xdr:rowOff>
                  </from>
                  <to>
                    <xdr:col>10</xdr:col>
                    <xdr:colOff>733425</xdr:colOff>
                    <xdr:row>8</xdr:row>
                    <xdr:rowOff>9525</xdr:rowOff>
                  </to>
                </anchor>
              </controlPr>
            </control>
          </mc:Choice>
        </mc:AlternateContent>
        <mc:AlternateContent xmlns:mc="http://schemas.openxmlformats.org/markup-compatibility/2006">
          <mc:Choice Requires="x14">
            <control shapeId="47112" r:id="rId32" name="Check Box 8">
              <controlPr defaultSize="0" autoFill="0" autoLine="0" autoPict="0">
                <anchor moveWithCells="1">
                  <from>
                    <xdr:col>12</xdr:col>
                    <xdr:colOff>19050</xdr:colOff>
                    <xdr:row>6</xdr:row>
                    <xdr:rowOff>209550</xdr:rowOff>
                  </from>
                  <to>
                    <xdr:col>12</xdr:col>
                    <xdr:colOff>742950</xdr:colOff>
                    <xdr:row>8</xdr:row>
                    <xdr:rowOff>0</xdr:rowOff>
                  </to>
                </anchor>
              </controlPr>
            </control>
          </mc:Choice>
        </mc:AlternateContent>
        <mc:AlternateContent xmlns:mc="http://schemas.openxmlformats.org/markup-compatibility/2006">
          <mc:Choice Requires="x14">
            <control shapeId="47113" r:id="rId33" name="Check Box 9">
              <controlPr defaultSize="0" autoFill="0" autoLine="0" autoPict="0">
                <anchor moveWithCells="1">
                  <from>
                    <xdr:col>10</xdr:col>
                    <xdr:colOff>28575</xdr:colOff>
                    <xdr:row>7</xdr:row>
                    <xdr:rowOff>219075</xdr:rowOff>
                  </from>
                  <to>
                    <xdr:col>10</xdr:col>
                    <xdr:colOff>733425</xdr:colOff>
                    <xdr:row>9</xdr:row>
                    <xdr:rowOff>0</xdr:rowOff>
                  </to>
                </anchor>
              </controlPr>
            </control>
          </mc:Choice>
        </mc:AlternateContent>
        <mc:AlternateContent xmlns:mc="http://schemas.openxmlformats.org/markup-compatibility/2006">
          <mc:Choice Requires="x14">
            <control shapeId="47114" r:id="rId34" name="Check Box 10">
              <controlPr defaultSize="0" autoFill="0" autoLine="0" autoPict="0">
                <anchor moveWithCells="1">
                  <from>
                    <xdr:col>12</xdr:col>
                    <xdr:colOff>19050</xdr:colOff>
                    <xdr:row>7</xdr:row>
                    <xdr:rowOff>219075</xdr:rowOff>
                  </from>
                  <to>
                    <xdr:col>12</xdr:col>
                    <xdr:colOff>742950</xdr:colOff>
                    <xdr:row>9</xdr:row>
                    <xdr:rowOff>9525</xdr:rowOff>
                  </to>
                </anchor>
              </controlPr>
            </control>
          </mc:Choice>
        </mc:AlternateContent>
        <mc:AlternateContent xmlns:mc="http://schemas.openxmlformats.org/markup-compatibility/2006">
          <mc:Choice Requires="x14">
            <control shapeId="47115" r:id="rId35" name="Check Box 11">
              <controlPr defaultSize="0" autoFill="0" autoLine="0" autoPict="0">
                <anchor moveWithCells="1">
                  <from>
                    <xdr:col>10</xdr:col>
                    <xdr:colOff>28575</xdr:colOff>
                    <xdr:row>8</xdr:row>
                    <xdr:rowOff>228600</xdr:rowOff>
                  </from>
                  <to>
                    <xdr:col>10</xdr:col>
                    <xdr:colOff>742950</xdr:colOff>
                    <xdr:row>10</xdr:row>
                    <xdr:rowOff>19050</xdr:rowOff>
                  </to>
                </anchor>
              </controlPr>
            </control>
          </mc:Choice>
        </mc:AlternateContent>
        <mc:AlternateContent xmlns:mc="http://schemas.openxmlformats.org/markup-compatibility/2006">
          <mc:Choice Requires="x14">
            <control shapeId="47116" r:id="rId36" name="Check Box 12">
              <controlPr defaultSize="0" autoFill="0" autoLine="0" autoPict="0">
                <anchor moveWithCells="1">
                  <from>
                    <xdr:col>12</xdr:col>
                    <xdr:colOff>19050</xdr:colOff>
                    <xdr:row>9</xdr:row>
                    <xdr:rowOff>0</xdr:rowOff>
                  </from>
                  <to>
                    <xdr:col>12</xdr:col>
                    <xdr:colOff>742950</xdr:colOff>
                    <xdr:row>10</xdr:row>
                    <xdr:rowOff>28575</xdr:rowOff>
                  </to>
                </anchor>
              </controlPr>
            </control>
          </mc:Choice>
        </mc:AlternateContent>
        <mc:AlternateContent xmlns:mc="http://schemas.openxmlformats.org/markup-compatibility/2006">
          <mc:Choice Requires="x14">
            <control shapeId="47117" r:id="rId37" name="Check Box 13">
              <controlPr defaultSize="0" autoFill="0" autoLine="0" autoPict="0">
                <anchor moveWithCells="1">
                  <from>
                    <xdr:col>0</xdr:col>
                    <xdr:colOff>180975</xdr:colOff>
                    <xdr:row>31</xdr:row>
                    <xdr:rowOff>66675</xdr:rowOff>
                  </from>
                  <to>
                    <xdr:col>0</xdr:col>
                    <xdr:colOff>485775</xdr:colOff>
                    <xdr:row>32</xdr:row>
                    <xdr:rowOff>133350</xdr:rowOff>
                  </to>
                </anchor>
              </controlPr>
            </control>
          </mc:Choice>
        </mc:AlternateContent>
        <mc:AlternateContent xmlns:mc="http://schemas.openxmlformats.org/markup-compatibility/2006">
          <mc:Choice Requires="x14">
            <control shapeId="47118" r:id="rId38" name="Check Box 14">
              <controlPr defaultSize="0" autoFill="0" autoLine="0" autoPict="0">
                <anchor moveWithCells="1">
                  <from>
                    <xdr:col>2</xdr:col>
                    <xdr:colOff>190500</xdr:colOff>
                    <xdr:row>31</xdr:row>
                    <xdr:rowOff>95250</xdr:rowOff>
                  </from>
                  <to>
                    <xdr:col>3</xdr:col>
                    <xdr:colOff>28575</xdr:colOff>
                    <xdr:row>32</xdr:row>
                    <xdr:rowOff>133350</xdr:rowOff>
                  </to>
                </anchor>
              </controlPr>
            </control>
          </mc:Choice>
        </mc:AlternateContent>
        <mc:AlternateContent xmlns:mc="http://schemas.openxmlformats.org/markup-compatibility/2006">
          <mc:Choice Requires="x14">
            <control shapeId="47119" r:id="rId39" name="Check Box 15">
              <controlPr defaultSize="0" autoFill="0" autoLine="0" autoPict="0">
                <anchor moveWithCells="1">
                  <from>
                    <xdr:col>1</xdr:col>
                    <xdr:colOff>200025</xdr:colOff>
                    <xdr:row>31</xdr:row>
                    <xdr:rowOff>76200</xdr:rowOff>
                  </from>
                  <to>
                    <xdr:col>1</xdr:col>
                    <xdr:colOff>428625</xdr:colOff>
                    <xdr:row>32</xdr:row>
                    <xdr:rowOff>104775</xdr:rowOff>
                  </to>
                </anchor>
              </controlPr>
            </control>
          </mc:Choice>
        </mc:AlternateContent>
        <mc:AlternateContent xmlns:mc="http://schemas.openxmlformats.org/markup-compatibility/2006">
          <mc:Choice Requires="x14">
            <control shapeId="47120" r:id="rId40" name="Check Box 16">
              <controlPr defaultSize="0" autoFill="0" autoLine="0" autoPict="0">
                <anchor moveWithCells="1">
                  <from>
                    <xdr:col>0</xdr:col>
                    <xdr:colOff>180975</xdr:colOff>
                    <xdr:row>38</xdr:row>
                    <xdr:rowOff>171450</xdr:rowOff>
                  </from>
                  <to>
                    <xdr:col>1</xdr:col>
                    <xdr:colOff>38100</xdr:colOff>
                    <xdr:row>40</xdr:row>
                    <xdr:rowOff>28575</xdr:rowOff>
                  </to>
                </anchor>
              </controlPr>
            </control>
          </mc:Choice>
        </mc:AlternateContent>
        <mc:AlternateContent xmlns:mc="http://schemas.openxmlformats.org/markup-compatibility/2006">
          <mc:Choice Requires="x14">
            <control shapeId="47121" r:id="rId41" name="Check Box 17">
              <controlPr defaultSize="0" autoFill="0" autoLine="0" autoPict="0">
                <anchor moveWithCells="1">
                  <from>
                    <xdr:col>2</xdr:col>
                    <xdr:colOff>190500</xdr:colOff>
                    <xdr:row>39</xdr:row>
                    <xdr:rowOff>0</xdr:rowOff>
                  </from>
                  <to>
                    <xdr:col>3</xdr:col>
                    <xdr:colOff>114300</xdr:colOff>
                    <xdr:row>40</xdr:row>
                    <xdr:rowOff>19050</xdr:rowOff>
                  </to>
                </anchor>
              </controlPr>
            </control>
          </mc:Choice>
        </mc:AlternateContent>
        <mc:AlternateContent xmlns:mc="http://schemas.openxmlformats.org/markup-compatibility/2006">
          <mc:Choice Requires="x14">
            <control shapeId="47122" r:id="rId42" name="Check Box 18">
              <controlPr defaultSize="0" autoFill="0" autoLine="0" autoPict="0">
                <anchor moveWithCells="1">
                  <from>
                    <xdr:col>1</xdr:col>
                    <xdr:colOff>200025</xdr:colOff>
                    <xdr:row>38</xdr:row>
                    <xdr:rowOff>190500</xdr:rowOff>
                  </from>
                  <to>
                    <xdr:col>2</xdr:col>
                    <xdr:colOff>104775</xdr:colOff>
                    <xdr:row>40</xdr:row>
                    <xdr:rowOff>0</xdr:rowOff>
                  </to>
                </anchor>
              </controlPr>
            </control>
          </mc:Choice>
        </mc:AlternateContent>
        <mc:AlternateContent xmlns:mc="http://schemas.openxmlformats.org/markup-compatibility/2006">
          <mc:Choice Requires="x14">
            <control shapeId="47123" r:id="rId43" name="Check Box 19">
              <controlPr defaultSize="0" autoFill="0" autoLine="0" autoPict="0">
                <anchor moveWithCells="1">
                  <from>
                    <xdr:col>0</xdr:col>
                    <xdr:colOff>190500</xdr:colOff>
                    <xdr:row>41</xdr:row>
                    <xdr:rowOff>19050</xdr:rowOff>
                  </from>
                  <to>
                    <xdr:col>1</xdr:col>
                    <xdr:colOff>28575</xdr:colOff>
                    <xdr:row>41</xdr:row>
                    <xdr:rowOff>152400</xdr:rowOff>
                  </to>
                </anchor>
              </controlPr>
            </control>
          </mc:Choice>
        </mc:AlternateContent>
        <mc:AlternateContent xmlns:mc="http://schemas.openxmlformats.org/markup-compatibility/2006">
          <mc:Choice Requires="x14">
            <control shapeId="47124" r:id="rId44" name="Check Box 20">
              <controlPr defaultSize="0" autoFill="0" autoLine="0" autoPict="0">
                <anchor moveWithCells="1">
                  <from>
                    <xdr:col>2</xdr:col>
                    <xdr:colOff>190500</xdr:colOff>
                    <xdr:row>41</xdr:row>
                    <xdr:rowOff>0</xdr:rowOff>
                  </from>
                  <to>
                    <xdr:col>3</xdr:col>
                    <xdr:colOff>85725</xdr:colOff>
                    <xdr:row>42</xdr:row>
                    <xdr:rowOff>19050</xdr:rowOff>
                  </to>
                </anchor>
              </controlPr>
            </control>
          </mc:Choice>
        </mc:AlternateContent>
        <mc:AlternateContent xmlns:mc="http://schemas.openxmlformats.org/markup-compatibility/2006">
          <mc:Choice Requires="x14">
            <control shapeId="47125" r:id="rId45" name="Check Box 21">
              <controlPr defaultSize="0" autoFill="0" autoLine="0" autoPict="0">
                <anchor moveWithCells="1">
                  <from>
                    <xdr:col>1</xdr:col>
                    <xdr:colOff>219075</xdr:colOff>
                    <xdr:row>40</xdr:row>
                    <xdr:rowOff>180975</xdr:rowOff>
                  </from>
                  <to>
                    <xdr:col>2</xdr:col>
                    <xdr:colOff>95250</xdr:colOff>
                    <xdr:row>42</xdr:row>
                    <xdr:rowOff>28575</xdr:rowOff>
                  </to>
                </anchor>
              </controlPr>
            </control>
          </mc:Choice>
        </mc:AlternateContent>
        <mc:AlternateContent xmlns:mc="http://schemas.openxmlformats.org/markup-compatibility/2006">
          <mc:Choice Requires="x14">
            <control shapeId="47126" r:id="rId46" name="Check Box 22">
              <controlPr defaultSize="0" autoFill="0" autoLine="0" autoPict="0">
                <anchor moveWithCells="1">
                  <from>
                    <xdr:col>0</xdr:col>
                    <xdr:colOff>180975</xdr:colOff>
                    <xdr:row>17</xdr:row>
                    <xdr:rowOff>171450</xdr:rowOff>
                  </from>
                  <to>
                    <xdr:col>1</xdr:col>
                    <xdr:colOff>247650</xdr:colOff>
                    <xdr:row>19</xdr:row>
                    <xdr:rowOff>38100</xdr:rowOff>
                  </to>
                </anchor>
              </controlPr>
            </control>
          </mc:Choice>
        </mc:AlternateContent>
        <mc:AlternateContent xmlns:mc="http://schemas.openxmlformats.org/markup-compatibility/2006">
          <mc:Choice Requires="x14">
            <control shapeId="47127" r:id="rId47" name="Check Box 23">
              <controlPr defaultSize="0" autoFill="0" autoLine="0" autoPict="0">
                <anchor moveWithCells="1">
                  <from>
                    <xdr:col>1</xdr:col>
                    <xdr:colOff>190500</xdr:colOff>
                    <xdr:row>17</xdr:row>
                    <xdr:rowOff>190500</xdr:rowOff>
                  </from>
                  <to>
                    <xdr:col>2</xdr:col>
                    <xdr:colOff>104775</xdr:colOff>
                    <xdr:row>19</xdr:row>
                    <xdr:rowOff>19050</xdr:rowOff>
                  </to>
                </anchor>
              </controlPr>
            </control>
          </mc:Choice>
        </mc:AlternateContent>
        <mc:AlternateContent xmlns:mc="http://schemas.openxmlformats.org/markup-compatibility/2006">
          <mc:Choice Requires="x14">
            <control shapeId="47128" r:id="rId48" name="Check Box 24">
              <controlPr defaultSize="0" autoFill="0" autoLine="0" autoPict="0">
                <anchor moveWithCells="1">
                  <from>
                    <xdr:col>2</xdr:col>
                    <xdr:colOff>180975</xdr:colOff>
                    <xdr:row>17</xdr:row>
                    <xdr:rowOff>171450</xdr:rowOff>
                  </from>
                  <to>
                    <xdr:col>3</xdr:col>
                    <xdr:colOff>247650</xdr:colOff>
                    <xdr:row>19</xdr:row>
                    <xdr:rowOff>38100</xdr:rowOff>
                  </to>
                </anchor>
              </controlPr>
            </control>
          </mc:Choice>
        </mc:AlternateContent>
        <mc:AlternateContent xmlns:mc="http://schemas.openxmlformats.org/markup-compatibility/2006">
          <mc:Choice Requires="x14">
            <control shapeId="47129" r:id="rId49" name="Check Box 25">
              <controlPr defaultSize="0" autoFill="0" autoLine="0" autoPict="0">
                <anchor moveWithCells="1">
                  <from>
                    <xdr:col>0</xdr:col>
                    <xdr:colOff>180975</xdr:colOff>
                    <xdr:row>36</xdr:row>
                    <xdr:rowOff>171450</xdr:rowOff>
                  </from>
                  <to>
                    <xdr:col>1</xdr:col>
                    <xdr:colOff>38100</xdr:colOff>
                    <xdr:row>38</xdr:row>
                    <xdr:rowOff>28575</xdr:rowOff>
                  </to>
                </anchor>
              </controlPr>
            </control>
          </mc:Choice>
        </mc:AlternateContent>
        <mc:AlternateContent xmlns:mc="http://schemas.openxmlformats.org/markup-compatibility/2006">
          <mc:Choice Requires="x14">
            <control shapeId="47130" r:id="rId50" name="Check Box 26">
              <controlPr defaultSize="0" autoFill="0" autoLine="0" autoPict="0">
                <anchor moveWithCells="1">
                  <from>
                    <xdr:col>2</xdr:col>
                    <xdr:colOff>190500</xdr:colOff>
                    <xdr:row>37</xdr:row>
                    <xdr:rowOff>0</xdr:rowOff>
                  </from>
                  <to>
                    <xdr:col>3</xdr:col>
                    <xdr:colOff>114300</xdr:colOff>
                    <xdr:row>38</xdr:row>
                    <xdr:rowOff>19050</xdr:rowOff>
                  </to>
                </anchor>
              </controlPr>
            </control>
          </mc:Choice>
        </mc:AlternateContent>
        <mc:AlternateContent xmlns:mc="http://schemas.openxmlformats.org/markup-compatibility/2006">
          <mc:Choice Requires="x14">
            <control shapeId="47131" r:id="rId51" name="Check Box 27">
              <controlPr defaultSize="0" autoFill="0" autoLine="0" autoPict="0">
                <anchor moveWithCells="1">
                  <from>
                    <xdr:col>1</xdr:col>
                    <xdr:colOff>200025</xdr:colOff>
                    <xdr:row>36</xdr:row>
                    <xdr:rowOff>190500</xdr:rowOff>
                  </from>
                  <to>
                    <xdr:col>2</xdr:col>
                    <xdr:colOff>104775</xdr:colOff>
                    <xdr:row>38</xdr:row>
                    <xdr:rowOff>0</xdr:rowOff>
                  </to>
                </anchor>
              </controlPr>
            </control>
          </mc:Choice>
        </mc:AlternateContent>
        <mc:AlternateContent xmlns:mc="http://schemas.openxmlformats.org/markup-compatibility/2006">
          <mc:Choice Requires="x14">
            <control shapeId="47132" r:id="rId52" name="Check Box 28">
              <controlPr defaultSize="0" autoFill="0" autoLine="0" autoPict="0">
                <anchor moveWithCells="1">
                  <from>
                    <xdr:col>0</xdr:col>
                    <xdr:colOff>190500</xdr:colOff>
                    <xdr:row>46</xdr:row>
                    <xdr:rowOff>19050</xdr:rowOff>
                  </from>
                  <to>
                    <xdr:col>1</xdr:col>
                    <xdr:colOff>28575</xdr:colOff>
                    <xdr:row>46</xdr:row>
                    <xdr:rowOff>152400</xdr:rowOff>
                  </to>
                </anchor>
              </controlPr>
            </control>
          </mc:Choice>
        </mc:AlternateContent>
        <mc:AlternateContent xmlns:mc="http://schemas.openxmlformats.org/markup-compatibility/2006">
          <mc:Choice Requires="x14">
            <control shapeId="47133" r:id="rId53" name="Check Box 29">
              <controlPr defaultSize="0" autoFill="0" autoLine="0" autoPict="0">
                <anchor moveWithCells="1">
                  <from>
                    <xdr:col>2</xdr:col>
                    <xdr:colOff>190500</xdr:colOff>
                    <xdr:row>46</xdr:row>
                    <xdr:rowOff>0</xdr:rowOff>
                  </from>
                  <to>
                    <xdr:col>3</xdr:col>
                    <xdr:colOff>85725</xdr:colOff>
                    <xdr:row>47</xdr:row>
                    <xdr:rowOff>19050</xdr:rowOff>
                  </to>
                </anchor>
              </controlPr>
            </control>
          </mc:Choice>
        </mc:AlternateContent>
        <mc:AlternateContent xmlns:mc="http://schemas.openxmlformats.org/markup-compatibility/2006">
          <mc:Choice Requires="x14">
            <control shapeId="47134" r:id="rId54" name="Check Box 30">
              <controlPr defaultSize="0" autoFill="0" autoLine="0" autoPict="0">
                <anchor moveWithCells="1">
                  <from>
                    <xdr:col>1</xdr:col>
                    <xdr:colOff>219075</xdr:colOff>
                    <xdr:row>45</xdr:row>
                    <xdr:rowOff>180975</xdr:rowOff>
                  </from>
                  <to>
                    <xdr:col>2</xdr:col>
                    <xdr:colOff>95250</xdr:colOff>
                    <xdr:row>47</xdr:row>
                    <xdr:rowOff>28575</xdr:rowOff>
                  </to>
                </anchor>
              </controlPr>
            </control>
          </mc:Choice>
        </mc:AlternateContent>
        <mc:AlternateContent xmlns:mc="http://schemas.openxmlformats.org/markup-compatibility/2006">
          <mc:Choice Requires="x14">
            <control shapeId="47135" r:id="rId55" name="Check Box 31">
              <controlPr defaultSize="0" autoFill="0" autoLine="0" autoPict="0">
                <anchor moveWithCells="1">
                  <from>
                    <xdr:col>0</xdr:col>
                    <xdr:colOff>190500</xdr:colOff>
                    <xdr:row>27</xdr:row>
                    <xdr:rowOff>152400</xdr:rowOff>
                  </from>
                  <to>
                    <xdr:col>0</xdr:col>
                    <xdr:colOff>495300</xdr:colOff>
                    <xdr:row>29</xdr:row>
                    <xdr:rowOff>19050</xdr:rowOff>
                  </to>
                </anchor>
              </controlPr>
            </control>
          </mc:Choice>
        </mc:AlternateContent>
        <mc:AlternateContent xmlns:mc="http://schemas.openxmlformats.org/markup-compatibility/2006">
          <mc:Choice Requires="x14">
            <control shapeId="47136" r:id="rId56" name="Check Box 32">
              <controlPr defaultSize="0" autoFill="0" autoLine="0" autoPict="0">
                <anchor moveWithCells="1">
                  <from>
                    <xdr:col>2</xdr:col>
                    <xdr:colOff>200025</xdr:colOff>
                    <xdr:row>27</xdr:row>
                    <xdr:rowOff>180975</xdr:rowOff>
                  </from>
                  <to>
                    <xdr:col>3</xdr:col>
                    <xdr:colOff>38100</xdr:colOff>
                    <xdr:row>29</xdr:row>
                    <xdr:rowOff>19050</xdr:rowOff>
                  </to>
                </anchor>
              </controlPr>
            </control>
          </mc:Choice>
        </mc:AlternateContent>
        <mc:AlternateContent xmlns:mc="http://schemas.openxmlformats.org/markup-compatibility/2006">
          <mc:Choice Requires="x14">
            <control shapeId="47137" r:id="rId57" name="Check Box 33">
              <controlPr defaultSize="0" autoFill="0" autoLine="0" autoPict="0">
                <anchor moveWithCells="1">
                  <from>
                    <xdr:col>1</xdr:col>
                    <xdr:colOff>209550</xdr:colOff>
                    <xdr:row>28</xdr:row>
                    <xdr:rowOff>0</xdr:rowOff>
                  </from>
                  <to>
                    <xdr:col>2</xdr:col>
                    <xdr:colOff>0</xdr:colOff>
                    <xdr:row>29</xdr:row>
                    <xdr:rowOff>19050</xdr:rowOff>
                  </to>
                </anchor>
              </controlPr>
            </control>
          </mc:Choice>
        </mc:AlternateContent>
        <mc:AlternateContent xmlns:mc="http://schemas.openxmlformats.org/markup-compatibility/2006">
          <mc:Choice Requires="x14">
            <control shapeId="47138" r:id="rId58" name="Check Box 34">
              <controlPr defaultSize="0" autoFill="0" autoLine="0" autoPict="0">
                <anchor moveWithCells="1">
                  <from>
                    <xdr:col>0</xdr:col>
                    <xdr:colOff>180975</xdr:colOff>
                    <xdr:row>22</xdr:row>
                    <xdr:rowOff>171450</xdr:rowOff>
                  </from>
                  <to>
                    <xdr:col>1</xdr:col>
                    <xdr:colOff>247650</xdr:colOff>
                    <xdr:row>24</xdr:row>
                    <xdr:rowOff>38100</xdr:rowOff>
                  </to>
                </anchor>
              </controlPr>
            </control>
          </mc:Choice>
        </mc:AlternateContent>
        <mc:AlternateContent xmlns:mc="http://schemas.openxmlformats.org/markup-compatibility/2006">
          <mc:Choice Requires="x14">
            <control shapeId="47139" r:id="rId59" name="Check Box 35">
              <controlPr defaultSize="0" autoFill="0" autoLine="0" autoPict="0">
                <anchor moveWithCells="1">
                  <from>
                    <xdr:col>1</xdr:col>
                    <xdr:colOff>190500</xdr:colOff>
                    <xdr:row>22</xdr:row>
                    <xdr:rowOff>190500</xdr:rowOff>
                  </from>
                  <to>
                    <xdr:col>2</xdr:col>
                    <xdr:colOff>104775</xdr:colOff>
                    <xdr:row>24</xdr:row>
                    <xdr:rowOff>19050</xdr:rowOff>
                  </to>
                </anchor>
              </controlPr>
            </control>
          </mc:Choice>
        </mc:AlternateContent>
        <mc:AlternateContent xmlns:mc="http://schemas.openxmlformats.org/markup-compatibility/2006">
          <mc:Choice Requires="x14">
            <control shapeId="47140" r:id="rId60" name="Check Box 36">
              <controlPr defaultSize="0" autoFill="0" autoLine="0" autoPict="0">
                <anchor moveWithCells="1">
                  <from>
                    <xdr:col>2</xdr:col>
                    <xdr:colOff>180975</xdr:colOff>
                    <xdr:row>22</xdr:row>
                    <xdr:rowOff>171450</xdr:rowOff>
                  </from>
                  <to>
                    <xdr:col>3</xdr:col>
                    <xdr:colOff>247650</xdr:colOff>
                    <xdr:row>24</xdr:row>
                    <xdr:rowOff>38100</xdr:rowOff>
                  </to>
                </anchor>
              </controlPr>
            </control>
          </mc:Choice>
        </mc:AlternateContent>
        <mc:AlternateContent xmlns:mc="http://schemas.openxmlformats.org/markup-compatibility/2006">
          <mc:Choice Requires="x14">
            <control shapeId="47141" r:id="rId61" name="Check Box 37">
              <controlPr defaultSize="0" autoFill="0" autoLine="0" autoPict="0">
                <anchor moveWithCells="1">
                  <from>
                    <xdr:col>0</xdr:col>
                    <xdr:colOff>190500</xdr:colOff>
                    <xdr:row>52</xdr:row>
                    <xdr:rowOff>19050</xdr:rowOff>
                  </from>
                  <to>
                    <xdr:col>1</xdr:col>
                    <xdr:colOff>28575</xdr:colOff>
                    <xdr:row>52</xdr:row>
                    <xdr:rowOff>152400</xdr:rowOff>
                  </to>
                </anchor>
              </controlPr>
            </control>
          </mc:Choice>
        </mc:AlternateContent>
        <mc:AlternateContent xmlns:mc="http://schemas.openxmlformats.org/markup-compatibility/2006">
          <mc:Choice Requires="x14">
            <control shapeId="47142" r:id="rId62" name="Check Box 38">
              <controlPr defaultSize="0" autoFill="0" autoLine="0" autoPict="0">
                <anchor moveWithCells="1">
                  <from>
                    <xdr:col>2</xdr:col>
                    <xdr:colOff>190500</xdr:colOff>
                    <xdr:row>52</xdr:row>
                    <xdr:rowOff>0</xdr:rowOff>
                  </from>
                  <to>
                    <xdr:col>3</xdr:col>
                    <xdr:colOff>85725</xdr:colOff>
                    <xdr:row>53</xdr:row>
                    <xdr:rowOff>19050</xdr:rowOff>
                  </to>
                </anchor>
              </controlPr>
            </control>
          </mc:Choice>
        </mc:AlternateContent>
        <mc:AlternateContent xmlns:mc="http://schemas.openxmlformats.org/markup-compatibility/2006">
          <mc:Choice Requires="x14">
            <control shapeId="47143" r:id="rId63" name="Check Box 39">
              <controlPr defaultSize="0" autoFill="0" autoLine="0" autoPict="0">
                <anchor moveWithCells="1">
                  <from>
                    <xdr:col>1</xdr:col>
                    <xdr:colOff>219075</xdr:colOff>
                    <xdr:row>51</xdr:row>
                    <xdr:rowOff>180975</xdr:rowOff>
                  </from>
                  <to>
                    <xdr:col>2</xdr:col>
                    <xdr:colOff>95250</xdr:colOff>
                    <xdr:row>53</xdr:row>
                    <xdr:rowOff>28575</xdr:rowOff>
                  </to>
                </anchor>
              </controlPr>
            </control>
          </mc:Choice>
        </mc:AlternateContent>
        <mc:AlternateContent xmlns:mc="http://schemas.openxmlformats.org/markup-compatibility/2006">
          <mc:Choice Requires="x14">
            <control shapeId="47144" r:id="rId64" name="Check Box 40">
              <controlPr defaultSize="0" autoFill="0" autoLine="0" autoPict="0">
                <anchor moveWithCells="1">
                  <from>
                    <xdr:col>0</xdr:col>
                    <xdr:colOff>190500</xdr:colOff>
                    <xdr:row>54</xdr:row>
                    <xdr:rowOff>19050</xdr:rowOff>
                  </from>
                  <to>
                    <xdr:col>1</xdr:col>
                    <xdr:colOff>28575</xdr:colOff>
                    <xdr:row>54</xdr:row>
                    <xdr:rowOff>152400</xdr:rowOff>
                  </to>
                </anchor>
              </controlPr>
            </control>
          </mc:Choice>
        </mc:AlternateContent>
        <mc:AlternateContent xmlns:mc="http://schemas.openxmlformats.org/markup-compatibility/2006">
          <mc:Choice Requires="x14">
            <control shapeId="47145" r:id="rId65" name="Check Box 41">
              <controlPr defaultSize="0" autoFill="0" autoLine="0" autoPict="0">
                <anchor moveWithCells="1">
                  <from>
                    <xdr:col>2</xdr:col>
                    <xdr:colOff>200025</xdr:colOff>
                    <xdr:row>53</xdr:row>
                    <xdr:rowOff>180975</xdr:rowOff>
                  </from>
                  <to>
                    <xdr:col>3</xdr:col>
                    <xdr:colOff>95250</xdr:colOff>
                    <xdr:row>55</xdr:row>
                    <xdr:rowOff>9525</xdr:rowOff>
                  </to>
                </anchor>
              </controlPr>
            </control>
          </mc:Choice>
        </mc:AlternateContent>
        <mc:AlternateContent xmlns:mc="http://schemas.openxmlformats.org/markup-compatibility/2006">
          <mc:Choice Requires="x14">
            <control shapeId="47146" r:id="rId66" name="Check Box 42">
              <controlPr defaultSize="0" autoFill="0" autoLine="0" autoPict="0">
                <anchor moveWithCells="1">
                  <from>
                    <xdr:col>1</xdr:col>
                    <xdr:colOff>219075</xdr:colOff>
                    <xdr:row>53</xdr:row>
                    <xdr:rowOff>180975</xdr:rowOff>
                  </from>
                  <to>
                    <xdr:col>2</xdr:col>
                    <xdr:colOff>95250</xdr:colOff>
                    <xdr:row>55</xdr:row>
                    <xdr:rowOff>28575</xdr:rowOff>
                  </to>
                </anchor>
              </controlPr>
            </control>
          </mc:Choice>
        </mc:AlternateContent>
        <mc:AlternateContent xmlns:mc="http://schemas.openxmlformats.org/markup-compatibility/2006">
          <mc:Choice Requires="x14">
            <control shapeId="47147" r:id="rId67" name="Check Box 43">
              <controlPr defaultSize="0" autoFill="0" autoLine="0" autoPict="0">
                <anchor moveWithCells="1">
                  <from>
                    <xdr:col>0</xdr:col>
                    <xdr:colOff>190500</xdr:colOff>
                    <xdr:row>57</xdr:row>
                    <xdr:rowOff>19050</xdr:rowOff>
                  </from>
                  <to>
                    <xdr:col>1</xdr:col>
                    <xdr:colOff>28575</xdr:colOff>
                    <xdr:row>57</xdr:row>
                    <xdr:rowOff>152400</xdr:rowOff>
                  </to>
                </anchor>
              </controlPr>
            </control>
          </mc:Choice>
        </mc:AlternateContent>
        <mc:AlternateContent xmlns:mc="http://schemas.openxmlformats.org/markup-compatibility/2006">
          <mc:Choice Requires="x14">
            <control shapeId="47148" r:id="rId68" name="Check Box 44">
              <controlPr defaultSize="0" autoFill="0" autoLine="0" autoPict="0">
                <anchor moveWithCells="1">
                  <from>
                    <xdr:col>2</xdr:col>
                    <xdr:colOff>190500</xdr:colOff>
                    <xdr:row>57</xdr:row>
                    <xdr:rowOff>0</xdr:rowOff>
                  </from>
                  <to>
                    <xdr:col>3</xdr:col>
                    <xdr:colOff>85725</xdr:colOff>
                    <xdr:row>58</xdr:row>
                    <xdr:rowOff>19050</xdr:rowOff>
                  </to>
                </anchor>
              </controlPr>
            </control>
          </mc:Choice>
        </mc:AlternateContent>
        <mc:AlternateContent xmlns:mc="http://schemas.openxmlformats.org/markup-compatibility/2006">
          <mc:Choice Requires="x14">
            <control shapeId="47149" r:id="rId69" name="Check Box 45">
              <controlPr defaultSize="0" autoFill="0" autoLine="0" autoPict="0">
                <anchor moveWithCells="1">
                  <from>
                    <xdr:col>1</xdr:col>
                    <xdr:colOff>219075</xdr:colOff>
                    <xdr:row>56</xdr:row>
                    <xdr:rowOff>180975</xdr:rowOff>
                  </from>
                  <to>
                    <xdr:col>2</xdr:col>
                    <xdr:colOff>95250</xdr:colOff>
                    <xdr:row>58</xdr:row>
                    <xdr:rowOff>28575</xdr:rowOff>
                  </to>
                </anchor>
              </controlPr>
            </control>
          </mc:Choice>
        </mc:AlternateContent>
        <mc:AlternateContent xmlns:mc="http://schemas.openxmlformats.org/markup-compatibility/2006">
          <mc:Choice Requires="x14">
            <control shapeId="47150" r:id="rId70" name="Check Box 46">
              <controlPr defaultSize="0" autoFill="0" autoLine="0" autoPict="0">
                <anchor moveWithCells="1">
                  <from>
                    <xdr:col>0</xdr:col>
                    <xdr:colOff>190500</xdr:colOff>
                    <xdr:row>59</xdr:row>
                    <xdr:rowOff>19050</xdr:rowOff>
                  </from>
                  <to>
                    <xdr:col>1</xdr:col>
                    <xdr:colOff>28575</xdr:colOff>
                    <xdr:row>59</xdr:row>
                    <xdr:rowOff>152400</xdr:rowOff>
                  </to>
                </anchor>
              </controlPr>
            </control>
          </mc:Choice>
        </mc:AlternateContent>
        <mc:AlternateContent xmlns:mc="http://schemas.openxmlformats.org/markup-compatibility/2006">
          <mc:Choice Requires="x14">
            <control shapeId="47151" r:id="rId71" name="Check Box 47">
              <controlPr defaultSize="0" autoFill="0" autoLine="0" autoPict="0">
                <anchor moveWithCells="1">
                  <from>
                    <xdr:col>2</xdr:col>
                    <xdr:colOff>180975</xdr:colOff>
                    <xdr:row>58</xdr:row>
                    <xdr:rowOff>190500</xdr:rowOff>
                  </from>
                  <to>
                    <xdr:col>3</xdr:col>
                    <xdr:colOff>76200</xdr:colOff>
                    <xdr:row>60</xdr:row>
                    <xdr:rowOff>19050</xdr:rowOff>
                  </to>
                </anchor>
              </controlPr>
            </control>
          </mc:Choice>
        </mc:AlternateContent>
        <mc:AlternateContent xmlns:mc="http://schemas.openxmlformats.org/markup-compatibility/2006">
          <mc:Choice Requires="x14">
            <control shapeId="47152" r:id="rId72" name="Check Box 48">
              <controlPr defaultSize="0" autoFill="0" autoLine="0" autoPict="0">
                <anchor moveWithCells="1">
                  <from>
                    <xdr:col>1</xdr:col>
                    <xdr:colOff>219075</xdr:colOff>
                    <xdr:row>58</xdr:row>
                    <xdr:rowOff>180975</xdr:rowOff>
                  </from>
                  <to>
                    <xdr:col>2</xdr:col>
                    <xdr:colOff>95250</xdr:colOff>
                    <xdr:row>60</xdr:row>
                    <xdr:rowOff>28575</xdr:rowOff>
                  </to>
                </anchor>
              </controlPr>
            </control>
          </mc:Choice>
        </mc:AlternateContent>
        <mc:AlternateContent xmlns:mc="http://schemas.openxmlformats.org/markup-compatibility/2006">
          <mc:Choice Requires="x14">
            <control shapeId="47153" r:id="rId73" name="Check Box 49">
              <controlPr defaultSize="0" autoFill="0" autoLine="0" autoPict="0">
                <anchor moveWithCells="1">
                  <from>
                    <xdr:col>0</xdr:col>
                    <xdr:colOff>190500</xdr:colOff>
                    <xdr:row>61</xdr:row>
                    <xdr:rowOff>19050</xdr:rowOff>
                  </from>
                  <to>
                    <xdr:col>1</xdr:col>
                    <xdr:colOff>28575</xdr:colOff>
                    <xdr:row>61</xdr:row>
                    <xdr:rowOff>152400</xdr:rowOff>
                  </to>
                </anchor>
              </controlPr>
            </control>
          </mc:Choice>
        </mc:AlternateContent>
        <mc:AlternateContent xmlns:mc="http://schemas.openxmlformats.org/markup-compatibility/2006">
          <mc:Choice Requires="x14">
            <control shapeId="47154" r:id="rId74" name="Check Box 50">
              <controlPr defaultSize="0" autoFill="0" autoLine="0" autoPict="0">
                <anchor moveWithCells="1">
                  <from>
                    <xdr:col>2</xdr:col>
                    <xdr:colOff>180975</xdr:colOff>
                    <xdr:row>60</xdr:row>
                    <xdr:rowOff>180975</xdr:rowOff>
                  </from>
                  <to>
                    <xdr:col>3</xdr:col>
                    <xdr:colOff>76200</xdr:colOff>
                    <xdr:row>62</xdr:row>
                    <xdr:rowOff>9525</xdr:rowOff>
                  </to>
                </anchor>
              </controlPr>
            </control>
          </mc:Choice>
        </mc:AlternateContent>
        <mc:AlternateContent xmlns:mc="http://schemas.openxmlformats.org/markup-compatibility/2006">
          <mc:Choice Requires="x14">
            <control shapeId="47155" r:id="rId75" name="Check Box 51">
              <controlPr defaultSize="0" autoFill="0" autoLine="0" autoPict="0">
                <anchor moveWithCells="1">
                  <from>
                    <xdr:col>1</xdr:col>
                    <xdr:colOff>219075</xdr:colOff>
                    <xdr:row>60</xdr:row>
                    <xdr:rowOff>180975</xdr:rowOff>
                  </from>
                  <to>
                    <xdr:col>2</xdr:col>
                    <xdr:colOff>95250</xdr:colOff>
                    <xdr:row>62</xdr:row>
                    <xdr:rowOff>28575</xdr:rowOff>
                  </to>
                </anchor>
              </controlPr>
            </control>
          </mc:Choice>
        </mc:AlternateContent>
        <mc:AlternateContent xmlns:mc="http://schemas.openxmlformats.org/markup-compatibility/2006">
          <mc:Choice Requires="x14">
            <control shapeId="47156" r:id="rId76" name="Check Box 52">
              <controlPr defaultSize="0" autoFill="0" autoLine="0" autoPict="0">
                <anchor moveWithCells="1">
                  <from>
                    <xdr:col>0</xdr:col>
                    <xdr:colOff>190500</xdr:colOff>
                    <xdr:row>65</xdr:row>
                    <xdr:rowOff>19050</xdr:rowOff>
                  </from>
                  <to>
                    <xdr:col>1</xdr:col>
                    <xdr:colOff>28575</xdr:colOff>
                    <xdr:row>65</xdr:row>
                    <xdr:rowOff>152400</xdr:rowOff>
                  </to>
                </anchor>
              </controlPr>
            </control>
          </mc:Choice>
        </mc:AlternateContent>
        <mc:AlternateContent xmlns:mc="http://schemas.openxmlformats.org/markup-compatibility/2006">
          <mc:Choice Requires="x14">
            <control shapeId="47157" r:id="rId77" name="Check Box 53">
              <controlPr defaultSize="0" autoFill="0" autoLine="0" autoPict="0">
                <anchor moveWithCells="1">
                  <from>
                    <xdr:col>2</xdr:col>
                    <xdr:colOff>190500</xdr:colOff>
                    <xdr:row>65</xdr:row>
                    <xdr:rowOff>0</xdr:rowOff>
                  </from>
                  <to>
                    <xdr:col>3</xdr:col>
                    <xdr:colOff>85725</xdr:colOff>
                    <xdr:row>66</xdr:row>
                    <xdr:rowOff>19050</xdr:rowOff>
                  </to>
                </anchor>
              </controlPr>
            </control>
          </mc:Choice>
        </mc:AlternateContent>
        <mc:AlternateContent xmlns:mc="http://schemas.openxmlformats.org/markup-compatibility/2006">
          <mc:Choice Requires="x14">
            <control shapeId="47158" r:id="rId78" name="Check Box 54">
              <controlPr defaultSize="0" autoFill="0" autoLine="0" autoPict="0">
                <anchor moveWithCells="1">
                  <from>
                    <xdr:col>1</xdr:col>
                    <xdr:colOff>219075</xdr:colOff>
                    <xdr:row>64</xdr:row>
                    <xdr:rowOff>180975</xdr:rowOff>
                  </from>
                  <to>
                    <xdr:col>2</xdr:col>
                    <xdr:colOff>95250</xdr:colOff>
                    <xdr:row>66</xdr:row>
                    <xdr:rowOff>28575</xdr:rowOff>
                  </to>
                </anchor>
              </controlPr>
            </control>
          </mc:Choice>
        </mc:AlternateContent>
        <mc:AlternateContent xmlns:mc="http://schemas.openxmlformats.org/markup-compatibility/2006">
          <mc:Choice Requires="x14">
            <control shapeId="47159" r:id="rId79" name="Check Box 55">
              <controlPr defaultSize="0" autoFill="0" autoLine="0" autoPict="0">
                <anchor moveWithCells="1">
                  <from>
                    <xdr:col>0</xdr:col>
                    <xdr:colOff>190500</xdr:colOff>
                    <xdr:row>67</xdr:row>
                    <xdr:rowOff>19050</xdr:rowOff>
                  </from>
                  <to>
                    <xdr:col>1</xdr:col>
                    <xdr:colOff>28575</xdr:colOff>
                    <xdr:row>67</xdr:row>
                    <xdr:rowOff>152400</xdr:rowOff>
                  </to>
                </anchor>
              </controlPr>
            </control>
          </mc:Choice>
        </mc:AlternateContent>
        <mc:AlternateContent xmlns:mc="http://schemas.openxmlformats.org/markup-compatibility/2006">
          <mc:Choice Requires="x14">
            <control shapeId="47160" r:id="rId80" name="Check Box 56">
              <controlPr defaultSize="0" autoFill="0" autoLine="0" autoPict="0">
                <anchor moveWithCells="1">
                  <from>
                    <xdr:col>2</xdr:col>
                    <xdr:colOff>190500</xdr:colOff>
                    <xdr:row>67</xdr:row>
                    <xdr:rowOff>0</xdr:rowOff>
                  </from>
                  <to>
                    <xdr:col>3</xdr:col>
                    <xdr:colOff>85725</xdr:colOff>
                    <xdr:row>68</xdr:row>
                    <xdr:rowOff>19050</xdr:rowOff>
                  </to>
                </anchor>
              </controlPr>
            </control>
          </mc:Choice>
        </mc:AlternateContent>
        <mc:AlternateContent xmlns:mc="http://schemas.openxmlformats.org/markup-compatibility/2006">
          <mc:Choice Requires="x14">
            <control shapeId="47161" r:id="rId81" name="Check Box 57">
              <controlPr defaultSize="0" autoFill="0" autoLine="0" autoPict="0">
                <anchor moveWithCells="1">
                  <from>
                    <xdr:col>1</xdr:col>
                    <xdr:colOff>219075</xdr:colOff>
                    <xdr:row>66</xdr:row>
                    <xdr:rowOff>180975</xdr:rowOff>
                  </from>
                  <to>
                    <xdr:col>2</xdr:col>
                    <xdr:colOff>95250</xdr:colOff>
                    <xdr:row>68</xdr:row>
                    <xdr:rowOff>28575</xdr:rowOff>
                  </to>
                </anchor>
              </controlPr>
            </control>
          </mc:Choice>
        </mc:AlternateContent>
        <mc:AlternateContent xmlns:mc="http://schemas.openxmlformats.org/markup-compatibility/2006">
          <mc:Choice Requires="x14">
            <control shapeId="47162" r:id="rId82" name="Check Box 58">
              <controlPr defaultSize="0" autoFill="0" autoLine="0" autoPict="0">
                <anchor moveWithCells="1">
                  <from>
                    <xdr:col>0</xdr:col>
                    <xdr:colOff>190500</xdr:colOff>
                    <xdr:row>72</xdr:row>
                    <xdr:rowOff>19050</xdr:rowOff>
                  </from>
                  <to>
                    <xdr:col>1</xdr:col>
                    <xdr:colOff>28575</xdr:colOff>
                    <xdr:row>72</xdr:row>
                    <xdr:rowOff>152400</xdr:rowOff>
                  </to>
                </anchor>
              </controlPr>
            </control>
          </mc:Choice>
        </mc:AlternateContent>
        <mc:AlternateContent xmlns:mc="http://schemas.openxmlformats.org/markup-compatibility/2006">
          <mc:Choice Requires="x14">
            <control shapeId="47163" r:id="rId83" name="Check Box 59">
              <controlPr defaultSize="0" autoFill="0" autoLine="0" autoPict="0">
                <anchor moveWithCells="1">
                  <from>
                    <xdr:col>2</xdr:col>
                    <xdr:colOff>190500</xdr:colOff>
                    <xdr:row>72</xdr:row>
                    <xdr:rowOff>0</xdr:rowOff>
                  </from>
                  <to>
                    <xdr:col>3</xdr:col>
                    <xdr:colOff>85725</xdr:colOff>
                    <xdr:row>73</xdr:row>
                    <xdr:rowOff>19050</xdr:rowOff>
                  </to>
                </anchor>
              </controlPr>
            </control>
          </mc:Choice>
        </mc:AlternateContent>
        <mc:AlternateContent xmlns:mc="http://schemas.openxmlformats.org/markup-compatibility/2006">
          <mc:Choice Requires="x14">
            <control shapeId="47164" r:id="rId84" name="Check Box 60">
              <controlPr defaultSize="0" autoFill="0" autoLine="0" autoPict="0">
                <anchor moveWithCells="1">
                  <from>
                    <xdr:col>1</xdr:col>
                    <xdr:colOff>219075</xdr:colOff>
                    <xdr:row>71</xdr:row>
                    <xdr:rowOff>180975</xdr:rowOff>
                  </from>
                  <to>
                    <xdr:col>2</xdr:col>
                    <xdr:colOff>95250</xdr:colOff>
                    <xdr:row>73</xdr:row>
                    <xdr:rowOff>28575</xdr:rowOff>
                  </to>
                </anchor>
              </controlPr>
            </control>
          </mc:Choice>
        </mc:AlternateContent>
        <mc:AlternateContent xmlns:mc="http://schemas.openxmlformats.org/markup-compatibility/2006">
          <mc:Choice Requires="x14">
            <control shapeId="47165" r:id="rId85" name="Check Box 61">
              <controlPr defaultSize="0" autoFill="0" autoLine="0" autoPict="0">
                <anchor moveWithCells="1">
                  <from>
                    <xdr:col>0</xdr:col>
                    <xdr:colOff>190500</xdr:colOff>
                    <xdr:row>74</xdr:row>
                    <xdr:rowOff>19050</xdr:rowOff>
                  </from>
                  <to>
                    <xdr:col>1</xdr:col>
                    <xdr:colOff>28575</xdr:colOff>
                    <xdr:row>74</xdr:row>
                    <xdr:rowOff>152400</xdr:rowOff>
                  </to>
                </anchor>
              </controlPr>
            </control>
          </mc:Choice>
        </mc:AlternateContent>
        <mc:AlternateContent xmlns:mc="http://schemas.openxmlformats.org/markup-compatibility/2006">
          <mc:Choice Requires="x14">
            <control shapeId="47166" r:id="rId86" name="Check Box 62">
              <controlPr defaultSize="0" autoFill="0" autoLine="0" autoPict="0">
                <anchor moveWithCells="1">
                  <from>
                    <xdr:col>2</xdr:col>
                    <xdr:colOff>190500</xdr:colOff>
                    <xdr:row>74</xdr:row>
                    <xdr:rowOff>0</xdr:rowOff>
                  </from>
                  <to>
                    <xdr:col>3</xdr:col>
                    <xdr:colOff>85725</xdr:colOff>
                    <xdr:row>75</xdr:row>
                    <xdr:rowOff>19050</xdr:rowOff>
                  </to>
                </anchor>
              </controlPr>
            </control>
          </mc:Choice>
        </mc:AlternateContent>
        <mc:AlternateContent xmlns:mc="http://schemas.openxmlformats.org/markup-compatibility/2006">
          <mc:Choice Requires="x14">
            <control shapeId="47167" r:id="rId87" name="Check Box 63">
              <controlPr defaultSize="0" autoFill="0" autoLine="0" autoPict="0">
                <anchor moveWithCells="1">
                  <from>
                    <xdr:col>1</xdr:col>
                    <xdr:colOff>219075</xdr:colOff>
                    <xdr:row>73</xdr:row>
                    <xdr:rowOff>180975</xdr:rowOff>
                  </from>
                  <to>
                    <xdr:col>2</xdr:col>
                    <xdr:colOff>95250</xdr:colOff>
                    <xdr:row>75</xdr:row>
                    <xdr:rowOff>28575</xdr:rowOff>
                  </to>
                </anchor>
              </controlPr>
            </control>
          </mc:Choice>
        </mc:AlternateContent>
        <mc:AlternateContent xmlns:mc="http://schemas.openxmlformats.org/markup-compatibility/2006">
          <mc:Choice Requires="x14">
            <control shapeId="47168" r:id="rId88" name="Check Box 64">
              <controlPr defaultSize="0" autoFill="0" autoLine="0" autoPict="0">
                <anchor moveWithCells="1">
                  <from>
                    <xdr:col>0</xdr:col>
                    <xdr:colOff>190500</xdr:colOff>
                    <xdr:row>80</xdr:row>
                    <xdr:rowOff>19050</xdr:rowOff>
                  </from>
                  <to>
                    <xdr:col>1</xdr:col>
                    <xdr:colOff>28575</xdr:colOff>
                    <xdr:row>80</xdr:row>
                    <xdr:rowOff>152400</xdr:rowOff>
                  </to>
                </anchor>
              </controlPr>
            </control>
          </mc:Choice>
        </mc:AlternateContent>
        <mc:AlternateContent xmlns:mc="http://schemas.openxmlformats.org/markup-compatibility/2006">
          <mc:Choice Requires="x14">
            <control shapeId="47169" r:id="rId89" name="Check Box 65">
              <controlPr defaultSize="0" autoFill="0" autoLine="0" autoPict="0">
                <anchor moveWithCells="1">
                  <from>
                    <xdr:col>2</xdr:col>
                    <xdr:colOff>190500</xdr:colOff>
                    <xdr:row>80</xdr:row>
                    <xdr:rowOff>0</xdr:rowOff>
                  </from>
                  <to>
                    <xdr:col>3</xdr:col>
                    <xdr:colOff>85725</xdr:colOff>
                    <xdr:row>81</xdr:row>
                    <xdr:rowOff>19050</xdr:rowOff>
                  </to>
                </anchor>
              </controlPr>
            </control>
          </mc:Choice>
        </mc:AlternateContent>
        <mc:AlternateContent xmlns:mc="http://schemas.openxmlformats.org/markup-compatibility/2006">
          <mc:Choice Requires="x14">
            <control shapeId="47170" r:id="rId90" name="Check Box 66">
              <controlPr defaultSize="0" autoFill="0" autoLine="0" autoPict="0">
                <anchor moveWithCells="1">
                  <from>
                    <xdr:col>1</xdr:col>
                    <xdr:colOff>219075</xdr:colOff>
                    <xdr:row>79</xdr:row>
                    <xdr:rowOff>180975</xdr:rowOff>
                  </from>
                  <to>
                    <xdr:col>2</xdr:col>
                    <xdr:colOff>95250</xdr:colOff>
                    <xdr:row>81</xdr:row>
                    <xdr:rowOff>28575</xdr:rowOff>
                  </to>
                </anchor>
              </controlPr>
            </control>
          </mc:Choice>
        </mc:AlternateContent>
        <mc:AlternateContent xmlns:mc="http://schemas.openxmlformats.org/markup-compatibility/2006">
          <mc:Choice Requires="x14">
            <control shapeId="47171" r:id="rId91" name="Check Box 67">
              <controlPr defaultSize="0" autoFill="0" autoLine="0" autoPict="0">
                <anchor moveWithCells="1">
                  <from>
                    <xdr:col>0</xdr:col>
                    <xdr:colOff>190500</xdr:colOff>
                    <xdr:row>82</xdr:row>
                    <xdr:rowOff>19050</xdr:rowOff>
                  </from>
                  <to>
                    <xdr:col>1</xdr:col>
                    <xdr:colOff>28575</xdr:colOff>
                    <xdr:row>82</xdr:row>
                    <xdr:rowOff>152400</xdr:rowOff>
                  </to>
                </anchor>
              </controlPr>
            </control>
          </mc:Choice>
        </mc:AlternateContent>
        <mc:AlternateContent xmlns:mc="http://schemas.openxmlformats.org/markup-compatibility/2006">
          <mc:Choice Requires="x14">
            <control shapeId="47172" r:id="rId92" name="Check Box 68">
              <controlPr defaultSize="0" autoFill="0" autoLine="0" autoPict="0">
                <anchor moveWithCells="1">
                  <from>
                    <xdr:col>2</xdr:col>
                    <xdr:colOff>190500</xdr:colOff>
                    <xdr:row>82</xdr:row>
                    <xdr:rowOff>0</xdr:rowOff>
                  </from>
                  <to>
                    <xdr:col>3</xdr:col>
                    <xdr:colOff>85725</xdr:colOff>
                    <xdr:row>83</xdr:row>
                    <xdr:rowOff>19050</xdr:rowOff>
                  </to>
                </anchor>
              </controlPr>
            </control>
          </mc:Choice>
        </mc:AlternateContent>
        <mc:AlternateContent xmlns:mc="http://schemas.openxmlformats.org/markup-compatibility/2006">
          <mc:Choice Requires="x14">
            <control shapeId="47173" r:id="rId93" name="Check Box 69">
              <controlPr defaultSize="0" autoFill="0" autoLine="0" autoPict="0">
                <anchor moveWithCells="1">
                  <from>
                    <xdr:col>1</xdr:col>
                    <xdr:colOff>219075</xdr:colOff>
                    <xdr:row>81</xdr:row>
                    <xdr:rowOff>180975</xdr:rowOff>
                  </from>
                  <to>
                    <xdr:col>2</xdr:col>
                    <xdr:colOff>95250</xdr:colOff>
                    <xdr:row>83</xdr:row>
                    <xdr:rowOff>28575</xdr:rowOff>
                  </to>
                </anchor>
              </controlPr>
            </control>
          </mc:Choice>
        </mc:AlternateContent>
        <mc:AlternateContent xmlns:mc="http://schemas.openxmlformats.org/markup-compatibility/2006">
          <mc:Choice Requires="x14">
            <control shapeId="47174" r:id="rId94" name="Check Box 70">
              <controlPr defaultSize="0" autoFill="0" autoLine="0" autoPict="0">
                <anchor moveWithCells="1">
                  <from>
                    <xdr:col>0</xdr:col>
                    <xdr:colOff>190500</xdr:colOff>
                    <xdr:row>84</xdr:row>
                    <xdr:rowOff>19050</xdr:rowOff>
                  </from>
                  <to>
                    <xdr:col>1</xdr:col>
                    <xdr:colOff>28575</xdr:colOff>
                    <xdr:row>84</xdr:row>
                    <xdr:rowOff>152400</xdr:rowOff>
                  </to>
                </anchor>
              </controlPr>
            </control>
          </mc:Choice>
        </mc:AlternateContent>
        <mc:AlternateContent xmlns:mc="http://schemas.openxmlformats.org/markup-compatibility/2006">
          <mc:Choice Requires="x14">
            <control shapeId="47175" r:id="rId95" name="Check Box 71">
              <controlPr defaultSize="0" autoFill="0" autoLine="0" autoPict="0">
                <anchor moveWithCells="1">
                  <from>
                    <xdr:col>2</xdr:col>
                    <xdr:colOff>190500</xdr:colOff>
                    <xdr:row>84</xdr:row>
                    <xdr:rowOff>0</xdr:rowOff>
                  </from>
                  <to>
                    <xdr:col>3</xdr:col>
                    <xdr:colOff>85725</xdr:colOff>
                    <xdr:row>85</xdr:row>
                    <xdr:rowOff>19050</xdr:rowOff>
                  </to>
                </anchor>
              </controlPr>
            </control>
          </mc:Choice>
        </mc:AlternateContent>
        <mc:AlternateContent xmlns:mc="http://schemas.openxmlformats.org/markup-compatibility/2006">
          <mc:Choice Requires="x14">
            <control shapeId="47176" r:id="rId96" name="Check Box 72">
              <controlPr defaultSize="0" autoFill="0" autoLine="0" autoPict="0">
                <anchor moveWithCells="1">
                  <from>
                    <xdr:col>1</xdr:col>
                    <xdr:colOff>219075</xdr:colOff>
                    <xdr:row>83</xdr:row>
                    <xdr:rowOff>180975</xdr:rowOff>
                  </from>
                  <to>
                    <xdr:col>2</xdr:col>
                    <xdr:colOff>95250</xdr:colOff>
                    <xdr:row>85</xdr:row>
                    <xdr:rowOff>28575</xdr:rowOff>
                  </to>
                </anchor>
              </controlPr>
            </control>
          </mc:Choice>
        </mc:AlternateContent>
        <mc:AlternateContent xmlns:mc="http://schemas.openxmlformats.org/markup-compatibility/2006">
          <mc:Choice Requires="x14">
            <control shapeId="47177" r:id="rId97" name="Check Box 73">
              <controlPr defaultSize="0" autoFill="0" autoLine="0" autoPict="0">
                <anchor moveWithCells="1">
                  <from>
                    <xdr:col>0</xdr:col>
                    <xdr:colOff>190500</xdr:colOff>
                    <xdr:row>86</xdr:row>
                    <xdr:rowOff>19050</xdr:rowOff>
                  </from>
                  <to>
                    <xdr:col>1</xdr:col>
                    <xdr:colOff>28575</xdr:colOff>
                    <xdr:row>86</xdr:row>
                    <xdr:rowOff>152400</xdr:rowOff>
                  </to>
                </anchor>
              </controlPr>
            </control>
          </mc:Choice>
        </mc:AlternateContent>
        <mc:AlternateContent xmlns:mc="http://schemas.openxmlformats.org/markup-compatibility/2006">
          <mc:Choice Requires="x14">
            <control shapeId="47178" r:id="rId98" name="Check Box 74">
              <controlPr defaultSize="0" autoFill="0" autoLine="0" autoPict="0">
                <anchor moveWithCells="1">
                  <from>
                    <xdr:col>2</xdr:col>
                    <xdr:colOff>190500</xdr:colOff>
                    <xdr:row>86</xdr:row>
                    <xdr:rowOff>0</xdr:rowOff>
                  </from>
                  <to>
                    <xdr:col>3</xdr:col>
                    <xdr:colOff>85725</xdr:colOff>
                    <xdr:row>87</xdr:row>
                    <xdr:rowOff>19050</xdr:rowOff>
                  </to>
                </anchor>
              </controlPr>
            </control>
          </mc:Choice>
        </mc:AlternateContent>
        <mc:AlternateContent xmlns:mc="http://schemas.openxmlformats.org/markup-compatibility/2006">
          <mc:Choice Requires="x14">
            <control shapeId="47179" r:id="rId99" name="Check Box 75">
              <controlPr defaultSize="0" autoFill="0" autoLine="0" autoPict="0">
                <anchor moveWithCells="1">
                  <from>
                    <xdr:col>1</xdr:col>
                    <xdr:colOff>219075</xdr:colOff>
                    <xdr:row>85</xdr:row>
                    <xdr:rowOff>180975</xdr:rowOff>
                  </from>
                  <to>
                    <xdr:col>2</xdr:col>
                    <xdr:colOff>95250</xdr:colOff>
                    <xdr:row>87</xdr:row>
                    <xdr:rowOff>28575</xdr:rowOff>
                  </to>
                </anchor>
              </controlPr>
            </control>
          </mc:Choice>
        </mc:AlternateContent>
        <mc:AlternateContent xmlns:mc="http://schemas.openxmlformats.org/markup-compatibility/2006">
          <mc:Choice Requires="x14">
            <control shapeId="47180" r:id="rId100" name="Check Box 76">
              <controlPr defaultSize="0" autoFill="0" autoLine="0" autoPict="0">
                <anchor moveWithCells="1">
                  <from>
                    <xdr:col>0</xdr:col>
                    <xdr:colOff>190500</xdr:colOff>
                    <xdr:row>93</xdr:row>
                    <xdr:rowOff>19050</xdr:rowOff>
                  </from>
                  <to>
                    <xdr:col>1</xdr:col>
                    <xdr:colOff>28575</xdr:colOff>
                    <xdr:row>93</xdr:row>
                    <xdr:rowOff>152400</xdr:rowOff>
                  </to>
                </anchor>
              </controlPr>
            </control>
          </mc:Choice>
        </mc:AlternateContent>
        <mc:AlternateContent xmlns:mc="http://schemas.openxmlformats.org/markup-compatibility/2006">
          <mc:Choice Requires="x14">
            <control shapeId="47181" r:id="rId101" name="Check Box 77">
              <controlPr defaultSize="0" autoFill="0" autoLine="0" autoPict="0">
                <anchor moveWithCells="1">
                  <from>
                    <xdr:col>2</xdr:col>
                    <xdr:colOff>190500</xdr:colOff>
                    <xdr:row>93</xdr:row>
                    <xdr:rowOff>0</xdr:rowOff>
                  </from>
                  <to>
                    <xdr:col>3</xdr:col>
                    <xdr:colOff>85725</xdr:colOff>
                    <xdr:row>94</xdr:row>
                    <xdr:rowOff>19050</xdr:rowOff>
                  </to>
                </anchor>
              </controlPr>
            </control>
          </mc:Choice>
        </mc:AlternateContent>
        <mc:AlternateContent xmlns:mc="http://schemas.openxmlformats.org/markup-compatibility/2006">
          <mc:Choice Requires="x14">
            <control shapeId="47182" r:id="rId102" name="Check Box 78">
              <controlPr defaultSize="0" autoFill="0" autoLine="0" autoPict="0">
                <anchor moveWithCells="1">
                  <from>
                    <xdr:col>1</xdr:col>
                    <xdr:colOff>219075</xdr:colOff>
                    <xdr:row>92</xdr:row>
                    <xdr:rowOff>180975</xdr:rowOff>
                  </from>
                  <to>
                    <xdr:col>2</xdr:col>
                    <xdr:colOff>95250</xdr:colOff>
                    <xdr:row>94</xdr:row>
                    <xdr:rowOff>28575</xdr:rowOff>
                  </to>
                </anchor>
              </controlPr>
            </control>
          </mc:Choice>
        </mc:AlternateContent>
        <mc:AlternateContent xmlns:mc="http://schemas.openxmlformats.org/markup-compatibility/2006">
          <mc:Choice Requires="x14">
            <control shapeId="47183" r:id="rId103" name="Check Box 79">
              <controlPr defaultSize="0" autoFill="0" autoLine="0" autoPict="0">
                <anchor moveWithCells="1">
                  <from>
                    <xdr:col>2</xdr:col>
                    <xdr:colOff>190500</xdr:colOff>
                    <xdr:row>93</xdr:row>
                    <xdr:rowOff>0</xdr:rowOff>
                  </from>
                  <to>
                    <xdr:col>3</xdr:col>
                    <xdr:colOff>85725</xdr:colOff>
                    <xdr:row>94</xdr:row>
                    <xdr:rowOff>19050</xdr:rowOff>
                  </to>
                </anchor>
              </controlPr>
            </control>
          </mc:Choice>
        </mc:AlternateContent>
        <mc:AlternateContent xmlns:mc="http://schemas.openxmlformats.org/markup-compatibility/2006">
          <mc:Choice Requires="x14">
            <control shapeId="47184" r:id="rId104" name="Check Box 80">
              <controlPr defaultSize="0" autoFill="0" autoLine="0" autoPict="0">
                <anchor moveWithCells="1">
                  <from>
                    <xdr:col>0</xdr:col>
                    <xdr:colOff>190500</xdr:colOff>
                    <xdr:row>95</xdr:row>
                    <xdr:rowOff>19050</xdr:rowOff>
                  </from>
                  <to>
                    <xdr:col>1</xdr:col>
                    <xdr:colOff>28575</xdr:colOff>
                    <xdr:row>95</xdr:row>
                    <xdr:rowOff>152400</xdr:rowOff>
                  </to>
                </anchor>
              </controlPr>
            </control>
          </mc:Choice>
        </mc:AlternateContent>
        <mc:AlternateContent xmlns:mc="http://schemas.openxmlformats.org/markup-compatibility/2006">
          <mc:Choice Requires="x14">
            <control shapeId="47185" r:id="rId105" name="Check Box 81">
              <controlPr defaultSize="0" autoFill="0" autoLine="0" autoPict="0">
                <anchor moveWithCells="1">
                  <from>
                    <xdr:col>2</xdr:col>
                    <xdr:colOff>190500</xdr:colOff>
                    <xdr:row>95</xdr:row>
                    <xdr:rowOff>0</xdr:rowOff>
                  </from>
                  <to>
                    <xdr:col>3</xdr:col>
                    <xdr:colOff>85725</xdr:colOff>
                    <xdr:row>96</xdr:row>
                    <xdr:rowOff>19050</xdr:rowOff>
                  </to>
                </anchor>
              </controlPr>
            </control>
          </mc:Choice>
        </mc:AlternateContent>
        <mc:AlternateContent xmlns:mc="http://schemas.openxmlformats.org/markup-compatibility/2006">
          <mc:Choice Requires="x14">
            <control shapeId="47186" r:id="rId106" name="Check Box 82">
              <controlPr defaultSize="0" autoFill="0" autoLine="0" autoPict="0">
                <anchor moveWithCells="1">
                  <from>
                    <xdr:col>1</xdr:col>
                    <xdr:colOff>219075</xdr:colOff>
                    <xdr:row>94</xdr:row>
                    <xdr:rowOff>180975</xdr:rowOff>
                  </from>
                  <to>
                    <xdr:col>2</xdr:col>
                    <xdr:colOff>95250</xdr:colOff>
                    <xdr:row>96</xdr:row>
                    <xdr:rowOff>28575</xdr:rowOff>
                  </to>
                </anchor>
              </controlPr>
            </control>
          </mc:Choice>
        </mc:AlternateContent>
        <mc:AlternateContent xmlns:mc="http://schemas.openxmlformats.org/markup-compatibility/2006">
          <mc:Choice Requires="x14">
            <control shapeId="47187" r:id="rId107" name="Check Box 83">
              <controlPr defaultSize="0" autoFill="0" autoLine="0" autoPict="0">
                <anchor moveWithCells="1">
                  <from>
                    <xdr:col>0</xdr:col>
                    <xdr:colOff>200025</xdr:colOff>
                    <xdr:row>100</xdr:row>
                    <xdr:rowOff>95250</xdr:rowOff>
                  </from>
                  <to>
                    <xdr:col>1</xdr:col>
                    <xdr:colOff>38100</xdr:colOff>
                    <xdr:row>100</xdr:row>
                    <xdr:rowOff>228600</xdr:rowOff>
                  </to>
                </anchor>
              </controlPr>
            </control>
          </mc:Choice>
        </mc:AlternateContent>
        <mc:AlternateContent xmlns:mc="http://schemas.openxmlformats.org/markup-compatibility/2006">
          <mc:Choice Requires="x14">
            <control shapeId="47188" r:id="rId108" name="Check Box 84">
              <controlPr defaultSize="0" autoFill="0" autoLine="0" autoPict="0">
                <anchor moveWithCells="1">
                  <from>
                    <xdr:col>2</xdr:col>
                    <xdr:colOff>200025</xdr:colOff>
                    <xdr:row>100</xdr:row>
                    <xdr:rowOff>66675</xdr:rowOff>
                  </from>
                  <to>
                    <xdr:col>3</xdr:col>
                    <xdr:colOff>95250</xdr:colOff>
                    <xdr:row>100</xdr:row>
                    <xdr:rowOff>276225</xdr:rowOff>
                  </to>
                </anchor>
              </controlPr>
            </control>
          </mc:Choice>
        </mc:AlternateContent>
        <mc:AlternateContent xmlns:mc="http://schemas.openxmlformats.org/markup-compatibility/2006">
          <mc:Choice Requires="x14">
            <control shapeId="47189" r:id="rId109" name="Check Box 85">
              <controlPr defaultSize="0" autoFill="0" autoLine="0" autoPict="0">
                <anchor moveWithCells="1">
                  <from>
                    <xdr:col>1</xdr:col>
                    <xdr:colOff>190500</xdr:colOff>
                    <xdr:row>100</xdr:row>
                    <xdr:rowOff>19050</xdr:rowOff>
                  </from>
                  <to>
                    <xdr:col>2</xdr:col>
                    <xdr:colOff>209550</xdr:colOff>
                    <xdr:row>100</xdr:row>
                    <xdr:rowOff>314325</xdr:rowOff>
                  </to>
                </anchor>
              </controlPr>
            </control>
          </mc:Choice>
        </mc:AlternateContent>
        <mc:AlternateContent xmlns:mc="http://schemas.openxmlformats.org/markup-compatibility/2006">
          <mc:Choice Requires="x14">
            <control shapeId="47190" r:id="rId110" name="Check Box 86">
              <controlPr defaultSize="0" autoFill="0" autoLine="0" autoPict="0">
                <anchor moveWithCells="1">
                  <from>
                    <xdr:col>0</xdr:col>
                    <xdr:colOff>180975</xdr:colOff>
                    <xdr:row>102</xdr:row>
                    <xdr:rowOff>152400</xdr:rowOff>
                  </from>
                  <to>
                    <xdr:col>1</xdr:col>
                    <xdr:colOff>180975</xdr:colOff>
                    <xdr:row>102</xdr:row>
                    <xdr:rowOff>419100</xdr:rowOff>
                  </to>
                </anchor>
              </controlPr>
            </control>
          </mc:Choice>
        </mc:AlternateContent>
        <mc:AlternateContent xmlns:mc="http://schemas.openxmlformats.org/markup-compatibility/2006">
          <mc:Choice Requires="x14">
            <control shapeId="47191" r:id="rId111" name="Check Box 87">
              <controlPr defaultSize="0" autoFill="0" autoLine="0" autoPict="0">
                <anchor moveWithCells="1">
                  <from>
                    <xdr:col>2</xdr:col>
                    <xdr:colOff>209550</xdr:colOff>
                    <xdr:row>102</xdr:row>
                    <xdr:rowOff>114300</xdr:rowOff>
                  </from>
                  <to>
                    <xdr:col>3</xdr:col>
                    <xdr:colOff>171450</xdr:colOff>
                    <xdr:row>102</xdr:row>
                    <xdr:rowOff>409575</xdr:rowOff>
                  </to>
                </anchor>
              </controlPr>
            </control>
          </mc:Choice>
        </mc:AlternateContent>
        <mc:AlternateContent xmlns:mc="http://schemas.openxmlformats.org/markup-compatibility/2006">
          <mc:Choice Requires="x14">
            <control shapeId="47192" r:id="rId112" name="Check Box 88">
              <controlPr defaultSize="0" autoFill="0" autoLine="0" autoPict="0">
                <anchor moveWithCells="1">
                  <from>
                    <xdr:col>1</xdr:col>
                    <xdr:colOff>190500</xdr:colOff>
                    <xdr:row>102</xdr:row>
                    <xdr:rowOff>114300</xdr:rowOff>
                  </from>
                  <to>
                    <xdr:col>2</xdr:col>
                    <xdr:colOff>209550</xdr:colOff>
                    <xdr:row>102</xdr:row>
                    <xdr:rowOff>390525</xdr:rowOff>
                  </to>
                </anchor>
              </controlPr>
            </control>
          </mc:Choice>
        </mc:AlternateContent>
        <mc:AlternateContent xmlns:mc="http://schemas.openxmlformats.org/markup-compatibility/2006">
          <mc:Choice Requires="x14">
            <control shapeId="47193" r:id="rId113" name="Check Box 89">
              <controlPr defaultSize="0" autoFill="0" autoLine="0" autoPict="0">
                <anchor moveWithCells="1">
                  <from>
                    <xdr:col>0</xdr:col>
                    <xdr:colOff>190500</xdr:colOff>
                    <xdr:row>104</xdr:row>
                    <xdr:rowOff>0</xdr:rowOff>
                  </from>
                  <to>
                    <xdr:col>1</xdr:col>
                    <xdr:colOff>171450</xdr:colOff>
                    <xdr:row>104</xdr:row>
                    <xdr:rowOff>228600</xdr:rowOff>
                  </to>
                </anchor>
              </controlPr>
            </control>
          </mc:Choice>
        </mc:AlternateContent>
        <mc:AlternateContent xmlns:mc="http://schemas.openxmlformats.org/markup-compatibility/2006">
          <mc:Choice Requires="x14">
            <control shapeId="47194" r:id="rId114" name="Check Box 90">
              <controlPr defaultSize="0" autoFill="0" autoLine="0" autoPict="0">
                <anchor moveWithCells="1">
                  <from>
                    <xdr:col>2</xdr:col>
                    <xdr:colOff>190500</xdr:colOff>
                    <xdr:row>104</xdr:row>
                    <xdr:rowOff>0</xdr:rowOff>
                  </from>
                  <to>
                    <xdr:col>3</xdr:col>
                    <xdr:colOff>85725</xdr:colOff>
                    <xdr:row>105</xdr:row>
                    <xdr:rowOff>19050</xdr:rowOff>
                  </to>
                </anchor>
              </controlPr>
            </control>
          </mc:Choice>
        </mc:AlternateContent>
        <mc:AlternateContent xmlns:mc="http://schemas.openxmlformats.org/markup-compatibility/2006">
          <mc:Choice Requires="x14">
            <control shapeId="47195" r:id="rId115" name="Check Box 91">
              <controlPr defaultSize="0" autoFill="0" autoLine="0" autoPict="0">
                <anchor moveWithCells="1">
                  <from>
                    <xdr:col>1</xdr:col>
                    <xdr:colOff>219075</xdr:colOff>
                    <xdr:row>103</xdr:row>
                    <xdr:rowOff>180975</xdr:rowOff>
                  </from>
                  <to>
                    <xdr:col>2</xdr:col>
                    <xdr:colOff>295275</xdr:colOff>
                    <xdr:row>104</xdr:row>
                    <xdr:rowOff>257175</xdr:rowOff>
                  </to>
                </anchor>
              </controlPr>
            </control>
          </mc:Choice>
        </mc:AlternateContent>
        <mc:AlternateContent xmlns:mc="http://schemas.openxmlformats.org/markup-compatibility/2006">
          <mc:Choice Requires="x14">
            <control shapeId="47196" r:id="rId116" name="Check Box 92">
              <controlPr defaultSize="0" autoFill="0" autoLine="0" autoPict="0">
                <anchor moveWithCells="1">
                  <from>
                    <xdr:col>2</xdr:col>
                    <xdr:colOff>190500</xdr:colOff>
                    <xdr:row>104</xdr:row>
                    <xdr:rowOff>0</xdr:rowOff>
                  </from>
                  <to>
                    <xdr:col>3</xdr:col>
                    <xdr:colOff>85725</xdr:colOff>
                    <xdr:row>105</xdr:row>
                    <xdr:rowOff>19050</xdr:rowOff>
                  </to>
                </anchor>
              </controlPr>
            </control>
          </mc:Choice>
        </mc:AlternateContent>
        <mc:AlternateContent xmlns:mc="http://schemas.openxmlformats.org/markup-compatibility/2006">
          <mc:Choice Requires="x14">
            <control shapeId="47197" r:id="rId117" name="Check Box 93">
              <controlPr defaultSize="0" autoFill="0" autoLine="0" autoPict="0">
                <anchor moveWithCells="1">
                  <from>
                    <xdr:col>0</xdr:col>
                    <xdr:colOff>161925</xdr:colOff>
                    <xdr:row>106</xdr:row>
                    <xdr:rowOff>19050</xdr:rowOff>
                  </from>
                  <to>
                    <xdr:col>1</xdr:col>
                    <xdr:colOff>123825</xdr:colOff>
                    <xdr:row>107</xdr:row>
                    <xdr:rowOff>0</xdr:rowOff>
                  </to>
                </anchor>
              </controlPr>
            </control>
          </mc:Choice>
        </mc:AlternateContent>
        <mc:AlternateContent xmlns:mc="http://schemas.openxmlformats.org/markup-compatibility/2006">
          <mc:Choice Requires="x14">
            <control shapeId="47198" r:id="rId118" name="Check Box 94">
              <controlPr defaultSize="0" autoFill="0" autoLine="0" autoPict="0">
                <anchor moveWithCells="1">
                  <from>
                    <xdr:col>2</xdr:col>
                    <xdr:colOff>180975</xdr:colOff>
                    <xdr:row>105</xdr:row>
                    <xdr:rowOff>190500</xdr:rowOff>
                  </from>
                  <to>
                    <xdr:col>3</xdr:col>
                    <xdr:colOff>381000</xdr:colOff>
                    <xdr:row>106</xdr:row>
                    <xdr:rowOff>361950</xdr:rowOff>
                  </to>
                </anchor>
              </controlPr>
            </control>
          </mc:Choice>
        </mc:AlternateContent>
        <mc:AlternateContent xmlns:mc="http://schemas.openxmlformats.org/markup-compatibility/2006">
          <mc:Choice Requires="x14">
            <control shapeId="47199" r:id="rId119" name="Check Box 95">
              <controlPr defaultSize="0" autoFill="0" autoLine="0" autoPict="0">
                <anchor moveWithCells="1">
                  <from>
                    <xdr:col>1</xdr:col>
                    <xdr:colOff>219075</xdr:colOff>
                    <xdr:row>106</xdr:row>
                    <xdr:rowOff>28575</xdr:rowOff>
                  </from>
                  <to>
                    <xdr:col>2</xdr:col>
                    <xdr:colOff>295275</xdr:colOff>
                    <xdr:row>106</xdr:row>
                    <xdr:rowOff>352425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'Agency-County'!$A$2:$A$22</xm:f>
          </x14:formula1>
          <xm:sqref>G2:M2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N79"/>
  <sheetViews>
    <sheetView showGridLines="0" topLeftCell="A7" zoomScaleNormal="100" zoomScaleSheetLayoutView="80" workbookViewId="0">
      <selection activeCell="A3" sqref="A3:M3"/>
    </sheetView>
  </sheetViews>
  <sheetFormatPr defaultRowHeight="15" x14ac:dyDescent="0.25"/>
  <cols>
    <col min="3" max="3" width="9.140625" customWidth="1"/>
    <col min="11" max="11" width="14" customWidth="1"/>
    <col min="12" max="12" width="10.42578125" customWidth="1"/>
    <col min="13" max="13" width="14.85546875" customWidth="1"/>
  </cols>
  <sheetData>
    <row r="1" spans="1:13" ht="2.85" customHeight="1" thickBot="1" x14ac:dyDescent="0.3">
      <c r="A1" s="986"/>
      <c r="B1" s="986"/>
      <c r="C1" s="986"/>
      <c r="D1" s="986"/>
      <c r="E1" s="986"/>
      <c r="F1" s="986"/>
      <c r="G1" s="986"/>
      <c r="H1" s="986"/>
      <c r="I1" s="986"/>
      <c r="J1" s="986"/>
      <c r="K1" s="986"/>
      <c r="L1" s="986"/>
      <c r="M1" s="986"/>
    </row>
    <row r="2" spans="1:13" s="436" customFormat="1" ht="16.5" thickBot="1" x14ac:dyDescent="0.3">
      <c r="A2" s="615" t="s">
        <v>214</v>
      </c>
      <c r="B2" s="1297">
        <f>'Contact Info'!B3</f>
        <v>0</v>
      </c>
      <c r="C2" s="1297"/>
      <c r="D2" s="1203" t="s">
        <v>791</v>
      </c>
      <c r="E2" s="1203"/>
      <c r="F2" s="1203"/>
      <c r="G2" s="1202"/>
      <c r="H2" s="1202"/>
      <c r="I2" s="1202"/>
      <c r="J2" s="1202"/>
      <c r="K2" s="1202"/>
      <c r="L2" s="1202"/>
      <c r="M2" s="1202"/>
    </row>
    <row r="3" spans="1:13" ht="21.75" thickBot="1" x14ac:dyDescent="0.4">
      <c r="A3" s="1298" t="s">
        <v>967</v>
      </c>
      <c r="B3" s="1298"/>
      <c r="C3" s="1298"/>
      <c r="D3" s="1298"/>
      <c r="E3" s="1298"/>
      <c r="F3" s="1298"/>
      <c r="G3" s="1298"/>
      <c r="H3" s="1298"/>
      <c r="I3" s="1298"/>
      <c r="J3" s="1298"/>
      <c r="K3" s="1298"/>
      <c r="L3" s="1298"/>
      <c r="M3" s="1298"/>
    </row>
    <row r="4" spans="1:13" ht="35.1" customHeight="1" thickBot="1" x14ac:dyDescent="0.3">
      <c r="A4" s="1360" t="s">
        <v>896</v>
      </c>
      <c r="B4" s="1360"/>
      <c r="C4" s="1360"/>
      <c r="D4" s="1360"/>
      <c r="E4" s="1360"/>
      <c r="F4" s="1360"/>
      <c r="G4" s="1360"/>
      <c r="H4" s="1360"/>
      <c r="I4" s="1360"/>
      <c r="J4" s="1296" t="s">
        <v>793</v>
      </c>
      <c r="K4" s="1296"/>
      <c r="L4" s="1296" t="s">
        <v>794</v>
      </c>
      <c r="M4" s="1296"/>
    </row>
    <row r="5" spans="1:13" ht="18.75" customHeight="1" thickBot="1" x14ac:dyDescent="0.3">
      <c r="A5" s="1293" t="s">
        <v>845</v>
      </c>
      <c r="B5" s="1293"/>
      <c r="C5" s="1293"/>
      <c r="D5" s="1293"/>
      <c r="E5" s="1293"/>
      <c r="F5" s="1293"/>
      <c r="G5" s="1293"/>
      <c r="H5" s="1293"/>
      <c r="I5" s="1293"/>
      <c r="J5" s="1294"/>
      <c r="K5" s="1294"/>
      <c r="L5" s="1294"/>
      <c r="M5" s="1294"/>
    </row>
    <row r="6" spans="1:13" ht="18.75" customHeight="1" thickBot="1" x14ac:dyDescent="0.3">
      <c r="A6" s="1293" t="s">
        <v>418</v>
      </c>
      <c r="B6" s="1293"/>
      <c r="C6" s="1293"/>
      <c r="D6" s="1293"/>
      <c r="E6" s="1293"/>
      <c r="F6" s="1293"/>
      <c r="G6" s="1293"/>
      <c r="H6" s="1293"/>
      <c r="I6" s="1293"/>
      <c r="J6" s="1294"/>
      <c r="K6" s="1294"/>
      <c r="L6" s="1294"/>
      <c r="M6" s="1294"/>
    </row>
    <row r="7" spans="1:13" ht="18.75" customHeight="1" thickBot="1" x14ac:dyDescent="0.3">
      <c r="A7" s="1293" t="s">
        <v>419</v>
      </c>
      <c r="B7" s="1293"/>
      <c r="C7" s="1293"/>
      <c r="D7" s="1293"/>
      <c r="E7" s="1293"/>
      <c r="F7" s="1293"/>
      <c r="G7" s="1293"/>
      <c r="H7" s="1293"/>
      <c r="I7" s="1293"/>
      <c r="J7" s="1294"/>
      <c r="K7" s="1294"/>
      <c r="L7" s="1294"/>
      <c r="M7" s="1294"/>
    </row>
    <row r="8" spans="1:13" ht="18.75" customHeight="1" thickBot="1" x14ac:dyDescent="0.3">
      <c r="A8" s="1293" t="s">
        <v>900</v>
      </c>
      <c r="B8" s="1293"/>
      <c r="C8" s="1293"/>
      <c r="D8" s="1293"/>
      <c r="E8" s="1293"/>
      <c r="F8" s="1293"/>
      <c r="G8" s="1293"/>
      <c r="H8" s="1293"/>
      <c r="I8" s="1293"/>
      <c r="J8" s="1294"/>
      <c r="K8" s="1294"/>
      <c r="L8" s="1294"/>
      <c r="M8" s="1294"/>
    </row>
    <row r="9" spans="1:13" ht="18.75" customHeight="1" thickBot="1" x14ac:dyDescent="0.3">
      <c r="A9" s="1293" t="s">
        <v>914</v>
      </c>
      <c r="B9" s="1293"/>
      <c r="C9" s="1293"/>
      <c r="D9" s="1293"/>
      <c r="E9" s="1293"/>
      <c r="F9" s="1293"/>
      <c r="G9" s="1293"/>
      <c r="H9" s="1293"/>
      <c r="I9" s="1293"/>
      <c r="J9" s="1294"/>
      <c r="K9" s="1294"/>
      <c r="L9" s="1294"/>
      <c r="M9" s="1294"/>
    </row>
    <row r="10" spans="1:13" ht="18.75" customHeight="1" thickBot="1" x14ac:dyDescent="0.3">
      <c r="A10" s="1293" t="s">
        <v>420</v>
      </c>
      <c r="B10" s="1293"/>
      <c r="C10" s="1293"/>
      <c r="D10" s="1293"/>
      <c r="E10" s="1293"/>
      <c r="F10" s="1293"/>
      <c r="G10" s="1293"/>
      <c r="H10" s="1293"/>
      <c r="I10" s="1293"/>
      <c r="J10" s="1294"/>
      <c r="K10" s="1294"/>
      <c r="L10" s="1294"/>
      <c r="M10" s="1294"/>
    </row>
    <row r="11" spans="1:13" ht="16.5" thickBot="1" x14ac:dyDescent="0.3">
      <c r="A11" s="1189" t="s">
        <v>0</v>
      </c>
      <c r="B11" s="1190"/>
      <c r="C11" s="1190"/>
      <c r="D11" s="1190"/>
      <c r="E11" s="1190"/>
      <c r="F11" s="1190"/>
      <c r="G11" s="1190"/>
      <c r="H11" s="1190"/>
      <c r="I11" s="1190"/>
      <c r="J11" s="1190"/>
      <c r="K11" s="1190"/>
      <c r="L11" s="1190"/>
      <c r="M11" s="1191"/>
    </row>
    <row r="12" spans="1:13" ht="15.75" thickBot="1" x14ac:dyDescent="0.3">
      <c r="A12" s="1357" t="s">
        <v>894</v>
      </c>
      <c r="B12" s="1358"/>
      <c r="C12" s="1358"/>
      <c r="D12" s="1358"/>
      <c r="E12" s="1358"/>
      <c r="F12" s="1358"/>
      <c r="G12" s="1358"/>
      <c r="H12" s="1358"/>
      <c r="I12" s="1358"/>
      <c r="J12" s="1358"/>
      <c r="K12" s="1358"/>
      <c r="L12" s="1358"/>
      <c r="M12" s="1359"/>
    </row>
    <row r="13" spans="1:13" ht="15.75" thickBot="1" x14ac:dyDescent="0.3">
      <c r="A13" s="1357"/>
      <c r="B13" s="1358"/>
      <c r="C13" s="1358"/>
      <c r="D13" s="1358"/>
      <c r="E13" s="1358"/>
      <c r="F13" s="1358"/>
      <c r="G13" s="1358"/>
      <c r="H13" s="1358"/>
      <c r="I13" s="1358"/>
      <c r="J13" s="1358"/>
      <c r="K13" s="1358"/>
      <c r="L13" s="1358"/>
      <c r="M13" s="1359"/>
    </row>
    <row r="14" spans="1:13" ht="15.75" thickBot="1" x14ac:dyDescent="0.3">
      <c r="A14" s="1357"/>
      <c r="B14" s="1358"/>
      <c r="C14" s="1358"/>
      <c r="D14" s="1358"/>
      <c r="E14" s="1358"/>
      <c r="F14" s="1358"/>
      <c r="G14" s="1358"/>
      <c r="H14" s="1358"/>
      <c r="I14" s="1358"/>
      <c r="J14" s="1358"/>
      <c r="K14" s="1358"/>
      <c r="L14" s="1358"/>
      <c r="M14" s="1359"/>
    </row>
    <row r="15" spans="1:13" ht="15.75" thickBot="1" x14ac:dyDescent="0.3">
      <c r="A15" s="1291" t="s">
        <v>796</v>
      </c>
      <c r="B15" s="1291"/>
      <c r="C15" s="1291"/>
      <c r="D15" s="1291"/>
      <c r="E15" s="1291"/>
      <c r="F15" s="1291"/>
      <c r="G15" s="1291"/>
      <c r="H15" s="1291"/>
      <c r="I15" s="1291"/>
      <c r="J15" s="1291"/>
      <c r="K15" s="1291"/>
      <c r="L15" s="1291"/>
      <c r="M15" s="1291"/>
    </row>
    <row r="16" spans="1:13" ht="15.75" thickBot="1" x14ac:dyDescent="0.3">
      <c r="A16" s="1292" t="s">
        <v>797</v>
      </c>
      <c r="B16" s="1292"/>
      <c r="C16" s="1292"/>
      <c r="D16" s="1213" t="s">
        <v>25</v>
      </c>
      <c r="E16" s="1214"/>
      <c r="F16" s="1392"/>
      <c r="G16" s="1393"/>
      <c r="H16" s="1393"/>
      <c r="I16" s="1393"/>
      <c r="J16" s="1393"/>
      <c r="K16" s="1393"/>
      <c r="L16" s="1393"/>
      <c r="M16" s="1394"/>
    </row>
    <row r="17" spans="1:14" ht="15.75" thickBot="1" x14ac:dyDescent="0.3">
      <c r="A17" s="1292"/>
      <c r="B17" s="1292"/>
      <c r="C17" s="1292"/>
      <c r="D17" s="1215"/>
      <c r="E17" s="1216"/>
      <c r="F17" s="1395"/>
      <c r="G17" s="1396"/>
      <c r="H17" s="1396"/>
      <c r="I17" s="1396"/>
      <c r="J17" s="1396"/>
      <c r="K17" s="1396"/>
      <c r="L17" s="1396"/>
      <c r="M17" s="1397"/>
    </row>
    <row r="18" spans="1:14" ht="15.75" thickBot="1" x14ac:dyDescent="0.3">
      <c r="A18" s="437" t="s">
        <v>804</v>
      </c>
      <c r="B18" s="437" t="s">
        <v>146</v>
      </c>
      <c r="C18" s="437" t="s">
        <v>805</v>
      </c>
      <c r="D18" s="1285" t="s">
        <v>798</v>
      </c>
      <c r="E18" s="1285"/>
      <c r="F18" s="1285"/>
      <c r="G18" s="1285"/>
      <c r="H18" s="1285"/>
      <c r="I18" s="1285"/>
      <c r="J18" s="1285"/>
      <c r="K18" s="1285"/>
      <c r="L18" s="1285"/>
      <c r="M18" s="1285"/>
    </row>
    <row r="19" spans="1:14" ht="15.75" thickBot="1" x14ac:dyDescent="0.3">
      <c r="A19" s="592"/>
      <c r="B19" s="592"/>
      <c r="C19" s="592"/>
      <c r="D19" s="1285"/>
      <c r="E19" s="1285"/>
      <c r="F19" s="1285"/>
      <c r="G19" s="1285"/>
      <c r="H19" s="1285"/>
      <c r="I19" s="1285"/>
      <c r="J19" s="1285"/>
      <c r="K19" s="1285"/>
      <c r="L19" s="1285"/>
      <c r="M19" s="1285"/>
    </row>
    <row r="20" spans="1:14" ht="15.75" thickBot="1" x14ac:dyDescent="0.3">
      <c r="A20" s="1354" t="s">
        <v>895</v>
      </c>
      <c r="B20" s="1355"/>
      <c r="C20" s="1355"/>
      <c r="D20" s="1355"/>
      <c r="E20" s="1355"/>
      <c r="F20" s="1355"/>
      <c r="G20" s="1355"/>
      <c r="H20" s="1355"/>
      <c r="I20" s="1355"/>
      <c r="J20" s="1355"/>
      <c r="K20" s="1355"/>
      <c r="L20" s="1355"/>
      <c r="M20" s="1356"/>
    </row>
    <row r="21" spans="1:14" x14ac:dyDescent="0.25">
      <c r="A21" s="1256" t="s">
        <v>799</v>
      </c>
      <c r="B21" s="1257"/>
      <c r="C21" s="1258"/>
      <c r="D21" s="1213" t="s">
        <v>25</v>
      </c>
      <c r="E21" s="1214"/>
      <c r="F21" s="1392"/>
      <c r="G21" s="1393"/>
      <c r="H21" s="1393"/>
      <c r="I21" s="1393"/>
      <c r="J21" s="1393"/>
      <c r="K21" s="1393"/>
      <c r="L21" s="1393"/>
      <c r="M21" s="1394"/>
    </row>
    <row r="22" spans="1:14" ht="15.75" thickBot="1" x14ac:dyDescent="0.3">
      <c r="A22" s="1259"/>
      <c r="B22" s="1260"/>
      <c r="C22" s="1261"/>
      <c r="D22" s="1215"/>
      <c r="E22" s="1216"/>
      <c r="F22" s="1395"/>
      <c r="G22" s="1396"/>
      <c r="H22" s="1396"/>
      <c r="I22" s="1396"/>
      <c r="J22" s="1396"/>
      <c r="K22" s="1396"/>
      <c r="L22" s="1396"/>
      <c r="M22" s="1397"/>
    </row>
    <row r="23" spans="1:14" ht="15.75" thickBot="1" x14ac:dyDescent="0.3">
      <c r="A23" s="438" t="s">
        <v>804</v>
      </c>
      <c r="B23" s="438" t="s">
        <v>146</v>
      </c>
      <c r="C23" s="438" t="s">
        <v>805</v>
      </c>
      <c r="D23" s="1277" t="s">
        <v>943</v>
      </c>
      <c r="E23" s="1277"/>
      <c r="F23" s="1277"/>
      <c r="G23" s="1277"/>
      <c r="H23" s="1277"/>
      <c r="I23" s="1277"/>
      <c r="J23" s="1277"/>
      <c r="K23" s="1277"/>
      <c r="L23" s="1277"/>
      <c r="M23" s="1277"/>
    </row>
    <row r="24" spans="1:14" ht="20.100000000000001" customHeight="1" thickBot="1" x14ac:dyDescent="0.3">
      <c r="A24" s="592"/>
      <c r="B24" s="592"/>
      <c r="C24" s="592"/>
      <c r="D24" s="1277"/>
      <c r="E24" s="1277"/>
      <c r="F24" s="1277"/>
      <c r="G24" s="1277"/>
      <c r="H24" s="1277"/>
      <c r="I24" s="1277"/>
      <c r="J24" s="1277"/>
      <c r="K24" s="1277"/>
      <c r="L24" s="1277"/>
      <c r="M24" s="1277"/>
    </row>
    <row r="25" spans="1:14" ht="15.75" thickBot="1" x14ac:dyDescent="0.3">
      <c r="A25" s="1087" t="s">
        <v>801</v>
      </c>
      <c r="B25" s="1088"/>
      <c r="C25" s="1088"/>
      <c r="D25" s="1088"/>
      <c r="E25" s="1088"/>
      <c r="F25" s="1088"/>
      <c r="G25" s="1088"/>
      <c r="H25" s="1088"/>
      <c r="I25" s="1088"/>
      <c r="J25" s="1088"/>
      <c r="K25" s="1088"/>
      <c r="L25" s="1088"/>
      <c r="M25" s="1089"/>
    </row>
    <row r="26" spans="1:14" x14ac:dyDescent="0.25">
      <c r="A26" s="1286" t="s">
        <v>802</v>
      </c>
      <c r="B26" s="1286"/>
      <c r="C26" s="1286"/>
      <c r="D26" s="1213" t="s">
        <v>25</v>
      </c>
      <c r="E26" s="1214"/>
      <c r="F26" s="1392"/>
      <c r="G26" s="1393"/>
      <c r="H26" s="1393"/>
      <c r="I26" s="1393"/>
      <c r="J26" s="1393"/>
      <c r="K26" s="1393"/>
      <c r="L26" s="1393"/>
      <c r="M26" s="1394"/>
    </row>
    <row r="27" spans="1:14" ht="15.75" thickBot="1" x14ac:dyDescent="0.3">
      <c r="A27" s="1287"/>
      <c r="B27" s="1287"/>
      <c r="C27" s="1287"/>
      <c r="D27" s="1215"/>
      <c r="E27" s="1216"/>
      <c r="F27" s="1395"/>
      <c r="G27" s="1396"/>
      <c r="H27" s="1396"/>
      <c r="I27" s="1396"/>
      <c r="J27" s="1396"/>
      <c r="K27" s="1396"/>
      <c r="L27" s="1396"/>
      <c r="M27" s="1397"/>
    </row>
    <row r="28" spans="1:14" ht="15.75" thickBot="1" x14ac:dyDescent="0.3">
      <c r="A28" s="437" t="s">
        <v>804</v>
      </c>
      <c r="B28" s="437" t="s">
        <v>146</v>
      </c>
      <c r="C28" s="437" t="s">
        <v>805</v>
      </c>
      <c r="D28" s="1284" t="s">
        <v>803</v>
      </c>
      <c r="E28" s="1284"/>
      <c r="F28" s="1284"/>
      <c r="G28" s="1284"/>
      <c r="H28" s="1284"/>
      <c r="I28" s="1284"/>
      <c r="J28" s="1284"/>
      <c r="K28" s="1284"/>
      <c r="L28" s="1284"/>
      <c r="M28" s="1284"/>
    </row>
    <row r="29" spans="1:14" ht="15.75" thickBot="1" x14ac:dyDescent="0.3">
      <c r="A29" s="592"/>
      <c r="B29" s="592"/>
      <c r="C29" s="592"/>
      <c r="D29" s="1284"/>
      <c r="E29" s="1284"/>
      <c r="F29" s="1284"/>
      <c r="G29" s="1284"/>
      <c r="H29" s="1284"/>
      <c r="I29" s="1284"/>
      <c r="J29" s="1284"/>
      <c r="K29" s="1284"/>
      <c r="L29" s="1284"/>
      <c r="M29" s="1284"/>
    </row>
    <row r="30" spans="1:14" ht="15.75" thickBot="1" x14ac:dyDescent="0.3">
      <c r="A30" s="437" t="s">
        <v>804</v>
      </c>
      <c r="B30" s="437" t="s">
        <v>146</v>
      </c>
      <c r="C30" s="437" t="s">
        <v>805</v>
      </c>
      <c r="D30" s="1284" t="s">
        <v>951</v>
      </c>
      <c r="E30" s="1284"/>
      <c r="F30" s="1284"/>
      <c r="G30" s="1284"/>
      <c r="H30" s="1284"/>
      <c r="I30" s="1284"/>
      <c r="J30" s="1284"/>
      <c r="K30" s="1284"/>
      <c r="L30" s="1284"/>
      <c r="M30" s="1284"/>
      <c r="N30" s="389"/>
    </row>
    <row r="31" spans="1:14" ht="15.75" thickBot="1" x14ac:dyDescent="0.3">
      <c r="A31" s="592"/>
      <c r="B31" s="592"/>
      <c r="C31" s="592"/>
      <c r="D31" s="1284"/>
      <c r="E31" s="1284"/>
      <c r="F31" s="1284"/>
      <c r="G31" s="1284"/>
      <c r="H31" s="1284"/>
      <c r="I31" s="1284"/>
      <c r="J31" s="1284"/>
      <c r="K31" s="1284"/>
      <c r="L31" s="1284"/>
      <c r="M31" s="1284"/>
    </row>
    <row r="32" spans="1:14" ht="15.75" thickBot="1" x14ac:dyDescent="0.3">
      <c r="A32" s="1074" t="s">
        <v>806</v>
      </c>
      <c r="B32" s="1075"/>
      <c r="C32" s="1075"/>
      <c r="D32" s="1075"/>
      <c r="E32" s="1075"/>
      <c r="F32" s="1075"/>
      <c r="G32" s="1075"/>
      <c r="H32" s="1075"/>
      <c r="I32" s="1075"/>
      <c r="J32" s="1075"/>
      <c r="K32" s="1075"/>
      <c r="L32" s="1075"/>
      <c r="M32" s="1076"/>
    </row>
    <row r="33" spans="1:13" x14ac:dyDescent="0.25">
      <c r="A33" s="1275" t="s">
        <v>807</v>
      </c>
      <c r="B33" s="1275"/>
      <c r="C33" s="1275"/>
      <c r="D33" s="1213" t="s">
        <v>25</v>
      </c>
      <c r="E33" s="1214"/>
      <c r="F33" s="1392"/>
      <c r="G33" s="1393"/>
      <c r="H33" s="1393"/>
      <c r="I33" s="1393"/>
      <c r="J33" s="1393"/>
      <c r="K33" s="1393"/>
      <c r="L33" s="1393"/>
      <c r="M33" s="1394"/>
    </row>
    <row r="34" spans="1:13" ht="15.75" thickBot="1" x14ac:dyDescent="0.3">
      <c r="A34" s="1276"/>
      <c r="B34" s="1276"/>
      <c r="C34" s="1276"/>
      <c r="D34" s="1215"/>
      <c r="E34" s="1216"/>
      <c r="F34" s="1395"/>
      <c r="G34" s="1396"/>
      <c r="H34" s="1396"/>
      <c r="I34" s="1396"/>
      <c r="J34" s="1396"/>
      <c r="K34" s="1396"/>
      <c r="L34" s="1396"/>
      <c r="M34" s="1397"/>
    </row>
    <row r="35" spans="1:13" ht="15.75" thickBot="1" x14ac:dyDescent="0.3">
      <c r="A35" s="438" t="s">
        <v>804</v>
      </c>
      <c r="B35" s="438" t="s">
        <v>146</v>
      </c>
      <c r="C35" s="438" t="s">
        <v>805</v>
      </c>
      <c r="D35" s="1277" t="s">
        <v>952</v>
      </c>
      <c r="E35" s="1277"/>
      <c r="F35" s="1277"/>
      <c r="G35" s="1277"/>
      <c r="H35" s="1277"/>
      <c r="I35" s="1277"/>
      <c r="J35" s="1277"/>
      <c r="K35" s="1277"/>
      <c r="L35" s="1277"/>
      <c r="M35" s="1277"/>
    </row>
    <row r="36" spans="1:13" ht="15.75" thickBot="1" x14ac:dyDescent="0.3">
      <c r="A36" s="592"/>
      <c r="B36" s="592"/>
      <c r="C36" s="592"/>
      <c r="D36" s="1277"/>
      <c r="E36" s="1277"/>
      <c r="F36" s="1277"/>
      <c r="G36" s="1277"/>
      <c r="H36" s="1277"/>
      <c r="I36" s="1277"/>
      <c r="J36" s="1277"/>
      <c r="K36" s="1277"/>
      <c r="L36" s="1277"/>
      <c r="M36" s="1277"/>
    </row>
    <row r="37" spans="1:13" ht="15.75" thickBot="1" x14ac:dyDescent="0.3">
      <c r="A37" s="438" t="s">
        <v>804</v>
      </c>
      <c r="B37" s="438" t="s">
        <v>146</v>
      </c>
      <c r="C37" s="438" t="s">
        <v>805</v>
      </c>
      <c r="D37" s="1277" t="s">
        <v>809</v>
      </c>
      <c r="E37" s="1277"/>
      <c r="F37" s="1277"/>
      <c r="G37" s="1277"/>
      <c r="H37" s="1277"/>
      <c r="I37" s="1277"/>
      <c r="J37" s="1277"/>
      <c r="K37" s="1277"/>
      <c r="L37" s="1277"/>
      <c r="M37" s="1277"/>
    </row>
    <row r="38" spans="1:13" ht="15.75" thickBot="1" x14ac:dyDescent="0.3">
      <c r="A38" s="592"/>
      <c r="B38" s="592"/>
      <c r="C38" s="592"/>
      <c r="D38" s="1277"/>
      <c r="E38" s="1277"/>
      <c r="F38" s="1277"/>
      <c r="G38" s="1277"/>
      <c r="H38" s="1277"/>
      <c r="I38" s="1277"/>
      <c r="J38" s="1277"/>
      <c r="K38" s="1277"/>
      <c r="L38" s="1277"/>
      <c r="M38" s="1277"/>
    </row>
    <row r="39" spans="1:13" ht="15.75" thickBot="1" x14ac:dyDescent="0.3">
      <c r="A39" s="438" t="s">
        <v>804</v>
      </c>
      <c r="B39" s="438" t="s">
        <v>146</v>
      </c>
      <c r="C39" s="438" t="s">
        <v>805</v>
      </c>
      <c r="D39" s="1277" t="s">
        <v>810</v>
      </c>
      <c r="E39" s="1277"/>
      <c r="F39" s="1277"/>
      <c r="G39" s="1277"/>
      <c r="H39" s="1277"/>
      <c r="I39" s="1277"/>
      <c r="J39" s="1277"/>
      <c r="K39" s="1277"/>
      <c r="L39" s="1277"/>
      <c r="M39" s="1277"/>
    </row>
    <row r="40" spans="1:13" ht="20.100000000000001" customHeight="1" thickBot="1" x14ac:dyDescent="0.3">
      <c r="A40" s="592"/>
      <c r="B40" s="592"/>
      <c r="C40" s="592"/>
      <c r="D40" s="1277"/>
      <c r="E40" s="1277"/>
      <c r="F40" s="1277"/>
      <c r="G40" s="1277"/>
      <c r="H40" s="1277"/>
      <c r="I40" s="1277"/>
      <c r="J40" s="1277"/>
      <c r="K40" s="1277"/>
      <c r="L40" s="1277"/>
      <c r="M40" s="1277"/>
    </row>
    <row r="41" spans="1:13" ht="15.75" thickBot="1" x14ac:dyDescent="0.3">
      <c r="A41" s="1087" t="s">
        <v>811</v>
      </c>
      <c r="B41" s="1088"/>
      <c r="C41" s="1088"/>
      <c r="D41" s="1088"/>
      <c r="E41" s="1088"/>
      <c r="F41" s="1088"/>
      <c r="G41" s="1088"/>
      <c r="H41" s="1088"/>
      <c r="I41" s="1088"/>
      <c r="J41" s="1088"/>
      <c r="K41" s="1088"/>
      <c r="L41" s="1088"/>
      <c r="M41" s="1089"/>
    </row>
    <row r="42" spans="1:13" x14ac:dyDescent="0.25">
      <c r="A42" s="1278" t="s">
        <v>915</v>
      </c>
      <c r="B42" s="1279"/>
      <c r="C42" s="1280"/>
      <c r="D42" s="1213" t="s">
        <v>25</v>
      </c>
      <c r="E42" s="1214"/>
      <c r="F42" s="1392"/>
      <c r="G42" s="1393"/>
      <c r="H42" s="1393"/>
      <c r="I42" s="1393"/>
      <c r="J42" s="1393"/>
      <c r="K42" s="1393"/>
      <c r="L42" s="1393"/>
      <c r="M42" s="1394"/>
    </row>
    <row r="43" spans="1:13" ht="15.75" thickBot="1" x14ac:dyDescent="0.3">
      <c r="A43" s="1281"/>
      <c r="B43" s="1282"/>
      <c r="C43" s="1283"/>
      <c r="D43" s="1215"/>
      <c r="E43" s="1216"/>
      <c r="F43" s="1395"/>
      <c r="G43" s="1396"/>
      <c r="H43" s="1396"/>
      <c r="I43" s="1396"/>
      <c r="J43" s="1396"/>
      <c r="K43" s="1396"/>
      <c r="L43" s="1396"/>
      <c r="M43" s="1397"/>
    </row>
    <row r="44" spans="1:13" ht="20.100000000000001" customHeight="1" thickBot="1" x14ac:dyDescent="0.3">
      <c r="A44" s="602" t="s">
        <v>804</v>
      </c>
      <c r="B44" s="602" t="s">
        <v>146</v>
      </c>
      <c r="C44" s="602" t="s">
        <v>805</v>
      </c>
      <c r="D44" s="1271" t="s">
        <v>960</v>
      </c>
      <c r="E44" s="1225"/>
      <c r="F44" s="1225"/>
      <c r="G44" s="1225"/>
      <c r="H44" s="1225"/>
      <c r="I44" s="1225"/>
      <c r="J44" s="1225"/>
      <c r="K44" s="1225"/>
      <c r="L44" s="1225"/>
      <c r="M44" s="1272"/>
    </row>
    <row r="45" spans="1:13" ht="20.100000000000001" customHeight="1" thickBot="1" x14ac:dyDescent="0.3">
      <c r="A45" s="592"/>
      <c r="B45" s="592"/>
      <c r="C45" s="592"/>
      <c r="D45" s="1273"/>
      <c r="E45" s="1226"/>
      <c r="F45" s="1226"/>
      <c r="G45" s="1226"/>
      <c r="H45" s="1226"/>
      <c r="I45" s="1226"/>
      <c r="J45" s="1226"/>
      <c r="K45" s="1226"/>
      <c r="L45" s="1226"/>
      <c r="M45" s="1274"/>
    </row>
    <row r="46" spans="1:13" ht="15.75" thickBot="1" x14ac:dyDescent="0.3">
      <c r="A46" s="1354" t="s">
        <v>953</v>
      </c>
      <c r="B46" s="1407"/>
      <c r="C46" s="1407"/>
      <c r="D46" s="1407"/>
      <c r="E46" s="1407"/>
      <c r="F46" s="1407"/>
      <c r="G46" s="1407"/>
      <c r="H46" s="1407"/>
      <c r="I46" s="1407"/>
      <c r="J46" s="1407"/>
      <c r="K46" s="1407"/>
      <c r="L46" s="1407"/>
      <c r="M46" s="1408"/>
    </row>
    <row r="47" spans="1:13" ht="15" customHeight="1" x14ac:dyDescent="0.25">
      <c r="A47" s="1256" t="s">
        <v>916</v>
      </c>
      <c r="B47" s="1257"/>
      <c r="C47" s="1258"/>
      <c r="D47" s="1213" t="s">
        <v>25</v>
      </c>
      <c r="E47" s="1214"/>
      <c r="F47" s="1392"/>
      <c r="G47" s="1393"/>
      <c r="H47" s="1393"/>
      <c r="I47" s="1393"/>
      <c r="J47" s="1393"/>
      <c r="K47" s="1393"/>
      <c r="L47" s="1393"/>
      <c r="M47" s="1394"/>
    </row>
    <row r="48" spans="1:13" ht="15.75" thickBot="1" x14ac:dyDescent="0.3">
      <c r="A48" s="1259"/>
      <c r="B48" s="1260"/>
      <c r="C48" s="1261"/>
      <c r="D48" s="1215"/>
      <c r="E48" s="1216"/>
      <c r="F48" s="1395"/>
      <c r="G48" s="1396"/>
      <c r="H48" s="1396"/>
      <c r="I48" s="1396"/>
      <c r="J48" s="1396"/>
      <c r="K48" s="1396"/>
      <c r="L48" s="1396"/>
      <c r="M48" s="1397"/>
    </row>
    <row r="49" spans="1:13" ht="15.75" thickBot="1" x14ac:dyDescent="0.3">
      <c r="A49" s="438" t="s">
        <v>804</v>
      </c>
      <c r="B49" s="438" t="s">
        <v>146</v>
      </c>
      <c r="C49" s="438" t="s">
        <v>805</v>
      </c>
      <c r="D49" s="1262" t="s">
        <v>846</v>
      </c>
      <c r="E49" s="1263"/>
      <c r="F49" s="1263"/>
      <c r="G49" s="1263"/>
      <c r="H49" s="1263"/>
      <c r="I49" s="1263"/>
      <c r="J49" s="1263"/>
      <c r="K49" s="1263"/>
      <c r="L49" s="1263"/>
      <c r="M49" s="1264"/>
    </row>
    <row r="50" spans="1:13" s="439" customFormat="1" ht="15.75" thickBot="1" x14ac:dyDescent="0.3">
      <c r="A50" s="592"/>
      <c r="B50" s="592"/>
      <c r="C50" s="592"/>
      <c r="D50" s="1265"/>
      <c r="E50" s="1266"/>
      <c r="F50" s="1266"/>
      <c r="G50" s="1266"/>
      <c r="H50" s="1266"/>
      <c r="I50" s="1266"/>
      <c r="J50" s="1266"/>
      <c r="K50" s="1266"/>
      <c r="L50" s="1266"/>
      <c r="M50" s="1267"/>
    </row>
    <row r="51" spans="1:13" s="439" customFormat="1" ht="15.75" thickBot="1" x14ac:dyDescent="0.3">
      <c r="A51" s="1268" t="s">
        <v>847</v>
      </c>
      <c r="B51" s="1269"/>
      <c r="C51" s="1269"/>
      <c r="D51" s="1269"/>
      <c r="E51" s="1269"/>
      <c r="F51" s="1269"/>
      <c r="G51" s="1269"/>
      <c r="H51" s="1269"/>
      <c r="I51" s="1269"/>
      <c r="J51" s="1269"/>
      <c r="K51" s="1269"/>
      <c r="L51" s="1269"/>
      <c r="M51" s="1270"/>
    </row>
    <row r="52" spans="1:13" ht="15.75" thickBot="1" x14ac:dyDescent="0.3">
      <c r="A52" s="1159" t="s">
        <v>848</v>
      </c>
      <c r="B52" s="1160"/>
      <c r="C52" s="1160"/>
      <c r="D52" s="1160"/>
      <c r="E52" s="1160"/>
      <c r="F52" s="1160"/>
      <c r="G52" s="1160"/>
      <c r="H52" s="1160"/>
      <c r="I52" s="1160"/>
      <c r="J52" s="1160"/>
      <c r="K52" s="1160"/>
      <c r="L52" s="1160"/>
      <c r="M52" s="1161"/>
    </row>
    <row r="53" spans="1:13" ht="15" customHeight="1" x14ac:dyDescent="0.25">
      <c r="A53" s="1207" t="s">
        <v>918</v>
      </c>
      <c r="B53" s="1208"/>
      <c r="C53" s="1209"/>
      <c r="D53" s="1213" t="s">
        <v>25</v>
      </c>
      <c r="E53" s="1214"/>
      <c r="F53" s="1392"/>
      <c r="G53" s="1393"/>
      <c r="H53" s="1393"/>
      <c r="I53" s="1393"/>
      <c r="J53" s="1393"/>
      <c r="K53" s="1393"/>
      <c r="L53" s="1393"/>
      <c r="M53" s="1394"/>
    </row>
    <row r="54" spans="1:13" ht="15.75" thickBot="1" x14ac:dyDescent="0.3">
      <c r="A54" s="1210"/>
      <c r="B54" s="1211"/>
      <c r="C54" s="1212"/>
      <c r="D54" s="1215"/>
      <c r="E54" s="1216"/>
      <c r="F54" s="1395"/>
      <c r="G54" s="1396"/>
      <c r="H54" s="1396"/>
      <c r="I54" s="1396"/>
      <c r="J54" s="1396"/>
      <c r="K54" s="1396"/>
      <c r="L54" s="1396"/>
      <c r="M54" s="1397"/>
    </row>
    <row r="55" spans="1:13" ht="15.75" thickBot="1" x14ac:dyDescent="0.3">
      <c r="A55" s="602" t="s">
        <v>804</v>
      </c>
      <c r="B55" s="602" t="s">
        <v>146</v>
      </c>
      <c r="C55" s="602" t="s">
        <v>805</v>
      </c>
      <c r="D55" s="1223" t="s">
        <v>815</v>
      </c>
      <c r="E55" s="1252" t="s">
        <v>932</v>
      </c>
      <c r="F55" s="1252"/>
      <c r="G55" s="1252"/>
      <c r="H55" s="1367" t="s">
        <v>829</v>
      </c>
      <c r="I55" s="1367"/>
      <c r="J55" s="1367"/>
      <c r="K55" s="1367"/>
      <c r="L55" s="1367"/>
      <c r="M55" s="1368"/>
    </row>
    <row r="56" spans="1:13" ht="15.75" thickBot="1" x14ac:dyDescent="0.3">
      <c r="A56" s="592"/>
      <c r="B56" s="592"/>
      <c r="C56" s="592"/>
      <c r="D56" s="1224"/>
      <c r="E56" s="1253"/>
      <c r="F56" s="1253"/>
      <c r="G56" s="1253"/>
      <c r="H56" s="1369"/>
      <c r="I56" s="1369"/>
      <c r="J56" s="1369"/>
      <c r="K56" s="1369"/>
      <c r="L56" s="1369"/>
      <c r="M56" s="1370"/>
    </row>
    <row r="57" spans="1:13" ht="15.75" thickBot="1" x14ac:dyDescent="0.3">
      <c r="A57" s="602" t="s">
        <v>804</v>
      </c>
      <c r="B57" s="602" t="s">
        <v>146</v>
      </c>
      <c r="C57" s="602" t="s">
        <v>805</v>
      </c>
      <c r="D57" s="1223" t="s">
        <v>815</v>
      </c>
      <c r="E57" s="1252" t="s">
        <v>933</v>
      </c>
      <c r="F57" s="1252"/>
      <c r="G57" s="1252"/>
      <c r="H57" s="1367" t="s">
        <v>829</v>
      </c>
      <c r="I57" s="1367"/>
      <c r="J57" s="1367"/>
      <c r="K57" s="1367"/>
      <c r="L57" s="1367"/>
      <c r="M57" s="1368"/>
    </row>
    <row r="58" spans="1:13" ht="15.75" thickBot="1" x14ac:dyDescent="0.3">
      <c r="A58" s="592"/>
      <c r="B58" s="592"/>
      <c r="C58" s="592"/>
      <c r="D58" s="1224"/>
      <c r="E58" s="1253"/>
      <c r="F58" s="1253"/>
      <c r="G58" s="1253"/>
      <c r="H58" s="1369"/>
      <c r="I58" s="1369"/>
      <c r="J58" s="1369"/>
      <c r="K58" s="1369"/>
      <c r="L58" s="1369"/>
      <c r="M58" s="1370"/>
    </row>
    <row r="59" spans="1:13" ht="15.75" thickBot="1" x14ac:dyDescent="0.3">
      <c r="A59" s="602" t="s">
        <v>804</v>
      </c>
      <c r="B59" s="602" t="s">
        <v>146</v>
      </c>
      <c r="C59" s="602" t="s">
        <v>805</v>
      </c>
      <c r="D59" s="1223" t="s">
        <v>815</v>
      </c>
      <c r="E59" s="1252" t="s">
        <v>892</v>
      </c>
      <c r="F59" s="1252"/>
      <c r="G59" s="1252"/>
      <c r="H59" s="1252"/>
      <c r="I59" s="1252"/>
      <c r="J59" s="1252"/>
      <c r="K59" s="1252"/>
      <c r="L59" s="1403" t="s">
        <v>831</v>
      </c>
      <c r="M59" s="1404"/>
    </row>
    <row r="60" spans="1:13" ht="15.75" thickBot="1" x14ac:dyDescent="0.3">
      <c r="A60" s="592"/>
      <c r="B60" s="592"/>
      <c r="C60" s="592"/>
      <c r="D60" s="1224"/>
      <c r="E60" s="1253"/>
      <c r="F60" s="1253"/>
      <c r="G60" s="1253"/>
      <c r="H60" s="1253"/>
      <c r="I60" s="1253"/>
      <c r="J60" s="1253"/>
      <c r="K60" s="1253"/>
      <c r="L60" s="1405"/>
      <c r="M60" s="1406"/>
    </row>
    <row r="61" spans="1:13" ht="15.75" thickBot="1" x14ac:dyDescent="0.3">
      <c r="A61" s="602" t="s">
        <v>804</v>
      </c>
      <c r="B61" s="602" t="s">
        <v>146</v>
      </c>
      <c r="C61" s="602" t="s">
        <v>805</v>
      </c>
      <c r="D61" s="1223" t="s">
        <v>815</v>
      </c>
      <c r="E61" s="1225" t="s">
        <v>832</v>
      </c>
      <c r="F61" s="1225"/>
      <c r="G61" s="1225"/>
      <c r="H61" s="1225"/>
      <c r="I61" s="1225"/>
      <c r="J61" s="1225"/>
      <c r="K61" s="1225"/>
      <c r="L61" s="1403" t="s">
        <v>833</v>
      </c>
      <c r="M61" s="1404"/>
    </row>
    <row r="62" spans="1:13" ht="15.75" thickBot="1" x14ac:dyDescent="0.3">
      <c r="A62" s="592"/>
      <c r="B62" s="592"/>
      <c r="C62" s="592"/>
      <c r="D62" s="1224"/>
      <c r="E62" s="1226"/>
      <c r="F62" s="1226"/>
      <c r="G62" s="1226"/>
      <c r="H62" s="1226"/>
      <c r="I62" s="1226"/>
      <c r="J62" s="1226"/>
      <c r="K62" s="1226"/>
      <c r="L62" s="1405"/>
      <c r="M62" s="1406"/>
    </row>
    <row r="63" spans="1:13" ht="15.75" thickBot="1" x14ac:dyDescent="0.3">
      <c r="A63" s="603"/>
      <c r="B63" s="604"/>
      <c r="C63" s="604"/>
      <c r="D63" s="1231" t="s">
        <v>919</v>
      </c>
      <c r="E63" s="1231"/>
      <c r="F63" s="1231"/>
      <c r="G63" s="1231"/>
      <c r="H63" s="1231"/>
      <c r="I63" s="1231"/>
      <c r="J63" s="1231"/>
      <c r="K63" s="1231"/>
      <c r="L63" s="604"/>
      <c r="M63" s="605"/>
    </row>
    <row r="64" spans="1:13" x14ac:dyDescent="0.25">
      <c r="A64" s="1232" t="s">
        <v>849</v>
      </c>
      <c r="B64" s="1232"/>
      <c r="C64" s="1232"/>
      <c r="D64" s="1213" t="s">
        <v>25</v>
      </c>
      <c r="E64" s="1214"/>
      <c r="F64" s="1392"/>
      <c r="G64" s="1393"/>
      <c r="H64" s="1393"/>
      <c r="I64" s="1393"/>
      <c r="J64" s="1393"/>
      <c r="K64" s="1393"/>
      <c r="L64" s="1393"/>
      <c r="M64" s="1394"/>
    </row>
    <row r="65" spans="1:13" ht="15.75" thickBot="1" x14ac:dyDescent="0.3">
      <c r="A65" s="1233"/>
      <c r="B65" s="1233"/>
      <c r="C65" s="1233"/>
      <c r="D65" s="1215"/>
      <c r="E65" s="1216"/>
      <c r="F65" s="1395"/>
      <c r="G65" s="1396"/>
      <c r="H65" s="1396"/>
      <c r="I65" s="1396"/>
      <c r="J65" s="1396"/>
      <c r="K65" s="1396"/>
      <c r="L65" s="1396"/>
      <c r="M65" s="1397"/>
    </row>
    <row r="66" spans="1:13" x14ac:dyDescent="0.25">
      <c r="A66" s="1240" t="s">
        <v>949</v>
      </c>
      <c r="B66" s="1241"/>
      <c r="C66" s="1241"/>
      <c r="D66" s="1241"/>
      <c r="E66" s="1241"/>
      <c r="F66" s="1241"/>
      <c r="G66" s="1241"/>
      <c r="H66" s="1241"/>
      <c r="I66" s="1241"/>
      <c r="J66" s="1241"/>
      <c r="K66" s="1241"/>
      <c r="L66" s="1241"/>
      <c r="M66" s="1242"/>
    </row>
    <row r="67" spans="1:13" ht="15.75" thickBot="1" x14ac:dyDescent="0.3">
      <c r="A67" s="1243"/>
      <c r="B67" s="1244"/>
      <c r="C67" s="1244"/>
      <c r="D67" s="1244"/>
      <c r="E67" s="1244"/>
      <c r="F67" s="1244"/>
      <c r="G67" s="1244"/>
      <c r="H67" s="1244"/>
      <c r="I67" s="1244"/>
      <c r="J67" s="1244"/>
      <c r="K67" s="1244"/>
      <c r="L67" s="1244"/>
      <c r="M67" s="1245"/>
    </row>
    <row r="68" spans="1:13" ht="15.75" thickBot="1" x14ac:dyDescent="0.3">
      <c r="A68" s="438" t="s">
        <v>804</v>
      </c>
      <c r="B68" s="438" t="s">
        <v>146</v>
      </c>
      <c r="C68" s="438" t="s">
        <v>805</v>
      </c>
      <c r="D68" s="1246" t="s">
        <v>815</v>
      </c>
      <c r="E68" s="1248" t="s">
        <v>835</v>
      </c>
      <c r="F68" s="1248"/>
      <c r="G68" s="1248"/>
      <c r="H68" s="1248"/>
      <c r="I68" s="1248"/>
      <c r="J68" s="1248"/>
      <c r="K68" s="1248"/>
      <c r="L68" s="1248"/>
      <c r="M68" s="1249"/>
    </row>
    <row r="69" spans="1:13" ht="15.75" thickBot="1" x14ac:dyDescent="0.3">
      <c r="A69" s="592"/>
      <c r="B69" s="592"/>
      <c r="C69" s="592"/>
      <c r="D69" s="1247"/>
      <c r="E69" s="1250"/>
      <c r="F69" s="1250"/>
      <c r="G69" s="1250"/>
      <c r="H69" s="1250"/>
      <c r="I69" s="1250"/>
      <c r="J69" s="1250"/>
      <c r="K69" s="1250"/>
      <c r="L69" s="1250"/>
      <c r="M69" s="1251"/>
    </row>
    <row r="70" spans="1:13" ht="15.75" thickBot="1" x14ac:dyDescent="0.3">
      <c r="A70" s="438" t="s">
        <v>804</v>
      </c>
      <c r="B70" s="438" t="s">
        <v>146</v>
      </c>
      <c r="C70" s="438" t="s">
        <v>805</v>
      </c>
      <c r="D70" s="1246" t="s">
        <v>815</v>
      </c>
      <c r="E70" s="1248" t="s">
        <v>950</v>
      </c>
      <c r="F70" s="1248"/>
      <c r="G70" s="1248"/>
      <c r="H70" s="1248"/>
      <c r="I70" s="1248"/>
      <c r="J70" s="1248"/>
      <c r="K70" s="1248"/>
      <c r="L70" s="1248"/>
      <c r="M70" s="1249"/>
    </row>
    <row r="71" spans="1:13" ht="20.100000000000001" customHeight="1" thickBot="1" x14ac:dyDescent="0.3">
      <c r="A71" s="592"/>
      <c r="B71" s="592"/>
      <c r="C71" s="592"/>
      <c r="D71" s="1247"/>
      <c r="E71" s="1250"/>
      <c r="F71" s="1250"/>
      <c r="G71" s="1250"/>
      <c r="H71" s="1250"/>
      <c r="I71" s="1250"/>
      <c r="J71" s="1250"/>
      <c r="K71" s="1250"/>
      <c r="L71" s="1250"/>
      <c r="M71" s="1251"/>
    </row>
    <row r="72" spans="1:13" ht="15.75" thickBot="1" x14ac:dyDescent="0.3">
      <c r="A72" s="1159" t="s">
        <v>837</v>
      </c>
      <c r="B72" s="1160"/>
      <c r="C72" s="1160"/>
      <c r="D72" s="1160"/>
      <c r="E72" s="1160"/>
      <c r="F72" s="1160"/>
      <c r="G72" s="1160"/>
      <c r="H72" s="1160"/>
      <c r="I72" s="1160"/>
      <c r="J72" s="1160"/>
      <c r="K72" s="1160"/>
      <c r="L72" s="1160"/>
      <c r="M72" s="1161"/>
    </row>
    <row r="73" spans="1:13" ht="15" customHeight="1" x14ac:dyDescent="0.25">
      <c r="A73" s="1207" t="s">
        <v>920</v>
      </c>
      <c r="B73" s="1208"/>
      <c r="C73" s="1209"/>
      <c r="D73" s="1213" t="s">
        <v>25</v>
      </c>
      <c r="E73" s="1214"/>
      <c r="F73" s="1392"/>
      <c r="G73" s="1393"/>
      <c r="H73" s="1393"/>
      <c r="I73" s="1393"/>
      <c r="J73" s="1393"/>
      <c r="K73" s="1393"/>
      <c r="L73" s="1393"/>
      <c r="M73" s="1394"/>
    </row>
    <row r="74" spans="1:13" ht="21" customHeight="1" thickBot="1" x14ac:dyDescent="0.3">
      <c r="A74" s="1210"/>
      <c r="B74" s="1211"/>
      <c r="C74" s="1212"/>
      <c r="D74" s="1215"/>
      <c r="E74" s="1216"/>
      <c r="F74" s="1395"/>
      <c r="G74" s="1396"/>
      <c r="H74" s="1396"/>
      <c r="I74" s="1396"/>
      <c r="J74" s="1396"/>
      <c r="K74" s="1396"/>
      <c r="L74" s="1396"/>
      <c r="M74" s="1397"/>
    </row>
    <row r="75" spans="1:13" ht="15.75" customHeight="1" thickBot="1" x14ac:dyDescent="0.3">
      <c r="A75" s="437" t="s">
        <v>804</v>
      </c>
      <c r="B75" s="437" t="s">
        <v>146</v>
      </c>
      <c r="C75" s="437" t="s">
        <v>805</v>
      </c>
      <c r="D75" s="1299" t="s">
        <v>838</v>
      </c>
      <c r="E75" s="1219" t="s">
        <v>841</v>
      </c>
      <c r="F75" s="1219"/>
      <c r="G75" s="1219"/>
      <c r="H75" s="1219"/>
      <c r="I75" s="1219"/>
      <c r="J75" s="1219"/>
      <c r="K75" s="1219"/>
      <c r="L75" s="1219"/>
      <c r="M75" s="1220"/>
    </row>
    <row r="76" spans="1:13" ht="21.75" customHeight="1" thickBot="1" x14ac:dyDescent="0.3">
      <c r="A76" s="592"/>
      <c r="B76" s="592"/>
      <c r="C76" s="592"/>
      <c r="D76" s="1300"/>
      <c r="E76" s="1221"/>
      <c r="F76" s="1221"/>
      <c r="G76" s="1221"/>
      <c r="H76" s="1221"/>
      <c r="I76" s="1221"/>
      <c r="J76" s="1221"/>
      <c r="K76" s="1221"/>
      <c r="L76" s="1221"/>
      <c r="M76" s="1222"/>
    </row>
    <row r="77" spans="1:13" ht="15.75" customHeight="1" thickBot="1" x14ac:dyDescent="0.3">
      <c r="A77" s="437" t="s">
        <v>804</v>
      </c>
      <c r="B77" s="437" t="s">
        <v>146</v>
      </c>
      <c r="C77" s="437" t="s">
        <v>805</v>
      </c>
      <c r="D77" s="1299" t="s">
        <v>921</v>
      </c>
      <c r="E77" s="1219" t="s">
        <v>924</v>
      </c>
      <c r="F77" s="1219"/>
      <c r="G77" s="1219"/>
      <c r="H77" s="1219"/>
      <c r="I77" s="1219"/>
      <c r="J77" s="1219"/>
      <c r="K77" s="1219"/>
      <c r="L77" s="1219"/>
      <c r="M77" s="1220"/>
    </row>
    <row r="78" spans="1:13" ht="33.75" customHeight="1" thickBot="1" x14ac:dyDescent="0.3">
      <c r="A78" s="592"/>
      <c r="B78" s="592"/>
      <c r="C78" s="592"/>
      <c r="D78" s="1300"/>
      <c r="E78" s="1221"/>
      <c r="F78" s="1221"/>
      <c r="G78" s="1221"/>
      <c r="H78" s="1221"/>
      <c r="I78" s="1221"/>
      <c r="J78" s="1221"/>
      <c r="K78" s="1221"/>
      <c r="L78" s="1221"/>
      <c r="M78" s="1222"/>
    </row>
    <row r="79" spans="1:13" ht="15.75" customHeight="1" thickBot="1" x14ac:dyDescent="0.3">
      <c r="A79" s="1074" t="s">
        <v>843</v>
      </c>
      <c r="B79" s="1075"/>
      <c r="C79" s="1075"/>
      <c r="D79" s="1075"/>
      <c r="E79" s="1075"/>
      <c r="F79" s="1075"/>
      <c r="G79" s="1075"/>
      <c r="H79" s="1075"/>
      <c r="I79" s="1075"/>
      <c r="J79" s="1075"/>
      <c r="K79" s="1075"/>
      <c r="L79" s="1075"/>
      <c r="M79" s="1076"/>
    </row>
  </sheetData>
  <sheetProtection algorithmName="SHA-512" hashValue="DiNx+dCd+OW4Zn3ob+M4+gq5AZFki1VJEd3XDBa0eacCVumHM4CsU7lMPQLVsa3rnHC8xZsQo8JPMLMtjb1jGA==" saltValue="Q1YQJRrf+0C2kafNb4qdBA==" spinCount="100000" sheet="1" objects="1" scenarios="1"/>
  <mergeCells count="96">
    <mergeCell ref="A4:I4"/>
    <mergeCell ref="J4:K4"/>
    <mergeCell ref="L4:M4"/>
    <mergeCell ref="A1:M1"/>
    <mergeCell ref="B2:C2"/>
    <mergeCell ref="D2:F2"/>
    <mergeCell ref="G2:M2"/>
    <mergeCell ref="A3:M3"/>
    <mergeCell ref="A5:I5"/>
    <mergeCell ref="J5:K5"/>
    <mergeCell ref="L5:M5"/>
    <mergeCell ref="A6:I6"/>
    <mergeCell ref="J6:K6"/>
    <mergeCell ref="L6:M6"/>
    <mergeCell ref="A7:I7"/>
    <mergeCell ref="J7:K7"/>
    <mergeCell ref="L7:M7"/>
    <mergeCell ref="A8:I8"/>
    <mergeCell ref="J8:K8"/>
    <mergeCell ref="L8:M8"/>
    <mergeCell ref="A9:I9"/>
    <mergeCell ref="J9:K9"/>
    <mergeCell ref="L9:M9"/>
    <mergeCell ref="A10:I10"/>
    <mergeCell ref="J10:K10"/>
    <mergeCell ref="L10:M10"/>
    <mergeCell ref="D23:M24"/>
    <mergeCell ref="A11:M11"/>
    <mergeCell ref="A12:M14"/>
    <mergeCell ref="A15:M15"/>
    <mergeCell ref="A16:C17"/>
    <mergeCell ref="D16:E17"/>
    <mergeCell ref="F16:M17"/>
    <mergeCell ref="D18:M19"/>
    <mergeCell ref="A20:M20"/>
    <mergeCell ref="A21:C22"/>
    <mergeCell ref="D21:E22"/>
    <mergeCell ref="F21:M22"/>
    <mergeCell ref="D37:M38"/>
    <mergeCell ref="A25:M25"/>
    <mergeCell ref="A26:C27"/>
    <mergeCell ref="D26:E27"/>
    <mergeCell ref="F26:M27"/>
    <mergeCell ref="D28:M29"/>
    <mergeCell ref="D30:M31"/>
    <mergeCell ref="A32:M32"/>
    <mergeCell ref="A33:C34"/>
    <mergeCell ref="D33:E34"/>
    <mergeCell ref="F33:M34"/>
    <mergeCell ref="D35:M36"/>
    <mergeCell ref="A51:M51"/>
    <mergeCell ref="D39:M40"/>
    <mergeCell ref="A41:M41"/>
    <mergeCell ref="A42:C43"/>
    <mergeCell ref="D42:E43"/>
    <mergeCell ref="F42:M43"/>
    <mergeCell ref="D44:M45"/>
    <mergeCell ref="A46:M46"/>
    <mergeCell ref="A47:C48"/>
    <mergeCell ref="D47:E48"/>
    <mergeCell ref="F47:M48"/>
    <mergeCell ref="D49:M50"/>
    <mergeCell ref="A52:M52"/>
    <mergeCell ref="A53:C54"/>
    <mergeCell ref="D53:E54"/>
    <mergeCell ref="F53:M54"/>
    <mergeCell ref="D55:D56"/>
    <mergeCell ref="E55:G56"/>
    <mergeCell ref="H55:M56"/>
    <mergeCell ref="D57:D58"/>
    <mergeCell ref="E57:G58"/>
    <mergeCell ref="H57:M58"/>
    <mergeCell ref="D59:D60"/>
    <mergeCell ref="E59:K60"/>
    <mergeCell ref="L59:M60"/>
    <mergeCell ref="A72:M72"/>
    <mergeCell ref="D61:D62"/>
    <mergeCell ref="E61:K62"/>
    <mergeCell ref="L61:M62"/>
    <mergeCell ref="D63:K63"/>
    <mergeCell ref="A64:C65"/>
    <mergeCell ref="D64:E65"/>
    <mergeCell ref="F64:M65"/>
    <mergeCell ref="A66:M67"/>
    <mergeCell ref="D68:D69"/>
    <mergeCell ref="E68:M69"/>
    <mergeCell ref="D70:D71"/>
    <mergeCell ref="E70:M71"/>
    <mergeCell ref="A79:M79"/>
    <mergeCell ref="A73:C74"/>
    <mergeCell ref="D73:E74"/>
    <mergeCell ref="F73:M74"/>
    <mergeCell ref="D75:D76"/>
    <mergeCell ref="E75:M76"/>
    <mergeCell ref="D77:D78"/>
    <mergeCell ref="E77:M78"/>
  </mergeCells>
  <dataValidations count="2">
    <dataValidation allowBlank="1" showErrorMessage="1" sqref="A16:C17 A26:C27 A21:C22 A33:C34 A42:C43 A47:C48 A53:C54 A64:C65 A73:C74"/>
    <dataValidation allowBlank="1" showErrorMessage="1" promptTitle="1. Mandatory-H&amp;S Items" prompt="Enter the cost(s) associated with H&amp;S amount listed on Work Order. " sqref="D16:M17 D21:M22 D26:M27 D33:M34 D42:M43 D47:M48 D53:M54 D73:M74 D64:M65"/>
  </dataValidations>
  <hyperlinks>
    <hyperlink ref="A46" r:id="rId1" display="Attic Floors- Unconditoned Attic SWS "/>
    <hyperlink ref="H55" r:id="rId2"/>
    <hyperlink ref="H57" r:id="rId3"/>
    <hyperlink ref="A52:M52" r:id="rId4" display="○ Window Replacement SWS"/>
    <hyperlink ref="L61:M62" r:id="rId5" display="Pipe Insulation SWS"/>
    <hyperlink ref="A20:M20" r:id="rId6" display="○WPN 22-7"/>
    <hyperlink ref="A25:M25" r:id="rId7" display="○ Lighting Replacement SWS"/>
    <hyperlink ref="A32:M32" r:id="rId8" display="○ Air sealing SWS"/>
    <hyperlink ref="A41:M41" r:id="rId9" display="○ Duct sealing SWS"/>
    <hyperlink ref="L59:M60" r:id="rId10" display="Tank Insulation SWS "/>
    <hyperlink ref="A79:M79" r:id="rId11" display="○ Heating &amp; Cooling: Equipment Installation SWS"/>
    <hyperlink ref="A46:M46" r:id="rId12" display="○ Attic Floors- Unconditioned Attic SWS "/>
    <hyperlink ref="A72:M72" r:id="rId13" display="○ Refrigerator Replacement SWS "/>
  </hyperlinks>
  <pageMargins left="0.7" right="0.7" top="0.75" bottom="0.75" header="0.3" footer="0.3"/>
  <pageSetup scale="70" orientation="portrait" horizontalDpi="300" verticalDpi="0" r:id="rId14"/>
  <rowBreaks count="1" manualBreakCount="1">
    <brk id="52" max="16383" man="1"/>
  </rowBreaks>
  <drawing r:id="rId15"/>
  <legacyDrawing r:id="rId16"/>
  <mc:AlternateContent xmlns:mc="http://schemas.openxmlformats.org/markup-compatibility/2006">
    <mc:Choice Requires="x14">
      <controls>
        <mc:AlternateContent xmlns:mc="http://schemas.openxmlformats.org/markup-compatibility/2006">
          <mc:Choice Requires="x14">
            <control shapeId="50177" r:id="rId17" name="Check Box 1">
              <controlPr defaultSize="0" autoFill="0" autoLine="0" autoPict="0">
                <anchor moveWithCells="1">
                  <from>
                    <xdr:col>10</xdr:col>
                    <xdr:colOff>28575</xdr:colOff>
                    <xdr:row>3</xdr:row>
                    <xdr:rowOff>361950</xdr:rowOff>
                  </from>
                  <to>
                    <xdr:col>10</xdr:col>
                    <xdr:colOff>733425</xdr:colOff>
                    <xdr:row>5</xdr:row>
                    <xdr:rowOff>57150</xdr:rowOff>
                  </to>
                </anchor>
              </controlPr>
            </control>
          </mc:Choice>
        </mc:AlternateContent>
        <mc:AlternateContent xmlns:mc="http://schemas.openxmlformats.org/markup-compatibility/2006">
          <mc:Choice Requires="x14">
            <control shapeId="50178" r:id="rId18" name="Check Box 2">
              <controlPr defaultSize="0" autoFill="0" autoLine="0" autoPict="0">
                <anchor moveWithCells="1">
                  <from>
                    <xdr:col>12</xdr:col>
                    <xdr:colOff>19050</xdr:colOff>
                    <xdr:row>3</xdr:row>
                    <xdr:rowOff>333375</xdr:rowOff>
                  </from>
                  <to>
                    <xdr:col>12</xdr:col>
                    <xdr:colOff>781050</xdr:colOff>
                    <xdr:row>5</xdr:row>
                    <xdr:rowOff>66675</xdr:rowOff>
                  </to>
                </anchor>
              </controlPr>
            </control>
          </mc:Choice>
        </mc:AlternateContent>
        <mc:AlternateContent xmlns:mc="http://schemas.openxmlformats.org/markup-compatibility/2006">
          <mc:Choice Requires="x14">
            <control shapeId="50179" r:id="rId19" name="Check Box 3">
              <controlPr defaultSize="0" autoFill="0" autoLine="0" autoPict="0">
                <anchor moveWithCells="1">
                  <from>
                    <xdr:col>10</xdr:col>
                    <xdr:colOff>38100</xdr:colOff>
                    <xdr:row>4</xdr:row>
                    <xdr:rowOff>209550</xdr:rowOff>
                  </from>
                  <to>
                    <xdr:col>10</xdr:col>
                    <xdr:colOff>742950</xdr:colOff>
                    <xdr:row>6</xdr:row>
                    <xdr:rowOff>47625</xdr:rowOff>
                  </to>
                </anchor>
              </controlPr>
            </control>
          </mc:Choice>
        </mc:AlternateContent>
        <mc:AlternateContent xmlns:mc="http://schemas.openxmlformats.org/markup-compatibility/2006">
          <mc:Choice Requires="x14">
            <control shapeId="50180" r:id="rId20" name="Check Box 4">
              <controlPr defaultSize="0" autoFill="0" autoLine="0" autoPict="0">
                <anchor moveWithCells="1">
                  <from>
                    <xdr:col>12</xdr:col>
                    <xdr:colOff>28575</xdr:colOff>
                    <xdr:row>4</xdr:row>
                    <xdr:rowOff>190500</xdr:rowOff>
                  </from>
                  <to>
                    <xdr:col>12</xdr:col>
                    <xdr:colOff>752475</xdr:colOff>
                    <xdr:row>6</xdr:row>
                    <xdr:rowOff>57150</xdr:rowOff>
                  </to>
                </anchor>
              </controlPr>
            </control>
          </mc:Choice>
        </mc:AlternateContent>
        <mc:AlternateContent xmlns:mc="http://schemas.openxmlformats.org/markup-compatibility/2006">
          <mc:Choice Requires="x14">
            <control shapeId="50181" r:id="rId21" name="Check Box 5">
              <controlPr defaultSize="0" autoFill="0" autoLine="0" autoPict="0">
                <anchor moveWithCells="1">
                  <from>
                    <xdr:col>10</xdr:col>
                    <xdr:colOff>38100</xdr:colOff>
                    <xdr:row>5</xdr:row>
                    <xdr:rowOff>200025</xdr:rowOff>
                  </from>
                  <to>
                    <xdr:col>10</xdr:col>
                    <xdr:colOff>742950</xdr:colOff>
                    <xdr:row>7</xdr:row>
                    <xdr:rowOff>47625</xdr:rowOff>
                  </to>
                </anchor>
              </controlPr>
            </control>
          </mc:Choice>
        </mc:AlternateContent>
        <mc:AlternateContent xmlns:mc="http://schemas.openxmlformats.org/markup-compatibility/2006">
          <mc:Choice Requires="x14">
            <control shapeId="50182" r:id="rId22" name="Check Box 6">
              <controlPr defaultSize="0" autoFill="0" autoLine="0" autoPict="0">
                <anchor moveWithCells="1">
                  <from>
                    <xdr:col>12</xdr:col>
                    <xdr:colOff>19050</xdr:colOff>
                    <xdr:row>6</xdr:row>
                    <xdr:rowOff>9525</xdr:rowOff>
                  </from>
                  <to>
                    <xdr:col>12</xdr:col>
                    <xdr:colOff>695325</xdr:colOff>
                    <xdr:row>7</xdr:row>
                    <xdr:rowOff>28575</xdr:rowOff>
                  </to>
                </anchor>
              </controlPr>
            </control>
          </mc:Choice>
        </mc:AlternateContent>
        <mc:AlternateContent xmlns:mc="http://schemas.openxmlformats.org/markup-compatibility/2006">
          <mc:Choice Requires="x14">
            <control shapeId="50183" r:id="rId23" name="Check Box 7">
              <controlPr defaultSize="0" autoFill="0" autoLine="0" autoPict="0">
                <anchor moveWithCells="1">
                  <from>
                    <xdr:col>10</xdr:col>
                    <xdr:colOff>28575</xdr:colOff>
                    <xdr:row>6</xdr:row>
                    <xdr:rowOff>200025</xdr:rowOff>
                  </from>
                  <to>
                    <xdr:col>10</xdr:col>
                    <xdr:colOff>733425</xdr:colOff>
                    <xdr:row>8</xdr:row>
                    <xdr:rowOff>47625</xdr:rowOff>
                  </to>
                </anchor>
              </controlPr>
            </control>
          </mc:Choice>
        </mc:AlternateContent>
        <mc:AlternateContent xmlns:mc="http://schemas.openxmlformats.org/markup-compatibility/2006">
          <mc:Choice Requires="x14">
            <control shapeId="50184" r:id="rId24" name="Check Box 8">
              <controlPr defaultSize="0" autoFill="0" autoLine="0" autoPict="0">
                <anchor moveWithCells="1">
                  <from>
                    <xdr:col>12</xdr:col>
                    <xdr:colOff>19050</xdr:colOff>
                    <xdr:row>7</xdr:row>
                    <xdr:rowOff>19050</xdr:rowOff>
                  </from>
                  <to>
                    <xdr:col>12</xdr:col>
                    <xdr:colOff>638175</xdr:colOff>
                    <xdr:row>8</xdr:row>
                    <xdr:rowOff>9525</xdr:rowOff>
                  </to>
                </anchor>
              </controlPr>
            </control>
          </mc:Choice>
        </mc:AlternateContent>
        <mc:AlternateContent xmlns:mc="http://schemas.openxmlformats.org/markup-compatibility/2006">
          <mc:Choice Requires="x14">
            <control shapeId="50185" r:id="rId25" name="Check Box 9">
              <controlPr defaultSize="0" autoFill="0" autoLine="0" autoPict="0">
                <anchor moveWithCells="1">
                  <from>
                    <xdr:col>10</xdr:col>
                    <xdr:colOff>28575</xdr:colOff>
                    <xdr:row>7</xdr:row>
                    <xdr:rowOff>200025</xdr:rowOff>
                  </from>
                  <to>
                    <xdr:col>10</xdr:col>
                    <xdr:colOff>733425</xdr:colOff>
                    <xdr:row>9</xdr:row>
                    <xdr:rowOff>47625</xdr:rowOff>
                  </to>
                </anchor>
              </controlPr>
            </control>
          </mc:Choice>
        </mc:AlternateContent>
        <mc:AlternateContent xmlns:mc="http://schemas.openxmlformats.org/markup-compatibility/2006">
          <mc:Choice Requires="x14">
            <control shapeId="50186" r:id="rId26" name="Check Box 10">
              <controlPr defaultSize="0" autoFill="0" autoLine="0" autoPict="0">
                <anchor moveWithCells="1">
                  <from>
                    <xdr:col>12</xdr:col>
                    <xdr:colOff>19050</xdr:colOff>
                    <xdr:row>7</xdr:row>
                    <xdr:rowOff>190500</xdr:rowOff>
                  </from>
                  <to>
                    <xdr:col>12</xdr:col>
                    <xdr:colOff>742950</xdr:colOff>
                    <xdr:row>9</xdr:row>
                    <xdr:rowOff>38100</xdr:rowOff>
                  </to>
                </anchor>
              </controlPr>
            </control>
          </mc:Choice>
        </mc:AlternateContent>
        <mc:AlternateContent xmlns:mc="http://schemas.openxmlformats.org/markup-compatibility/2006">
          <mc:Choice Requires="x14">
            <control shapeId="50187" r:id="rId27" name="Check Box 11">
              <controlPr defaultSize="0" autoFill="0" autoLine="0" autoPict="0">
                <anchor moveWithCells="1">
                  <from>
                    <xdr:col>10</xdr:col>
                    <xdr:colOff>38100</xdr:colOff>
                    <xdr:row>8</xdr:row>
                    <xdr:rowOff>200025</xdr:rowOff>
                  </from>
                  <to>
                    <xdr:col>10</xdr:col>
                    <xdr:colOff>742950</xdr:colOff>
                    <xdr:row>10</xdr:row>
                    <xdr:rowOff>47625</xdr:rowOff>
                  </to>
                </anchor>
              </controlPr>
            </control>
          </mc:Choice>
        </mc:AlternateContent>
        <mc:AlternateContent xmlns:mc="http://schemas.openxmlformats.org/markup-compatibility/2006">
          <mc:Choice Requires="x14">
            <control shapeId="50188" r:id="rId28" name="Check Box 12">
              <controlPr defaultSize="0" autoFill="0" autoLine="0" autoPict="0">
                <anchor moveWithCells="1">
                  <from>
                    <xdr:col>12</xdr:col>
                    <xdr:colOff>19050</xdr:colOff>
                    <xdr:row>8</xdr:row>
                    <xdr:rowOff>200025</xdr:rowOff>
                  </from>
                  <to>
                    <xdr:col>12</xdr:col>
                    <xdr:colOff>742950</xdr:colOff>
                    <xdr:row>10</xdr:row>
                    <xdr:rowOff>57150</xdr:rowOff>
                  </to>
                </anchor>
              </controlPr>
            </control>
          </mc:Choice>
        </mc:AlternateContent>
        <mc:AlternateContent xmlns:mc="http://schemas.openxmlformats.org/markup-compatibility/2006">
          <mc:Choice Requires="x14">
            <control shapeId="50189" r:id="rId29" name="Check Box 13">
              <controlPr defaultSize="0" autoFill="0" autoLine="0" autoPict="0">
                <anchor moveWithCells="1">
                  <from>
                    <xdr:col>0</xdr:col>
                    <xdr:colOff>171450</xdr:colOff>
                    <xdr:row>29</xdr:row>
                    <xdr:rowOff>171450</xdr:rowOff>
                  </from>
                  <to>
                    <xdr:col>0</xdr:col>
                    <xdr:colOff>390525</xdr:colOff>
                    <xdr:row>31</xdr:row>
                    <xdr:rowOff>57150</xdr:rowOff>
                  </to>
                </anchor>
              </controlPr>
            </control>
          </mc:Choice>
        </mc:AlternateContent>
        <mc:AlternateContent xmlns:mc="http://schemas.openxmlformats.org/markup-compatibility/2006">
          <mc:Choice Requires="x14">
            <control shapeId="50190" r:id="rId30" name="Check Box 14">
              <controlPr defaultSize="0" autoFill="0" autoLine="0" autoPict="0">
                <anchor moveWithCells="1">
                  <from>
                    <xdr:col>2</xdr:col>
                    <xdr:colOff>200025</xdr:colOff>
                    <xdr:row>29</xdr:row>
                    <xdr:rowOff>171450</xdr:rowOff>
                  </from>
                  <to>
                    <xdr:col>2</xdr:col>
                    <xdr:colOff>400050</xdr:colOff>
                    <xdr:row>31</xdr:row>
                    <xdr:rowOff>57150</xdr:rowOff>
                  </to>
                </anchor>
              </controlPr>
            </control>
          </mc:Choice>
        </mc:AlternateContent>
        <mc:AlternateContent xmlns:mc="http://schemas.openxmlformats.org/markup-compatibility/2006">
          <mc:Choice Requires="x14">
            <control shapeId="50191" r:id="rId31" name="Check Box 15">
              <controlPr defaultSize="0" autoFill="0" autoLine="0" autoPict="0">
                <anchor moveWithCells="1">
                  <from>
                    <xdr:col>1</xdr:col>
                    <xdr:colOff>180975</xdr:colOff>
                    <xdr:row>29</xdr:row>
                    <xdr:rowOff>171450</xdr:rowOff>
                  </from>
                  <to>
                    <xdr:col>1</xdr:col>
                    <xdr:colOff>428625</xdr:colOff>
                    <xdr:row>31</xdr:row>
                    <xdr:rowOff>57150</xdr:rowOff>
                  </to>
                </anchor>
              </controlPr>
            </control>
          </mc:Choice>
        </mc:AlternateContent>
        <mc:AlternateContent xmlns:mc="http://schemas.openxmlformats.org/markup-compatibility/2006">
          <mc:Choice Requires="x14">
            <control shapeId="50192" r:id="rId32" name="Check Box 16">
              <controlPr defaultSize="0" autoFill="0" autoLine="0" autoPict="0">
                <anchor moveWithCells="1">
                  <from>
                    <xdr:col>0</xdr:col>
                    <xdr:colOff>200025</xdr:colOff>
                    <xdr:row>36</xdr:row>
                    <xdr:rowOff>114300</xdr:rowOff>
                  </from>
                  <to>
                    <xdr:col>1</xdr:col>
                    <xdr:colOff>123825</xdr:colOff>
                    <xdr:row>38</xdr:row>
                    <xdr:rowOff>66675</xdr:rowOff>
                  </to>
                </anchor>
              </controlPr>
            </control>
          </mc:Choice>
        </mc:AlternateContent>
        <mc:AlternateContent xmlns:mc="http://schemas.openxmlformats.org/markup-compatibility/2006">
          <mc:Choice Requires="x14">
            <control shapeId="50193" r:id="rId33" name="Check Box 17">
              <controlPr defaultSize="0" autoFill="0" autoLine="0" autoPict="0">
                <anchor moveWithCells="1">
                  <from>
                    <xdr:col>2</xdr:col>
                    <xdr:colOff>180975</xdr:colOff>
                    <xdr:row>36</xdr:row>
                    <xdr:rowOff>133350</xdr:rowOff>
                  </from>
                  <to>
                    <xdr:col>3</xdr:col>
                    <xdr:colOff>276225</xdr:colOff>
                    <xdr:row>38</xdr:row>
                    <xdr:rowOff>47625</xdr:rowOff>
                  </to>
                </anchor>
              </controlPr>
            </control>
          </mc:Choice>
        </mc:AlternateContent>
        <mc:AlternateContent xmlns:mc="http://schemas.openxmlformats.org/markup-compatibility/2006">
          <mc:Choice Requires="x14">
            <control shapeId="50194" r:id="rId34" name="Check Box 18">
              <controlPr defaultSize="0" autoFill="0" autoLine="0" autoPict="0">
                <anchor moveWithCells="1">
                  <from>
                    <xdr:col>1</xdr:col>
                    <xdr:colOff>190500</xdr:colOff>
                    <xdr:row>36</xdr:row>
                    <xdr:rowOff>123825</xdr:rowOff>
                  </from>
                  <to>
                    <xdr:col>1</xdr:col>
                    <xdr:colOff>571500</xdr:colOff>
                    <xdr:row>38</xdr:row>
                    <xdr:rowOff>57150</xdr:rowOff>
                  </to>
                </anchor>
              </controlPr>
            </control>
          </mc:Choice>
        </mc:AlternateContent>
        <mc:AlternateContent xmlns:mc="http://schemas.openxmlformats.org/markup-compatibility/2006">
          <mc:Choice Requires="x14">
            <control shapeId="50195" r:id="rId35" name="Check Box 19">
              <controlPr defaultSize="0" autoFill="0" autoLine="0" autoPict="0">
                <anchor moveWithCells="1">
                  <from>
                    <xdr:col>0</xdr:col>
                    <xdr:colOff>190500</xdr:colOff>
                    <xdr:row>38</xdr:row>
                    <xdr:rowOff>133350</xdr:rowOff>
                  </from>
                  <to>
                    <xdr:col>1</xdr:col>
                    <xdr:colOff>323850</xdr:colOff>
                    <xdr:row>40</xdr:row>
                    <xdr:rowOff>38100</xdr:rowOff>
                  </to>
                </anchor>
              </controlPr>
            </control>
          </mc:Choice>
        </mc:AlternateContent>
        <mc:AlternateContent xmlns:mc="http://schemas.openxmlformats.org/markup-compatibility/2006">
          <mc:Choice Requires="x14">
            <control shapeId="50196" r:id="rId36" name="Check Box 20">
              <controlPr defaultSize="0" autoFill="0" autoLine="0" autoPict="0">
                <anchor moveWithCells="1">
                  <from>
                    <xdr:col>2</xdr:col>
                    <xdr:colOff>180975</xdr:colOff>
                    <xdr:row>38</xdr:row>
                    <xdr:rowOff>133350</xdr:rowOff>
                  </from>
                  <to>
                    <xdr:col>3</xdr:col>
                    <xdr:colOff>304800</xdr:colOff>
                    <xdr:row>40</xdr:row>
                    <xdr:rowOff>38100</xdr:rowOff>
                  </to>
                </anchor>
              </controlPr>
            </control>
          </mc:Choice>
        </mc:AlternateContent>
        <mc:AlternateContent xmlns:mc="http://schemas.openxmlformats.org/markup-compatibility/2006">
          <mc:Choice Requires="x14">
            <control shapeId="50197" r:id="rId37" name="Check Box 21">
              <controlPr defaultSize="0" autoFill="0" autoLine="0" autoPict="0">
                <anchor moveWithCells="1">
                  <from>
                    <xdr:col>1</xdr:col>
                    <xdr:colOff>200025</xdr:colOff>
                    <xdr:row>38</xdr:row>
                    <xdr:rowOff>152400</xdr:rowOff>
                  </from>
                  <to>
                    <xdr:col>2</xdr:col>
                    <xdr:colOff>47625</xdr:colOff>
                    <xdr:row>40</xdr:row>
                    <xdr:rowOff>47625</xdr:rowOff>
                  </to>
                </anchor>
              </controlPr>
            </control>
          </mc:Choice>
        </mc:AlternateContent>
        <mc:AlternateContent xmlns:mc="http://schemas.openxmlformats.org/markup-compatibility/2006">
          <mc:Choice Requires="x14">
            <control shapeId="50198" r:id="rId38" name="Check Box 22">
              <controlPr defaultSize="0" autoFill="0" autoLine="0" autoPict="0">
                <anchor moveWithCells="1">
                  <from>
                    <xdr:col>0</xdr:col>
                    <xdr:colOff>171450</xdr:colOff>
                    <xdr:row>17</xdr:row>
                    <xdr:rowOff>152400</xdr:rowOff>
                  </from>
                  <to>
                    <xdr:col>0</xdr:col>
                    <xdr:colOff>590550</xdr:colOff>
                    <xdr:row>19</xdr:row>
                    <xdr:rowOff>19050</xdr:rowOff>
                  </to>
                </anchor>
              </controlPr>
            </control>
          </mc:Choice>
        </mc:AlternateContent>
        <mc:AlternateContent xmlns:mc="http://schemas.openxmlformats.org/markup-compatibility/2006">
          <mc:Choice Requires="x14">
            <control shapeId="50199" r:id="rId39" name="Check Box 23">
              <controlPr defaultSize="0" autoFill="0" autoLine="0" autoPict="0">
                <anchor moveWithCells="1">
                  <from>
                    <xdr:col>2</xdr:col>
                    <xdr:colOff>200025</xdr:colOff>
                    <xdr:row>17</xdr:row>
                    <xdr:rowOff>152400</xdr:rowOff>
                  </from>
                  <to>
                    <xdr:col>3</xdr:col>
                    <xdr:colOff>28575</xdr:colOff>
                    <xdr:row>19</xdr:row>
                    <xdr:rowOff>19050</xdr:rowOff>
                  </to>
                </anchor>
              </controlPr>
            </control>
          </mc:Choice>
        </mc:AlternateContent>
        <mc:AlternateContent xmlns:mc="http://schemas.openxmlformats.org/markup-compatibility/2006">
          <mc:Choice Requires="x14">
            <control shapeId="50200" r:id="rId40" name="Check Box 24">
              <controlPr defaultSize="0" autoFill="0" autoLine="0" autoPict="0">
                <anchor moveWithCells="1">
                  <from>
                    <xdr:col>1</xdr:col>
                    <xdr:colOff>180975</xdr:colOff>
                    <xdr:row>17</xdr:row>
                    <xdr:rowOff>142875</xdr:rowOff>
                  </from>
                  <to>
                    <xdr:col>1</xdr:col>
                    <xdr:colOff>600075</xdr:colOff>
                    <xdr:row>19</xdr:row>
                    <xdr:rowOff>28575</xdr:rowOff>
                  </to>
                </anchor>
              </controlPr>
            </control>
          </mc:Choice>
        </mc:AlternateContent>
        <mc:AlternateContent xmlns:mc="http://schemas.openxmlformats.org/markup-compatibility/2006">
          <mc:Choice Requires="x14">
            <control shapeId="50201" r:id="rId41" name="Check Box 25">
              <controlPr defaultSize="0" autoFill="0" autoLine="0" autoPict="0">
                <anchor moveWithCells="1">
                  <from>
                    <xdr:col>0</xdr:col>
                    <xdr:colOff>190500</xdr:colOff>
                    <xdr:row>22</xdr:row>
                    <xdr:rowOff>171450</xdr:rowOff>
                  </from>
                  <to>
                    <xdr:col>1</xdr:col>
                    <xdr:colOff>38100</xdr:colOff>
                    <xdr:row>23</xdr:row>
                    <xdr:rowOff>238125</xdr:rowOff>
                  </to>
                </anchor>
              </controlPr>
            </control>
          </mc:Choice>
        </mc:AlternateContent>
        <mc:AlternateContent xmlns:mc="http://schemas.openxmlformats.org/markup-compatibility/2006">
          <mc:Choice Requires="x14">
            <control shapeId="50202" r:id="rId42" name="Check Box 26">
              <controlPr defaultSize="0" autoFill="0" autoLine="0" autoPict="0">
                <anchor moveWithCells="1">
                  <from>
                    <xdr:col>2</xdr:col>
                    <xdr:colOff>200025</xdr:colOff>
                    <xdr:row>22</xdr:row>
                    <xdr:rowOff>171450</xdr:rowOff>
                  </from>
                  <to>
                    <xdr:col>2</xdr:col>
                    <xdr:colOff>495300</xdr:colOff>
                    <xdr:row>23</xdr:row>
                    <xdr:rowOff>238125</xdr:rowOff>
                  </to>
                </anchor>
              </controlPr>
            </control>
          </mc:Choice>
        </mc:AlternateContent>
        <mc:AlternateContent xmlns:mc="http://schemas.openxmlformats.org/markup-compatibility/2006">
          <mc:Choice Requires="x14">
            <control shapeId="50203" r:id="rId43" name="Check Box 27">
              <controlPr defaultSize="0" autoFill="0" autoLine="0" autoPict="0">
                <anchor moveWithCells="1">
                  <from>
                    <xdr:col>1</xdr:col>
                    <xdr:colOff>180975</xdr:colOff>
                    <xdr:row>22</xdr:row>
                    <xdr:rowOff>171450</xdr:rowOff>
                  </from>
                  <to>
                    <xdr:col>1</xdr:col>
                    <xdr:colOff>533400</xdr:colOff>
                    <xdr:row>23</xdr:row>
                    <xdr:rowOff>238125</xdr:rowOff>
                  </to>
                </anchor>
              </controlPr>
            </control>
          </mc:Choice>
        </mc:AlternateContent>
        <mc:AlternateContent xmlns:mc="http://schemas.openxmlformats.org/markup-compatibility/2006">
          <mc:Choice Requires="x14">
            <control shapeId="50204" r:id="rId44" name="Check Box 28">
              <controlPr defaultSize="0" autoFill="0" autoLine="0" autoPict="0">
                <anchor moveWithCells="1">
                  <from>
                    <xdr:col>0</xdr:col>
                    <xdr:colOff>171450</xdr:colOff>
                    <xdr:row>27</xdr:row>
                    <xdr:rowOff>171450</xdr:rowOff>
                  </from>
                  <to>
                    <xdr:col>0</xdr:col>
                    <xdr:colOff>390525</xdr:colOff>
                    <xdr:row>29</xdr:row>
                    <xdr:rowOff>57150</xdr:rowOff>
                  </to>
                </anchor>
              </controlPr>
            </control>
          </mc:Choice>
        </mc:AlternateContent>
        <mc:AlternateContent xmlns:mc="http://schemas.openxmlformats.org/markup-compatibility/2006">
          <mc:Choice Requires="x14">
            <control shapeId="50205" r:id="rId45" name="Check Box 29">
              <controlPr defaultSize="0" autoFill="0" autoLine="0" autoPict="0">
                <anchor moveWithCells="1">
                  <from>
                    <xdr:col>2</xdr:col>
                    <xdr:colOff>200025</xdr:colOff>
                    <xdr:row>27</xdr:row>
                    <xdr:rowOff>171450</xdr:rowOff>
                  </from>
                  <to>
                    <xdr:col>2</xdr:col>
                    <xdr:colOff>400050</xdr:colOff>
                    <xdr:row>29</xdr:row>
                    <xdr:rowOff>57150</xdr:rowOff>
                  </to>
                </anchor>
              </controlPr>
            </control>
          </mc:Choice>
        </mc:AlternateContent>
        <mc:AlternateContent xmlns:mc="http://schemas.openxmlformats.org/markup-compatibility/2006">
          <mc:Choice Requires="x14">
            <control shapeId="50206" r:id="rId46" name="Check Box 30">
              <controlPr defaultSize="0" autoFill="0" autoLine="0" autoPict="0">
                <anchor moveWithCells="1">
                  <from>
                    <xdr:col>1</xdr:col>
                    <xdr:colOff>180975</xdr:colOff>
                    <xdr:row>27</xdr:row>
                    <xdr:rowOff>171450</xdr:rowOff>
                  </from>
                  <to>
                    <xdr:col>1</xdr:col>
                    <xdr:colOff>428625</xdr:colOff>
                    <xdr:row>29</xdr:row>
                    <xdr:rowOff>57150</xdr:rowOff>
                  </to>
                </anchor>
              </controlPr>
            </control>
          </mc:Choice>
        </mc:AlternateContent>
        <mc:AlternateContent xmlns:mc="http://schemas.openxmlformats.org/markup-compatibility/2006">
          <mc:Choice Requires="x14">
            <control shapeId="50207" r:id="rId47" name="Check Box 31">
              <controlPr defaultSize="0" autoFill="0" autoLine="0" autoPict="0">
                <anchor moveWithCells="1">
                  <from>
                    <xdr:col>0</xdr:col>
                    <xdr:colOff>209550</xdr:colOff>
                    <xdr:row>34</xdr:row>
                    <xdr:rowOff>104775</xdr:rowOff>
                  </from>
                  <to>
                    <xdr:col>1</xdr:col>
                    <xdr:colOff>28575</xdr:colOff>
                    <xdr:row>36</xdr:row>
                    <xdr:rowOff>38100</xdr:rowOff>
                  </to>
                </anchor>
              </controlPr>
            </control>
          </mc:Choice>
        </mc:AlternateContent>
        <mc:AlternateContent xmlns:mc="http://schemas.openxmlformats.org/markup-compatibility/2006">
          <mc:Choice Requires="x14">
            <control shapeId="50208" r:id="rId48" name="Check Box 32">
              <controlPr defaultSize="0" autoFill="0" autoLine="0" autoPict="0">
                <anchor moveWithCells="1">
                  <from>
                    <xdr:col>2</xdr:col>
                    <xdr:colOff>209550</xdr:colOff>
                    <xdr:row>34</xdr:row>
                    <xdr:rowOff>133350</xdr:rowOff>
                  </from>
                  <to>
                    <xdr:col>2</xdr:col>
                    <xdr:colOff>600075</xdr:colOff>
                    <xdr:row>36</xdr:row>
                    <xdr:rowOff>28575</xdr:rowOff>
                  </to>
                </anchor>
              </controlPr>
            </control>
          </mc:Choice>
        </mc:AlternateContent>
        <mc:AlternateContent xmlns:mc="http://schemas.openxmlformats.org/markup-compatibility/2006">
          <mc:Choice Requires="x14">
            <control shapeId="50209" r:id="rId49" name="Check Box 33">
              <controlPr defaultSize="0" autoFill="0" autoLine="0" autoPict="0">
                <anchor moveWithCells="1">
                  <from>
                    <xdr:col>1</xdr:col>
                    <xdr:colOff>209550</xdr:colOff>
                    <xdr:row>34</xdr:row>
                    <xdr:rowOff>123825</xdr:rowOff>
                  </from>
                  <to>
                    <xdr:col>2</xdr:col>
                    <xdr:colOff>38100</xdr:colOff>
                    <xdr:row>36</xdr:row>
                    <xdr:rowOff>57150</xdr:rowOff>
                  </to>
                </anchor>
              </controlPr>
            </control>
          </mc:Choice>
        </mc:AlternateContent>
        <mc:AlternateContent xmlns:mc="http://schemas.openxmlformats.org/markup-compatibility/2006">
          <mc:Choice Requires="x14">
            <control shapeId="50210" r:id="rId50" name="Check Box 34">
              <controlPr defaultSize="0" autoFill="0" autoLine="0" autoPict="0">
                <anchor moveWithCells="1">
                  <from>
                    <xdr:col>0</xdr:col>
                    <xdr:colOff>171450</xdr:colOff>
                    <xdr:row>43</xdr:row>
                    <xdr:rowOff>200025</xdr:rowOff>
                  </from>
                  <to>
                    <xdr:col>1</xdr:col>
                    <xdr:colOff>304800</xdr:colOff>
                    <xdr:row>45</xdr:row>
                    <xdr:rowOff>66675</xdr:rowOff>
                  </to>
                </anchor>
              </controlPr>
            </control>
          </mc:Choice>
        </mc:AlternateContent>
        <mc:AlternateContent xmlns:mc="http://schemas.openxmlformats.org/markup-compatibility/2006">
          <mc:Choice Requires="x14">
            <control shapeId="50211" r:id="rId51" name="Check Box 35">
              <controlPr defaultSize="0" autoFill="0" autoLine="0" autoPict="0">
                <anchor moveWithCells="1">
                  <from>
                    <xdr:col>2</xdr:col>
                    <xdr:colOff>200025</xdr:colOff>
                    <xdr:row>43</xdr:row>
                    <xdr:rowOff>190500</xdr:rowOff>
                  </from>
                  <to>
                    <xdr:col>3</xdr:col>
                    <xdr:colOff>323850</xdr:colOff>
                    <xdr:row>45</xdr:row>
                    <xdr:rowOff>57150</xdr:rowOff>
                  </to>
                </anchor>
              </controlPr>
            </control>
          </mc:Choice>
        </mc:AlternateContent>
        <mc:AlternateContent xmlns:mc="http://schemas.openxmlformats.org/markup-compatibility/2006">
          <mc:Choice Requires="x14">
            <control shapeId="50212" r:id="rId52" name="Check Box 36">
              <controlPr defaultSize="0" autoFill="0" autoLine="0" autoPict="0">
                <anchor moveWithCells="1">
                  <from>
                    <xdr:col>1</xdr:col>
                    <xdr:colOff>190500</xdr:colOff>
                    <xdr:row>43</xdr:row>
                    <xdr:rowOff>190500</xdr:rowOff>
                  </from>
                  <to>
                    <xdr:col>2</xdr:col>
                    <xdr:colOff>38100</xdr:colOff>
                    <xdr:row>45</xdr:row>
                    <xdr:rowOff>47625</xdr:rowOff>
                  </to>
                </anchor>
              </controlPr>
            </control>
          </mc:Choice>
        </mc:AlternateContent>
        <mc:AlternateContent xmlns:mc="http://schemas.openxmlformats.org/markup-compatibility/2006">
          <mc:Choice Requires="x14">
            <control shapeId="50213" r:id="rId53" name="Check Box 37">
              <controlPr defaultSize="0" autoFill="0" autoLine="0" autoPict="0">
                <anchor moveWithCells="1">
                  <from>
                    <xdr:col>0</xdr:col>
                    <xdr:colOff>161925</xdr:colOff>
                    <xdr:row>48</xdr:row>
                    <xdr:rowOff>142875</xdr:rowOff>
                  </from>
                  <to>
                    <xdr:col>1</xdr:col>
                    <xdr:colOff>295275</xdr:colOff>
                    <xdr:row>50</xdr:row>
                    <xdr:rowOff>47625</xdr:rowOff>
                  </to>
                </anchor>
              </controlPr>
            </control>
          </mc:Choice>
        </mc:AlternateContent>
        <mc:AlternateContent xmlns:mc="http://schemas.openxmlformats.org/markup-compatibility/2006">
          <mc:Choice Requires="x14">
            <control shapeId="50214" r:id="rId54" name="Check Box 38">
              <controlPr defaultSize="0" autoFill="0" autoLine="0" autoPict="0">
                <anchor moveWithCells="1">
                  <from>
                    <xdr:col>2</xdr:col>
                    <xdr:colOff>180975</xdr:colOff>
                    <xdr:row>48</xdr:row>
                    <xdr:rowOff>152400</xdr:rowOff>
                  </from>
                  <to>
                    <xdr:col>3</xdr:col>
                    <xdr:colOff>304800</xdr:colOff>
                    <xdr:row>50</xdr:row>
                    <xdr:rowOff>57150</xdr:rowOff>
                  </to>
                </anchor>
              </controlPr>
            </control>
          </mc:Choice>
        </mc:AlternateContent>
        <mc:AlternateContent xmlns:mc="http://schemas.openxmlformats.org/markup-compatibility/2006">
          <mc:Choice Requires="x14">
            <control shapeId="50215" r:id="rId55" name="Check Box 39">
              <controlPr defaultSize="0" autoFill="0" autoLine="0" autoPict="0">
                <anchor moveWithCells="1">
                  <from>
                    <xdr:col>1</xdr:col>
                    <xdr:colOff>190500</xdr:colOff>
                    <xdr:row>48</xdr:row>
                    <xdr:rowOff>142875</xdr:rowOff>
                  </from>
                  <to>
                    <xdr:col>2</xdr:col>
                    <xdr:colOff>38100</xdr:colOff>
                    <xdr:row>50</xdr:row>
                    <xdr:rowOff>38100</xdr:rowOff>
                  </to>
                </anchor>
              </controlPr>
            </control>
          </mc:Choice>
        </mc:AlternateContent>
        <mc:AlternateContent xmlns:mc="http://schemas.openxmlformats.org/markup-compatibility/2006">
          <mc:Choice Requires="x14">
            <control shapeId="50216" r:id="rId56" name="Check Box 40">
              <controlPr defaultSize="0" autoFill="0" autoLine="0" autoPict="0">
                <anchor moveWithCells="1">
                  <from>
                    <xdr:col>0</xdr:col>
                    <xdr:colOff>209550</xdr:colOff>
                    <xdr:row>54</xdr:row>
                    <xdr:rowOff>152400</xdr:rowOff>
                  </from>
                  <to>
                    <xdr:col>1</xdr:col>
                    <xdr:colOff>342900</xdr:colOff>
                    <xdr:row>56</xdr:row>
                    <xdr:rowOff>57150</xdr:rowOff>
                  </to>
                </anchor>
              </controlPr>
            </control>
          </mc:Choice>
        </mc:AlternateContent>
        <mc:AlternateContent xmlns:mc="http://schemas.openxmlformats.org/markup-compatibility/2006">
          <mc:Choice Requires="x14">
            <control shapeId="50217" r:id="rId57" name="Check Box 41">
              <controlPr defaultSize="0" autoFill="0" autoLine="0" autoPict="0">
                <anchor moveWithCells="1">
                  <from>
                    <xdr:col>2</xdr:col>
                    <xdr:colOff>190500</xdr:colOff>
                    <xdr:row>54</xdr:row>
                    <xdr:rowOff>161925</xdr:rowOff>
                  </from>
                  <to>
                    <xdr:col>3</xdr:col>
                    <xdr:colOff>314325</xdr:colOff>
                    <xdr:row>56</xdr:row>
                    <xdr:rowOff>66675</xdr:rowOff>
                  </to>
                </anchor>
              </controlPr>
            </control>
          </mc:Choice>
        </mc:AlternateContent>
        <mc:AlternateContent xmlns:mc="http://schemas.openxmlformats.org/markup-compatibility/2006">
          <mc:Choice Requires="x14">
            <control shapeId="50218" r:id="rId58" name="Check Box 42">
              <controlPr defaultSize="0" autoFill="0" autoLine="0" autoPict="0">
                <anchor moveWithCells="1">
                  <from>
                    <xdr:col>1</xdr:col>
                    <xdr:colOff>200025</xdr:colOff>
                    <xdr:row>54</xdr:row>
                    <xdr:rowOff>152400</xdr:rowOff>
                  </from>
                  <to>
                    <xdr:col>2</xdr:col>
                    <xdr:colOff>47625</xdr:colOff>
                    <xdr:row>56</xdr:row>
                    <xdr:rowOff>47625</xdr:rowOff>
                  </to>
                </anchor>
              </controlPr>
            </control>
          </mc:Choice>
        </mc:AlternateContent>
        <mc:AlternateContent xmlns:mc="http://schemas.openxmlformats.org/markup-compatibility/2006">
          <mc:Choice Requires="x14">
            <control shapeId="50219" r:id="rId59" name="Check Box 43">
              <controlPr defaultSize="0" autoFill="0" autoLine="0" autoPict="0">
                <anchor moveWithCells="1">
                  <from>
                    <xdr:col>0</xdr:col>
                    <xdr:colOff>209550</xdr:colOff>
                    <xdr:row>56</xdr:row>
                    <xdr:rowOff>161925</xdr:rowOff>
                  </from>
                  <to>
                    <xdr:col>1</xdr:col>
                    <xdr:colOff>342900</xdr:colOff>
                    <xdr:row>58</xdr:row>
                    <xdr:rowOff>66675</xdr:rowOff>
                  </to>
                </anchor>
              </controlPr>
            </control>
          </mc:Choice>
        </mc:AlternateContent>
        <mc:AlternateContent xmlns:mc="http://schemas.openxmlformats.org/markup-compatibility/2006">
          <mc:Choice Requires="x14">
            <control shapeId="50220" r:id="rId60" name="Check Box 44">
              <controlPr defaultSize="0" autoFill="0" autoLine="0" autoPict="0">
                <anchor moveWithCells="1">
                  <from>
                    <xdr:col>2</xdr:col>
                    <xdr:colOff>190500</xdr:colOff>
                    <xdr:row>56</xdr:row>
                    <xdr:rowOff>171450</xdr:rowOff>
                  </from>
                  <to>
                    <xdr:col>3</xdr:col>
                    <xdr:colOff>314325</xdr:colOff>
                    <xdr:row>58</xdr:row>
                    <xdr:rowOff>76200</xdr:rowOff>
                  </to>
                </anchor>
              </controlPr>
            </control>
          </mc:Choice>
        </mc:AlternateContent>
        <mc:AlternateContent xmlns:mc="http://schemas.openxmlformats.org/markup-compatibility/2006">
          <mc:Choice Requires="x14">
            <control shapeId="50221" r:id="rId61" name="Check Box 45">
              <controlPr defaultSize="0" autoFill="0" autoLine="0" autoPict="0">
                <anchor moveWithCells="1">
                  <from>
                    <xdr:col>1</xdr:col>
                    <xdr:colOff>200025</xdr:colOff>
                    <xdr:row>56</xdr:row>
                    <xdr:rowOff>161925</xdr:rowOff>
                  </from>
                  <to>
                    <xdr:col>2</xdr:col>
                    <xdr:colOff>47625</xdr:colOff>
                    <xdr:row>58</xdr:row>
                    <xdr:rowOff>57150</xdr:rowOff>
                  </to>
                </anchor>
              </controlPr>
            </control>
          </mc:Choice>
        </mc:AlternateContent>
        <mc:AlternateContent xmlns:mc="http://schemas.openxmlformats.org/markup-compatibility/2006">
          <mc:Choice Requires="x14">
            <control shapeId="50222" r:id="rId62" name="Check Box 46">
              <controlPr defaultSize="0" autoFill="0" autoLine="0" autoPict="0">
                <anchor moveWithCells="1">
                  <from>
                    <xdr:col>0</xdr:col>
                    <xdr:colOff>200025</xdr:colOff>
                    <xdr:row>58</xdr:row>
                    <xdr:rowOff>142875</xdr:rowOff>
                  </from>
                  <to>
                    <xdr:col>1</xdr:col>
                    <xdr:colOff>333375</xdr:colOff>
                    <xdr:row>60</xdr:row>
                    <xdr:rowOff>47625</xdr:rowOff>
                  </to>
                </anchor>
              </controlPr>
            </control>
          </mc:Choice>
        </mc:AlternateContent>
        <mc:AlternateContent xmlns:mc="http://schemas.openxmlformats.org/markup-compatibility/2006">
          <mc:Choice Requires="x14">
            <control shapeId="50223" r:id="rId63" name="Check Box 47">
              <controlPr defaultSize="0" autoFill="0" autoLine="0" autoPict="0">
                <anchor moveWithCells="1">
                  <from>
                    <xdr:col>2</xdr:col>
                    <xdr:colOff>190500</xdr:colOff>
                    <xdr:row>58</xdr:row>
                    <xdr:rowOff>152400</xdr:rowOff>
                  </from>
                  <to>
                    <xdr:col>3</xdr:col>
                    <xdr:colOff>314325</xdr:colOff>
                    <xdr:row>60</xdr:row>
                    <xdr:rowOff>57150</xdr:rowOff>
                  </to>
                </anchor>
              </controlPr>
            </control>
          </mc:Choice>
        </mc:AlternateContent>
        <mc:AlternateContent xmlns:mc="http://schemas.openxmlformats.org/markup-compatibility/2006">
          <mc:Choice Requires="x14">
            <control shapeId="50224" r:id="rId64" name="Check Box 48">
              <controlPr defaultSize="0" autoFill="0" autoLine="0" autoPict="0">
                <anchor moveWithCells="1">
                  <from>
                    <xdr:col>1</xdr:col>
                    <xdr:colOff>200025</xdr:colOff>
                    <xdr:row>58</xdr:row>
                    <xdr:rowOff>161925</xdr:rowOff>
                  </from>
                  <to>
                    <xdr:col>2</xdr:col>
                    <xdr:colOff>47625</xdr:colOff>
                    <xdr:row>60</xdr:row>
                    <xdr:rowOff>57150</xdr:rowOff>
                  </to>
                </anchor>
              </controlPr>
            </control>
          </mc:Choice>
        </mc:AlternateContent>
        <mc:AlternateContent xmlns:mc="http://schemas.openxmlformats.org/markup-compatibility/2006">
          <mc:Choice Requires="x14">
            <control shapeId="50225" r:id="rId65" name="Check Box 49">
              <controlPr defaultSize="0" autoFill="0" autoLine="0" autoPict="0">
                <anchor moveWithCells="1">
                  <from>
                    <xdr:col>0</xdr:col>
                    <xdr:colOff>200025</xdr:colOff>
                    <xdr:row>60</xdr:row>
                    <xdr:rowOff>152400</xdr:rowOff>
                  </from>
                  <to>
                    <xdr:col>1</xdr:col>
                    <xdr:colOff>333375</xdr:colOff>
                    <xdr:row>62</xdr:row>
                    <xdr:rowOff>57150</xdr:rowOff>
                  </to>
                </anchor>
              </controlPr>
            </control>
          </mc:Choice>
        </mc:AlternateContent>
        <mc:AlternateContent xmlns:mc="http://schemas.openxmlformats.org/markup-compatibility/2006">
          <mc:Choice Requires="x14">
            <control shapeId="50226" r:id="rId66" name="Check Box 50">
              <controlPr defaultSize="0" autoFill="0" autoLine="0" autoPict="0">
                <anchor moveWithCells="1">
                  <from>
                    <xdr:col>2</xdr:col>
                    <xdr:colOff>190500</xdr:colOff>
                    <xdr:row>60</xdr:row>
                    <xdr:rowOff>161925</xdr:rowOff>
                  </from>
                  <to>
                    <xdr:col>3</xdr:col>
                    <xdr:colOff>314325</xdr:colOff>
                    <xdr:row>62</xdr:row>
                    <xdr:rowOff>66675</xdr:rowOff>
                  </to>
                </anchor>
              </controlPr>
            </control>
          </mc:Choice>
        </mc:AlternateContent>
        <mc:AlternateContent xmlns:mc="http://schemas.openxmlformats.org/markup-compatibility/2006">
          <mc:Choice Requires="x14">
            <control shapeId="50227" r:id="rId67" name="Check Box 51">
              <controlPr defaultSize="0" autoFill="0" autoLine="0" autoPict="0">
                <anchor moveWithCells="1">
                  <from>
                    <xdr:col>1</xdr:col>
                    <xdr:colOff>190500</xdr:colOff>
                    <xdr:row>60</xdr:row>
                    <xdr:rowOff>142875</xdr:rowOff>
                  </from>
                  <to>
                    <xdr:col>2</xdr:col>
                    <xdr:colOff>38100</xdr:colOff>
                    <xdr:row>62</xdr:row>
                    <xdr:rowOff>38100</xdr:rowOff>
                  </to>
                </anchor>
              </controlPr>
            </control>
          </mc:Choice>
        </mc:AlternateContent>
        <mc:AlternateContent xmlns:mc="http://schemas.openxmlformats.org/markup-compatibility/2006">
          <mc:Choice Requires="x14">
            <control shapeId="50228" r:id="rId68" name="Check Box 52">
              <controlPr defaultSize="0" autoFill="0" autoLine="0" autoPict="0">
                <anchor moveWithCells="1">
                  <from>
                    <xdr:col>0</xdr:col>
                    <xdr:colOff>190500</xdr:colOff>
                    <xdr:row>74</xdr:row>
                    <xdr:rowOff>161925</xdr:rowOff>
                  </from>
                  <to>
                    <xdr:col>1</xdr:col>
                    <xdr:colOff>209550</xdr:colOff>
                    <xdr:row>76</xdr:row>
                    <xdr:rowOff>0</xdr:rowOff>
                  </to>
                </anchor>
              </controlPr>
            </control>
          </mc:Choice>
        </mc:AlternateContent>
        <mc:AlternateContent xmlns:mc="http://schemas.openxmlformats.org/markup-compatibility/2006">
          <mc:Choice Requires="x14">
            <control shapeId="50229" r:id="rId69" name="Check Box 53">
              <controlPr defaultSize="0" autoFill="0" autoLine="0" autoPict="0">
                <anchor moveWithCells="1">
                  <from>
                    <xdr:col>2</xdr:col>
                    <xdr:colOff>200025</xdr:colOff>
                    <xdr:row>74</xdr:row>
                    <xdr:rowOff>180975</xdr:rowOff>
                  </from>
                  <to>
                    <xdr:col>3</xdr:col>
                    <xdr:colOff>190500</xdr:colOff>
                    <xdr:row>76</xdr:row>
                    <xdr:rowOff>0</xdr:rowOff>
                  </to>
                </anchor>
              </controlPr>
            </control>
          </mc:Choice>
        </mc:AlternateContent>
        <mc:AlternateContent xmlns:mc="http://schemas.openxmlformats.org/markup-compatibility/2006">
          <mc:Choice Requires="x14">
            <control shapeId="50230" r:id="rId70" name="Check Box 54">
              <controlPr defaultSize="0" autoFill="0" autoLine="0" autoPict="0">
                <anchor moveWithCells="1">
                  <from>
                    <xdr:col>1</xdr:col>
                    <xdr:colOff>219075</xdr:colOff>
                    <xdr:row>74</xdr:row>
                    <xdr:rowOff>180975</xdr:rowOff>
                  </from>
                  <to>
                    <xdr:col>2</xdr:col>
                    <xdr:colOff>304800</xdr:colOff>
                    <xdr:row>76</xdr:row>
                    <xdr:rowOff>9525</xdr:rowOff>
                  </to>
                </anchor>
              </controlPr>
            </control>
          </mc:Choice>
        </mc:AlternateContent>
        <mc:AlternateContent xmlns:mc="http://schemas.openxmlformats.org/markup-compatibility/2006">
          <mc:Choice Requires="x14">
            <control shapeId="50231" r:id="rId71" name="Check Box 55">
              <controlPr defaultSize="0" autoFill="0" autoLine="0" autoPict="0">
                <anchor moveWithCells="1">
                  <from>
                    <xdr:col>0</xdr:col>
                    <xdr:colOff>200025</xdr:colOff>
                    <xdr:row>77</xdr:row>
                    <xdr:rowOff>9525</xdr:rowOff>
                  </from>
                  <to>
                    <xdr:col>1</xdr:col>
                    <xdr:colOff>190500</xdr:colOff>
                    <xdr:row>78</xdr:row>
                    <xdr:rowOff>0</xdr:rowOff>
                  </to>
                </anchor>
              </controlPr>
            </control>
          </mc:Choice>
        </mc:AlternateContent>
        <mc:AlternateContent xmlns:mc="http://schemas.openxmlformats.org/markup-compatibility/2006">
          <mc:Choice Requires="x14">
            <control shapeId="50232" r:id="rId72" name="Check Box 56">
              <controlPr defaultSize="0" autoFill="0" autoLine="0" autoPict="0">
                <anchor moveWithCells="1">
                  <from>
                    <xdr:col>2</xdr:col>
                    <xdr:colOff>180975</xdr:colOff>
                    <xdr:row>77</xdr:row>
                    <xdr:rowOff>0</xdr:rowOff>
                  </from>
                  <to>
                    <xdr:col>3</xdr:col>
                    <xdr:colOff>219075</xdr:colOff>
                    <xdr:row>78</xdr:row>
                    <xdr:rowOff>0</xdr:rowOff>
                  </to>
                </anchor>
              </controlPr>
            </control>
          </mc:Choice>
        </mc:AlternateContent>
        <mc:AlternateContent xmlns:mc="http://schemas.openxmlformats.org/markup-compatibility/2006">
          <mc:Choice Requires="x14">
            <control shapeId="50233" r:id="rId73" name="Check Box 57">
              <controlPr defaultSize="0" autoFill="0" autoLine="0" autoPict="0">
                <anchor moveWithCells="1">
                  <from>
                    <xdr:col>1</xdr:col>
                    <xdr:colOff>190500</xdr:colOff>
                    <xdr:row>77</xdr:row>
                    <xdr:rowOff>19050</xdr:rowOff>
                  </from>
                  <to>
                    <xdr:col>2</xdr:col>
                    <xdr:colOff>266700</xdr:colOff>
                    <xdr:row>77</xdr:row>
                    <xdr:rowOff>390525</xdr:rowOff>
                  </to>
                </anchor>
              </controlPr>
            </control>
          </mc:Choice>
        </mc:AlternateContent>
        <mc:AlternateContent xmlns:mc="http://schemas.openxmlformats.org/markup-compatibility/2006">
          <mc:Choice Requires="x14">
            <control shapeId="50234" r:id="rId74" name="Check Box 58">
              <controlPr defaultSize="0" autoFill="0" autoLine="0" autoPict="0">
                <anchor moveWithCells="1">
                  <from>
                    <xdr:col>0</xdr:col>
                    <xdr:colOff>171450</xdr:colOff>
                    <xdr:row>67</xdr:row>
                    <xdr:rowOff>161925</xdr:rowOff>
                  </from>
                  <to>
                    <xdr:col>1</xdr:col>
                    <xdr:colOff>304800</xdr:colOff>
                    <xdr:row>69</xdr:row>
                    <xdr:rowOff>47625</xdr:rowOff>
                  </to>
                </anchor>
              </controlPr>
            </control>
          </mc:Choice>
        </mc:AlternateContent>
        <mc:AlternateContent xmlns:mc="http://schemas.openxmlformats.org/markup-compatibility/2006">
          <mc:Choice Requires="x14">
            <control shapeId="50235" r:id="rId75" name="Check Box 59">
              <controlPr defaultSize="0" autoFill="0" autoLine="0" autoPict="0">
                <anchor moveWithCells="1">
                  <from>
                    <xdr:col>2</xdr:col>
                    <xdr:colOff>180975</xdr:colOff>
                    <xdr:row>67</xdr:row>
                    <xdr:rowOff>152400</xdr:rowOff>
                  </from>
                  <to>
                    <xdr:col>3</xdr:col>
                    <xdr:colOff>304800</xdr:colOff>
                    <xdr:row>69</xdr:row>
                    <xdr:rowOff>38100</xdr:rowOff>
                  </to>
                </anchor>
              </controlPr>
            </control>
          </mc:Choice>
        </mc:AlternateContent>
        <mc:AlternateContent xmlns:mc="http://schemas.openxmlformats.org/markup-compatibility/2006">
          <mc:Choice Requires="x14">
            <control shapeId="50236" r:id="rId76" name="Check Box 60">
              <controlPr defaultSize="0" autoFill="0" autoLine="0" autoPict="0">
                <anchor moveWithCells="1">
                  <from>
                    <xdr:col>1</xdr:col>
                    <xdr:colOff>190500</xdr:colOff>
                    <xdr:row>67</xdr:row>
                    <xdr:rowOff>142875</xdr:rowOff>
                  </from>
                  <to>
                    <xdr:col>2</xdr:col>
                    <xdr:colOff>38100</xdr:colOff>
                    <xdr:row>69</xdr:row>
                    <xdr:rowOff>19050</xdr:rowOff>
                  </to>
                </anchor>
              </controlPr>
            </control>
          </mc:Choice>
        </mc:AlternateContent>
        <mc:AlternateContent xmlns:mc="http://schemas.openxmlformats.org/markup-compatibility/2006">
          <mc:Choice Requires="x14">
            <control shapeId="50237" r:id="rId77" name="Check Box 61">
              <controlPr defaultSize="0" autoFill="0" autoLine="0" autoPict="0">
                <anchor moveWithCells="1">
                  <from>
                    <xdr:col>0</xdr:col>
                    <xdr:colOff>171450</xdr:colOff>
                    <xdr:row>69</xdr:row>
                    <xdr:rowOff>161925</xdr:rowOff>
                  </from>
                  <to>
                    <xdr:col>1</xdr:col>
                    <xdr:colOff>304800</xdr:colOff>
                    <xdr:row>71</xdr:row>
                    <xdr:rowOff>0</xdr:rowOff>
                  </to>
                </anchor>
              </controlPr>
            </control>
          </mc:Choice>
        </mc:AlternateContent>
        <mc:AlternateContent xmlns:mc="http://schemas.openxmlformats.org/markup-compatibility/2006">
          <mc:Choice Requires="x14">
            <control shapeId="50238" r:id="rId78" name="Check Box 62">
              <controlPr defaultSize="0" autoFill="0" autoLine="0" autoPict="0">
                <anchor moveWithCells="1">
                  <from>
                    <xdr:col>2</xdr:col>
                    <xdr:colOff>171450</xdr:colOff>
                    <xdr:row>69</xdr:row>
                    <xdr:rowOff>171450</xdr:rowOff>
                  </from>
                  <to>
                    <xdr:col>3</xdr:col>
                    <xdr:colOff>295275</xdr:colOff>
                    <xdr:row>71</xdr:row>
                    <xdr:rowOff>9525</xdr:rowOff>
                  </to>
                </anchor>
              </controlPr>
            </control>
          </mc:Choice>
        </mc:AlternateContent>
        <mc:AlternateContent xmlns:mc="http://schemas.openxmlformats.org/markup-compatibility/2006">
          <mc:Choice Requires="x14">
            <control shapeId="50239" r:id="rId79" name="Check Box 63">
              <controlPr defaultSize="0" autoFill="0" autoLine="0" autoPict="0">
                <anchor moveWithCells="1">
                  <from>
                    <xdr:col>1</xdr:col>
                    <xdr:colOff>200025</xdr:colOff>
                    <xdr:row>69</xdr:row>
                    <xdr:rowOff>180975</xdr:rowOff>
                  </from>
                  <to>
                    <xdr:col>2</xdr:col>
                    <xdr:colOff>47625</xdr:colOff>
                    <xdr:row>71</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'Agency-County'!$A$2:$A$22</xm:f>
          </x14:formula1>
          <xm:sqref>G2:M2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Y80"/>
  <sheetViews>
    <sheetView zoomScale="140" zoomScaleNormal="140" workbookViewId="0">
      <selection activeCell="C4" sqref="C4:H4"/>
    </sheetView>
  </sheetViews>
  <sheetFormatPr defaultColWidth="0" defaultRowHeight="12.75" x14ac:dyDescent="0.2"/>
  <cols>
    <col min="1" max="12" width="6.5703125" style="152" customWidth="1"/>
    <col min="13" max="13" width="7.85546875" style="152" customWidth="1"/>
    <col min="14" max="25" width="0" style="152" hidden="1" customWidth="1"/>
    <col min="26" max="16384" width="9.140625" style="152" hidden="1"/>
  </cols>
  <sheetData>
    <row r="1" spans="1:13" x14ac:dyDescent="0.2">
      <c r="A1" s="149" t="s">
        <v>6</v>
      </c>
      <c r="B1" s="150"/>
      <c r="C1" s="150"/>
      <c r="D1" s="150"/>
      <c r="E1" s="150"/>
      <c r="F1" s="150"/>
      <c r="G1" s="151" t="s">
        <v>218</v>
      </c>
      <c r="H1" s="150"/>
      <c r="I1" s="150"/>
      <c r="J1" s="150"/>
      <c r="K1" s="150"/>
      <c r="L1" s="150"/>
      <c r="M1" s="150"/>
    </row>
    <row r="2" spans="1:13" ht="15.75" x14ac:dyDescent="0.25">
      <c r="A2" s="153"/>
      <c r="B2" s="154"/>
      <c r="C2" s="154"/>
      <c r="D2" s="154"/>
      <c r="E2" s="154"/>
      <c r="F2" s="154"/>
      <c r="G2" s="155" t="s">
        <v>972</v>
      </c>
      <c r="H2" s="154"/>
      <c r="I2" s="154"/>
      <c r="J2" s="154"/>
      <c r="K2" s="154"/>
      <c r="L2" s="154"/>
      <c r="M2" s="154"/>
    </row>
    <row r="3" spans="1:13" x14ac:dyDescent="0.2">
      <c r="A3" s="153"/>
      <c r="B3" s="153"/>
      <c r="C3" s="153"/>
      <c r="D3" s="153"/>
      <c r="E3" s="153"/>
      <c r="F3" s="153"/>
      <c r="G3" s="153"/>
      <c r="H3" s="153"/>
      <c r="I3" s="153"/>
      <c r="J3" s="153"/>
      <c r="K3" s="153"/>
      <c r="L3" s="153"/>
      <c r="M3" s="153"/>
    </row>
    <row r="4" spans="1:13" x14ac:dyDescent="0.2">
      <c r="A4" s="156" t="s">
        <v>219</v>
      </c>
      <c r="B4" s="157"/>
      <c r="C4" s="641">
        <f>'Contact Info'!D3</f>
        <v>0</v>
      </c>
      <c r="D4" s="641"/>
      <c r="E4" s="641"/>
      <c r="F4" s="641"/>
      <c r="G4" s="641"/>
      <c r="H4" s="641"/>
      <c r="I4" s="156" t="s">
        <v>4</v>
      </c>
      <c r="J4" s="642">
        <f>'Contact Info'!B3</f>
        <v>0</v>
      </c>
      <c r="K4" s="642"/>
      <c r="L4" s="642"/>
      <c r="M4" s="642"/>
    </row>
    <row r="5" spans="1:13" x14ac:dyDescent="0.2">
      <c r="A5" s="153"/>
      <c r="B5" s="153"/>
      <c r="C5" s="153"/>
      <c r="D5" s="153"/>
      <c r="E5" s="153"/>
      <c r="F5" s="153"/>
      <c r="G5" s="153"/>
      <c r="H5" s="153"/>
      <c r="I5" s="153"/>
      <c r="J5" s="153"/>
      <c r="K5" s="153"/>
      <c r="L5" s="153"/>
      <c r="M5" s="153"/>
    </row>
    <row r="6" spans="1:13" x14ac:dyDescent="0.2">
      <c r="A6" s="158" t="s">
        <v>220</v>
      </c>
      <c r="B6" s="159"/>
      <c r="C6" s="160"/>
      <c r="D6" s="159"/>
      <c r="E6" s="156" t="s">
        <v>221</v>
      </c>
      <c r="F6" s="150"/>
      <c r="G6" s="153"/>
      <c r="H6" s="161"/>
      <c r="I6" s="156" t="s">
        <v>222</v>
      </c>
      <c r="J6" s="150"/>
      <c r="K6" s="388" t="str">
        <f>'BD DB - DO NOT DELETE'!M1</f>
        <v/>
      </c>
      <c r="L6" s="162" t="s">
        <v>223</v>
      </c>
      <c r="M6" s="163" t="str">
        <f>'BD DB - DO NOT DELETE'!O1</f>
        <v/>
      </c>
    </row>
    <row r="7" spans="1:13" x14ac:dyDescent="0.2">
      <c r="A7" s="164"/>
      <c r="B7" s="164"/>
      <c r="C7" s="164"/>
      <c r="D7" s="164"/>
      <c r="E7" s="164"/>
      <c r="F7" s="164"/>
      <c r="G7" s="165" t="s">
        <v>224</v>
      </c>
      <c r="H7" s="164"/>
      <c r="I7" s="164"/>
      <c r="J7" s="164"/>
      <c r="K7" s="164"/>
      <c r="L7" s="164"/>
      <c r="M7" s="164"/>
    </row>
    <row r="8" spans="1:13" s="171" customFormat="1" x14ac:dyDescent="0.2">
      <c r="A8" s="166"/>
      <c r="B8" s="167"/>
      <c r="C8" s="168"/>
      <c r="D8" s="166"/>
      <c r="E8" s="169"/>
      <c r="F8" s="168"/>
      <c r="G8" s="166"/>
      <c r="H8" s="168"/>
      <c r="I8" s="166"/>
      <c r="J8" s="169"/>
      <c r="K8" s="168"/>
      <c r="L8" s="168"/>
      <c r="M8" s="170" t="s">
        <v>225</v>
      </c>
    </row>
    <row r="9" spans="1:13" x14ac:dyDescent="0.2">
      <c r="A9" s="156" t="s">
        <v>226</v>
      </c>
      <c r="B9" s="150"/>
      <c r="C9" s="150"/>
      <c r="D9" s="150"/>
      <c r="E9" s="172"/>
      <c r="F9" s="173" t="s">
        <v>230</v>
      </c>
      <c r="G9" s="151" t="s">
        <v>227</v>
      </c>
      <c r="H9" s="160"/>
      <c r="I9" s="153" t="s">
        <v>1</v>
      </c>
      <c r="J9" s="150" t="s">
        <v>228</v>
      </c>
      <c r="K9" s="150"/>
      <c r="L9" s="174"/>
      <c r="M9" s="175" t="str">
        <f>'BD DB - DO NOT DELETE'!V10</f>
        <v/>
      </c>
    </row>
    <row r="10" spans="1:13" x14ac:dyDescent="0.2">
      <c r="A10" s="153"/>
      <c r="B10" s="153"/>
      <c r="C10" s="153"/>
      <c r="D10" s="176"/>
      <c r="E10" s="177"/>
      <c r="F10" s="176"/>
      <c r="G10" s="176"/>
      <c r="H10" s="176"/>
      <c r="I10" s="176"/>
      <c r="J10" s="177"/>
      <c r="K10" s="178"/>
      <c r="L10" s="179"/>
      <c r="M10" s="180"/>
    </row>
    <row r="11" spans="1:13" x14ac:dyDescent="0.2">
      <c r="A11" s="156" t="s">
        <v>229</v>
      </c>
      <c r="B11" s="150"/>
      <c r="C11" s="150"/>
      <c r="D11" s="150"/>
      <c r="E11" s="172"/>
      <c r="F11" s="173" t="s">
        <v>230</v>
      </c>
      <c r="G11" s="151" t="s">
        <v>227</v>
      </c>
      <c r="H11" s="160"/>
      <c r="I11" s="153" t="s">
        <v>1</v>
      </c>
      <c r="J11" s="150" t="s">
        <v>231</v>
      </c>
      <c r="K11" s="150"/>
      <c r="L11" s="174"/>
      <c r="M11" s="181" t="str">
        <f>IF(E11&gt;1,(C6*0.12),IF(E11&lt;1,""))</f>
        <v/>
      </c>
    </row>
    <row r="12" spans="1:13" x14ac:dyDescent="0.2">
      <c r="A12" s="153"/>
      <c r="B12" s="153"/>
      <c r="C12" s="153"/>
      <c r="D12" s="153"/>
      <c r="E12" s="182"/>
      <c r="F12" s="151"/>
      <c r="G12" s="153"/>
      <c r="H12" s="182"/>
      <c r="I12" s="153"/>
      <c r="J12" s="153"/>
      <c r="K12" s="153"/>
      <c r="L12" s="151"/>
      <c r="M12" s="183"/>
    </row>
    <row r="13" spans="1:13" x14ac:dyDescent="0.2">
      <c r="A13" s="156" t="s">
        <v>232</v>
      </c>
      <c r="B13" s="150"/>
      <c r="C13" s="150"/>
      <c r="D13" s="150"/>
      <c r="E13" s="172"/>
      <c r="F13" s="173" t="s">
        <v>230</v>
      </c>
      <c r="G13" s="151" t="s">
        <v>227</v>
      </c>
      <c r="H13" s="160"/>
      <c r="I13" s="153" t="s">
        <v>1</v>
      </c>
      <c r="J13" s="150" t="s">
        <v>231</v>
      </c>
      <c r="K13" s="150"/>
      <c r="L13" s="174"/>
      <c r="M13" s="181" t="str">
        <f>IF(E13&gt;0,(C6*0.08),IF(E13&lt;1,""))</f>
        <v/>
      </c>
    </row>
    <row r="14" spans="1:13" x14ac:dyDescent="0.2">
      <c r="A14" s="153"/>
      <c r="B14" s="153"/>
      <c r="C14" s="153"/>
      <c r="D14" s="153"/>
      <c r="E14" s="153"/>
      <c r="F14" s="153"/>
      <c r="G14" s="153"/>
      <c r="H14" s="153"/>
      <c r="I14" s="153"/>
      <c r="J14" s="153"/>
      <c r="K14" s="153"/>
      <c r="L14" s="153"/>
      <c r="M14" s="153"/>
    </row>
    <row r="15" spans="1:13" x14ac:dyDescent="0.2">
      <c r="A15" s="184" t="s">
        <v>233</v>
      </c>
      <c r="B15" s="185"/>
      <c r="C15" s="185"/>
      <c r="D15" s="185"/>
      <c r="E15" s="185"/>
      <c r="F15" s="185"/>
      <c r="G15" s="150" t="s">
        <v>234</v>
      </c>
      <c r="H15" s="186"/>
      <c r="I15" s="187"/>
      <c r="J15" s="150" t="s">
        <v>235</v>
      </c>
      <c r="K15" s="186"/>
      <c r="L15" s="187"/>
      <c r="M15" s="158"/>
    </row>
    <row r="16" spans="1:13" x14ac:dyDescent="0.2">
      <c r="A16" s="188" t="s">
        <v>236</v>
      </c>
      <c r="B16" s="189"/>
      <c r="C16" s="189"/>
      <c r="D16" s="189"/>
      <c r="E16" s="189"/>
      <c r="F16" s="189"/>
      <c r="G16" s="189"/>
      <c r="H16" s="189"/>
      <c r="I16" s="189"/>
      <c r="J16" s="189"/>
      <c r="K16" s="189"/>
      <c r="L16" s="189"/>
      <c r="M16" s="189"/>
    </row>
    <row r="17" spans="1:13" x14ac:dyDescent="0.2">
      <c r="A17" s="190"/>
      <c r="B17" s="190"/>
      <c r="C17" s="190"/>
      <c r="D17" s="190"/>
      <c r="E17" s="190"/>
      <c r="F17" s="190"/>
      <c r="G17" s="190"/>
      <c r="H17" s="190"/>
      <c r="I17" s="190"/>
      <c r="J17" s="190"/>
      <c r="K17" s="190"/>
      <c r="L17" s="190"/>
      <c r="M17" s="190"/>
    </row>
    <row r="18" spans="1:13" x14ac:dyDescent="0.2">
      <c r="A18" s="158" t="s">
        <v>237</v>
      </c>
      <c r="B18" s="189"/>
      <c r="C18" s="189"/>
      <c r="D18" s="189"/>
      <c r="E18" s="189"/>
      <c r="F18" s="189"/>
      <c r="G18" s="189"/>
      <c r="H18" s="189"/>
      <c r="I18" s="189"/>
      <c r="J18" s="191" t="s">
        <v>238</v>
      </c>
      <c r="K18" s="189"/>
      <c r="L18" s="189"/>
      <c r="M18" s="192"/>
    </row>
    <row r="19" spans="1:13" ht="31.5" customHeight="1" x14ac:dyDescent="0.2">
      <c r="A19" s="193" t="s">
        <v>239</v>
      </c>
      <c r="B19" s="194" t="s">
        <v>240</v>
      </c>
      <c r="C19" s="194" t="s">
        <v>241</v>
      </c>
      <c r="D19" s="194" t="s">
        <v>242</v>
      </c>
      <c r="E19" s="194" t="s">
        <v>243</v>
      </c>
      <c r="F19" s="194" t="s">
        <v>244</v>
      </c>
      <c r="G19" s="194" t="s">
        <v>245</v>
      </c>
      <c r="H19" s="194" t="s">
        <v>246</v>
      </c>
      <c r="I19" s="153"/>
      <c r="J19" s="195"/>
      <c r="K19" s="196" t="s">
        <v>247</v>
      </c>
      <c r="L19" s="196" t="s">
        <v>248</v>
      </c>
      <c r="M19" s="196" t="s">
        <v>249</v>
      </c>
    </row>
    <row r="20" spans="1:13" x14ac:dyDescent="0.2">
      <c r="A20" s="197"/>
      <c r="B20" s="197"/>
      <c r="C20" s="197"/>
      <c r="D20" s="197"/>
      <c r="E20" s="197"/>
      <c r="F20" s="197"/>
      <c r="G20" s="197"/>
      <c r="H20" s="197"/>
      <c r="I20" s="153"/>
      <c r="J20" s="198" t="s">
        <v>250</v>
      </c>
      <c r="K20" s="199"/>
      <c r="L20" s="200"/>
      <c r="M20" s="200"/>
    </row>
    <row r="21" spans="1:13" x14ac:dyDescent="0.2">
      <c r="A21" s="201" t="s">
        <v>251</v>
      </c>
      <c r="B21" s="201" t="s">
        <v>252</v>
      </c>
      <c r="C21" s="201" t="s">
        <v>253</v>
      </c>
      <c r="D21" s="201" t="s">
        <v>254</v>
      </c>
      <c r="E21" s="201" t="s">
        <v>255</v>
      </c>
      <c r="F21" s="201" t="s">
        <v>256</v>
      </c>
      <c r="G21" s="201" t="s">
        <v>257</v>
      </c>
      <c r="H21" s="202" t="s">
        <v>258</v>
      </c>
      <c r="I21" s="153"/>
      <c r="J21" s="198" t="s">
        <v>259</v>
      </c>
      <c r="K21" s="199"/>
      <c r="L21" s="200"/>
      <c r="M21" s="200"/>
    </row>
    <row r="22" spans="1:13" x14ac:dyDescent="0.2">
      <c r="A22" s="197"/>
      <c r="B22" s="197"/>
      <c r="C22" s="197"/>
      <c r="D22" s="197"/>
      <c r="E22" s="197"/>
      <c r="F22" s="197"/>
      <c r="G22" s="197"/>
      <c r="H22" s="200"/>
      <c r="I22" s="153"/>
      <c r="J22" s="203" t="s">
        <v>260</v>
      </c>
      <c r="K22" s="199"/>
      <c r="L22" s="200"/>
      <c r="M22" s="200"/>
    </row>
    <row r="23" spans="1:13" x14ac:dyDescent="0.2">
      <c r="A23" s="201" t="s">
        <v>261</v>
      </c>
      <c r="B23" s="201" t="s">
        <v>262</v>
      </c>
      <c r="C23" s="201" t="s">
        <v>263</v>
      </c>
      <c r="D23" s="201" t="s">
        <v>264</v>
      </c>
      <c r="E23" s="201" t="s">
        <v>265</v>
      </c>
      <c r="F23" s="201" t="s">
        <v>266</v>
      </c>
      <c r="G23" s="201" t="s">
        <v>267</v>
      </c>
      <c r="H23" s="204" t="s">
        <v>268</v>
      </c>
      <c r="I23" s="153"/>
      <c r="J23" s="203" t="s">
        <v>269</v>
      </c>
      <c r="K23" s="199"/>
      <c r="L23" s="200"/>
      <c r="M23" s="200"/>
    </row>
    <row r="24" spans="1:13" x14ac:dyDescent="0.2">
      <c r="A24" s="200"/>
      <c r="B24" s="200"/>
      <c r="C24" s="200"/>
      <c r="D24" s="200"/>
      <c r="E24" s="200"/>
      <c r="F24" s="200"/>
      <c r="G24" s="200"/>
      <c r="H24" s="205">
        <f>SUM(A20:H20,A22:H22,A24:G24)</f>
        <v>0</v>
      </c>
      <c r="I24" s="153"/>
      <c r="J24" s="206" t="s">
        <v>270</v>
      </c>
      <c r="K24" s="207"/>
      <c r="L24" s="208"/>
      <c r="M24" s="209"/>
    </row>
    <row r="25" spans="1:13" x14ac:dyDescent="0.2">
      <c r="A25" s="153"/>
      <c r="B25" s="153"/>
      <c r="C25" s="153"/>
      <c r="D25" s="153"/>
      <c r="E25" s="153"/>
      <c r="F25" s="153"/>
      <c r="G25" s="153"/>
      <c r="H25" s="210"/>
      <c r="I25" s="153"/>
      <c r="J25" s="211" t="s">
        <v>271</v>
      </c>
      <c r="K25" s="212"/>
      <c r="L25" s="208"/>
      <c r="M25" s="213"/>
    </row>
    <row r="26" spans="1:13" ht="25.15" customHeight="1" x14ac:dyDescent="0.2">
      <c r="A26" s="153"/>
      <c r="B26" s="153"/>
      <c r="C26" s="153"/>
      <c r="D26" s="153"/>
      <c r="E26" s="153"/>
      <c r="F26" s="153"/>
      <c r="G26" s="153"/>
      <c r="H26" s="210"/>
      <c r="I26" s="153"/>
      <c r="J26" s="643" t="s">
        <v>272</v>
      </c>
      <c r="K26" s="644"/>
      <c r="L26" s="208"/>
      <c r="M26" s="214"/>
    </row>
    <row r="27" spans="1:13" x14ac:dyDescent="0.2">
      <c r="A27" s="164"/>
      <c r="B27" s="164"/>
      <c r="C27" s="164"/>
      <c r="D27" s="164"/>
      <c r="E27" s="164"/>
      <c r="F27" s="164"/>
      <c r="G27" s="165" t="s">
        <v>273</v>
      </c>
      <c r="H27" s="164"/>
      <c r="I27" s="164"/>
      <c r="J27" s="164"/>
      <c r="K27" s="164"/>
      <c r="L27" s="164"/>
      <c r="M27" s="164"/>
    </row>
    <row r="28" spans="1:13" ht="12.75" customHeight="1" x14ac:dyDescent="0.2">
      <c r="A28" s="153"/>
      <c r="B28" s="153"/>
      <c r="C28" s="153"/>
      <c r="D28" s="153"/>
      <c r="E28" s="153"/>
      <c r="F28" s="153"/>
      <c r="G28" s="153"/>
      <c r="H28" s="153"/>
      <c r="I28" s="153"/>
      <c r="J28" s="153"/>
      <c r="K28" s="153"/>
      <c r="L28" s="151"/>
      <c r="M28" s="215" t="s">
        <v>274</v>
      </c>
    </row>
    <row r="29" spans="1:13" x14ac:dyDescent="0.2">
      <c r="A29" s="156" t="s">
        <v>275</v>
      </c>
      <c r="B29" s="150"/>
      <c r="C29" s="150"/>
      <c r="D29" s="150"/>
      <c r="E29" s="172">
        <v>0</v>
      </c>
      <c r="F29" s="173" t="s">
        <v>230</v>
      </c>
      <c r="G29" s="151" t="s">
        <v>227</v>
      </c>
      <c r="H29" s="160"/>
      <c r="I29" s="153" t="s">
        <v>1</v>
      </c>
      <c r="J29" s="150" t="s">
        <v>228</v>
      </c>
      <c r="K29" s="150"/>
      <c r="L29" s="174"/>
      <c r="M29" s="216" t="str">
        <f>IF(E9&gt;1,(E9-E29)/E9,"")</f>
        <v/>
      </c>
    </row>
    <row r="30" spans="1:13" x14ac:dyDescent="0.2">
      <c r="A30" s="153"/>
      <c r="B30" s="153"/>
      <c r="C30" s="153"/>
      <c r="D30" s="153"/>
      <c r="E30" s="182"/>
      <c r="F30" s="151"/>
      <c r="G30" s="153"/>
      <c r="H30" s="182"/>
      <c r="I30" s="153"/>
      <c r="J30" s="153"/>
      <c r="K30" s="153"/>
      <c r="L30" s="151"/>
      <c r="M30" s="217"/>
    </row>
    <row r="31" spans="1:13" x14ac:dyDescent="0.2">
      <c r="A31" s="156" t="s">
        <v>276</v>
      </c>
      <c r="B31" s="150"/>
      <c r="C31" s="150"/>
      <c r="D31" s="150"/>
      <c r="E31" s="172">
        <v>0</v>
      </c>
      <c r="F31" s="173" t="s">
        <v>230</v>
      </c>
      <c r="G31" s="151" t="s">
        <v>227</v>
      </c>
      <c r="H31" s="160"/>
      <c r="I31" s="153" t="s">
        <v>1</v>
      </c>
      <c r="J31" s="150" t="s">
        <v>231</v>
      </c>
      <c r="K31" s="150"/>
      <c r="L31" s="174"/>
      <c r="M31" s="216" t="str">
        <f>IF(E11&gt;1,(E11-E31)/E11,"")</f>
        <v/>
      </c>
    </row>
    <row r="32" spans="1:13" x14ac:dyDescent="0.2">
      <c r="A32" s="153"/>
      <c r="B32" s="153"/>
      <c r="C32" s="153"/>
      <c r="D32" s="153"/>
      <c r="E32" s="182"/>
      <c r="F32" s="151"/>
      <c r="G32" s="153"/>
      <c r="H32" s="182"/>
      <c r="I32" s="153"/>
      <c r="J32" s="153"/>
      <c r="K32" s="153"/>
      <c r="L32" s="151"/>
      <c r="M32" s="217"/>
    </row>
    <row r="33" spans="1:13" x14ac:dyDescent="0.2">
      <c r="A33" s="156" t="s">
        <v>277</v>
      </c>
      <c r="B33" s="150"/>
      <c r="C33" s="150"/>
      <c r="D33" s="150"/>
      <c r="E33" s="172">
        <v>0</v>
      </c>
      <c r="F33" s="173" t="s">
        <v>230</v>
      </c>
      <c r="G33" s="151" t="s">
        <v>227</v>
      </c>
      <c r="H33" s="160"/>
      <c r="I33" s="153" t="s">
        <v>1</v>
      </c>
      <c r="J33" s="150" t="s">
        <v>231</v>
      </c>
      <c r="K33" s="150"/>
      <c r="L33" s="174"/>
      <c r="M33" s="216" t="str">
        <f>IF(E13&gt;1,(E13-E33)/E13,"")</f>
        <v/>
      </c>
    </row>
    <row r="34" spans="1:13" x14ac:dyDescent="0.2">
      <c r="A34" s="153"/>
      <c r="B34" s="153"/>
      <c r="C34" s="153"/>
      <c r="D34" s="153"/>
      <c r="E34" s="153"/>
      <c r="F34" s="153"/>
      <c r="G34" s="153"/>
      <c r="H34" s="153"/>
      <c r="I34" s="153"/>
      <c r="J34" s="153"/>
      <c r="K34" s="153"/>
      <c r="L34" s="153"/>
      <c r="M34" s="153"/>
    </row>
    <row r="35" spans="1:13" x14ac:dyDescent="0.2">
      <c r="A35" s="184" t="s">
        <v>278</v>
      </c>
      <c r="B35" s="185"/>
      <c r="C35" s="185"/>
      <c r="D35" s="185"/>
      <c r="E35" s="185"/>
      <c r="F35" s="185"/>
      <c r="G35" s="150" t="s">
        <v>234</v>
      </c>
      <c r="H35" s="186"/>
      <c r="I35" s="187"/>
      <c r="J35" s="150" t="s">
        <v>235</v>
      </c>
      <c r="K35" s="186"/>
      <c r="L35" s="187"/>
      <c r="M35" s="158"/>
    </row>
    <row r="36" spans="1:13" x14ac:dyDescent="0.2">
      <c r="A36" s="190"/>
      <c r="B36" s="190"/>
      <c r="C36" s="190"/>
      <c r="D36" s="190"/>
      <c r="E36" s="190"/>
      <c r="F36" s="190"/>
      <c r="G36" s="190"/>
      <c r="H36" s="190"/>
      <c r="I36" s="190"/>
      <c r="J36" s="190"/>
      <c r="K36" s="190"/>
      <c r="L36" s="190"/>
      <c r="M36" s="190"/>
    </row>
    <row r="37" spans="1:13" x14ac:dyDescent="0.2">
      <c r="A37" s="158" t="s">
        <v>279</v>
      </c>
      <c r="B37" s="189"/>
      <c r="C37" s="189"/>
      <c r="D37" s="189"/>
      <c r="E37" s="189"/>
      <c r="F37" s="189"/>
      <c r="G37" s="189"/>
      <c r="H37" s="189"/>
      <c r="I37" s="189"/>
      <c r="J37" s="158" t="s">
        <v>280</v>
      </c>
      <c r="K37" s="189"/>
      <c r="L37" s="189"/>
      <c r="M37" s="192"/>
    </row>
    <row r="38" spans="1:13" ht="25.5" x14ac:dyDescent="0.2">
      <c r="A38" s="194" t="str">
        <f>A19</f>
        <v>Return</v>
      </c>
      <c r="B38" s="194" t="str">
        <f t="shared" ref="B38:H38" si="0">B19</f>
        <v>Reg 1</v>
      </c>
      <c r="C38" s="194" t="str">
        <f t="shared" si="0"/>
        <v>Reg 2</v>
      </c>
      <c r="D38" s="194" t="str">
        <f t="shared" si="0"/>
        <v>Reg 3</v>
      </c>
      <c r="E38" s="194" t="str">
        <f t="shared" si="0"/>
        <v>Reg 4</v>
      </c>
      <c r="F38" s="194" t="str">
        <f t="shared" si="0"/>
        <v>Reg 5</v>
      </c>
      <c r="G38" s="194" t="str">
        <f t="shared" si="0"/>
        <v>Reg 6</v>
      </c>
      <c r="H38" s="194" t="str">
        <f t="shared" si="0"/>
        <v>Reg 7</v>
      </c>
      <c r="I38" s="153"/>
      <c r="J38" s="195"/>
      <c r="K38" s="218" t="s">
        <v>247</v>
      </c>
      <c r="L38" s="218" t="s">
        <v>248</v>
      </c>
      <c r="M38" s="219" t="s">
        <v>249</v>
      </c>
    </row>
    <row r="39" spans="1:13" x14ac:dyDescent="0.2">
      <c r="A39" s="197"/>
      <c r="B39" s="197"/>
      <c r="C39" s="197"/>
      <c r="D39" s="197"/>
      <c r="E39" s="197"/>
      <c r="F39" s="197"/>
      <c r="G39" s="197"/>
      <c r="H39" s="197"/>
      <c r="I39" s="153"/>
      <c r="J39" s="201" t="str">
        <f>J20</f>
        <v>Kitchen</v>
      </c>
      <c r="K39" s="199"/>
      <c r="L39" s="200"/>
      <c r="M39" s="200"/>
    </row>
    <row r="40" spans="1:13" x14ac:dyDescent="0.2">
      <c r="A40" s="194" t="str">
        <f>A21</f>
        <v>Reg 8</v>
      </c>
      <c r="B40" s="194" t="str">
        <f t="shared" ref="B40:H40" si="1">B21</f>
        <v>Reg 9</v>
      </c>
      <c r="C40" s="194" t="str">
        <f t="shared" si="1"/>
        <v>Reg 10</v>
      </c>
      <c r="D40" s="194" t="str">
        <f t="shared" si="1"/>
        <v>Reg 11</v>
      </c>
      <c r="E40" s="194" t="str">
        <f t="shared" si="1"/>
        <v>Reg 12</v>
      </c>
      <c r="F40" s="194" t="str">
        <f t="shared" si="1"/>
        <v>Reg 13</v>
      </c>
      <c r="G40" s="194" t="str">
        <f t="shared" si="1"/>
        <v>Reg 14</v>
      </c>
      <c r="H40" s="194" t="str">
        <f t="shared" si="1"/>
        <v>Reg15</v>
      </c>
      <c r="I40" s="153"/>
      <c r="J40" s="201" t="str">
        <f>J21</f>
        <v>Bath1</v>
      </c>
      <c r="K40" s="199"/>
      <c r="L40" s="200"/>
      <c r="M40" s="200"/>
    </row>
    <row r="41" spans="1:13" x14ac:dyDescent="0.2">
      <c r="A41" s="197"/>
      <c r="B41" s="197"/>
      <c r="C41" s="197"/>
      <c r="D41" s="197"/>
      <c r="E41" s="197"/>
      <c r="F41" s="197"/>
      <c r="G41" s="197"/>
      <c r="H41" s="200"/>
      <c r="I41" s="153"/>
      <c r="J41" s="220" t="str">
        <f>J22</f>
        <v>Bath2</v>
      </c>
      <c r="K41" s="199"/>
      <c r="L41" s="200"/>
      <c r="M41" s="200"/>
    </row>
    <row r="42" spans="1:13" x14ac:dyDescent="0.2">
      <c r="A42" s="194" t="str">
        <f>A23</f>
        <v>Reg 16</v>
      </c>
      <c r="B42" s="194" t="str">
        <f t="shared" ref="B42:G42" si="2">B23</f>
        <v>Reg 17</v>
      </c>
      <c r="C42" s="194" t="str">
        <f t="shared" si="2"/>
        <v>Reg 18</v>
      </c>
      <c r="D42" s="194" t="str">
        <f t="shared" si="2"/>
        <v>Reg 19</v>
      </c>
      <c r="E42" s="194" t="str">
        <f t="shared" si="2"/>
        <v>Reg 20</v>
      </c>
      <c r="F42" s="194" t="str">
        <f t="shared" si="2"/>
        <v>Reg 21</v>
      </c>
      <c r="G42" s="194" t="str">
        <f t="shared" si="2"/>
        <v>Reg 22</v>
      </c>
      <c r="H42" s="204" t="s">
        <v>268</v>
      </c>
      <c r="I42" s="153"/>
      <c r="J42" s="220" t="str">
        <f>J23</f>
        <v>Utility</v>
      </c>
      <c r="K42" s="199"/>
      <c r="L42" s="200"/>
      <c r="M42" s="200"/>
    </row>
    <row r="43" spans="1:13" x14ac:dyDescent="0.2">
      <c r="A43" s="200"/>
      <c r="B43" s="200"/>
      <c r="C43" s="200"/>
      <c r="D43" s="200"/>
      <c r="E43" s="200"/>
      <c r="F43" s="200"/>
      <c r="G43" s="200"/>
      <c r="H43" s="221">
        <f>SUM(A39:H39,A41:H41,A43:G43)</f>
        <v>0</v>
      </c>
      <c r="I43" s="153"/>
      <c r="J43" s="220" t="s">
        <v>281</v>
      </c>
      <c r="K43" s="199"/>
      <c r="L43" s="200"/>
      <c r="M43" s="200"/>
    </row>
    <row r="44" spans="1:13" x14ac:dyDescent="0.2">
      <c r="A44" s="645" t="s">
        <v>282</v>
      </c>
      <c r="B44" s="646"/>
      <c r="C44" s="646"/>
      <c r="D44" s="646"/>
      <c r="E44" s="647"/>
      <c r="F44" s="222" t="str">
        <f>IF(A39&gt;0.1,(H24-H43)/H24,"")</f>
        <v/>
      </c>
      <c r="G44" s="178"/>
      <c r="H44" s="210"/>
      <c r="I44" s="223"/>
      <c r="J44" s="223"/>
      <c r="K44" s="223"/>
      <c r="L44" s="223"/>
      <c r="M44" s="223"/>
    </row>
    <row r="45" spans="1:13" x14ac:dyDescent="0.2">
      <c r="A45" s="224"/>
      <c r="B45" s="224"/>
      <c r="C45" s="224"/>
      <c r="D45" s="224"/>
      <c r="E45" s="224"/>
      <c r="F45" s="225"/>
      <c r="G45" s="178"/>
      <c r="H45" s="210"/>
      <c r="I45" s="223"/>
      <c r="J45" s="223"/>
      <c r="K45" s="223"/>
      <c r="L45" s="223"/>
      <c r="M45" s="223"/>
    </row>
    <row r="46" spans="1:13" x14ac:dyDescent="0.2">
      <c r="A46" s="150" t="s">
        <v>283</v>
      </c>
      <c r="B46" s="150"/>
      <c r="C46" s="150"/>
      <c r="D46" s="150"/>
      <c r="E46" s="150"/>
      <c r="F46" s="150"/>
      <c r="G46" s="150"/>
      <c r="H46" s="150"/>
      <c r="I46" s="636" t="str">
        <f>IF((E29&gt;M9),"NOT Met",IF((E29&lt;M9),"Met Target",""))</f>
        <v>Met Target</v>
      </c>
      <c r="J46" s="637"/>
      <c r="K46" s="150"/>
      <c r="L46" s="153"/>
      <c r="M46" s="210"/>
    </row>
    <row r="47" spans="1:13" x14ac:dyDescent="0.2">
      <c r="A47" s="226" t="s">
        <v>284</v>
      </c>
      <c r="B47" s="227"/>
      <c r="C47" s="227"/>
      <c r="D47" s="227"/>
      <c r="E47" s="227"/>
      <c r="F47" s="227"/>
      <c r="G47" s="227"/>
      <c r="H47" s="227"/>
      <c r="I47" s="227"/>
      <c r="J47" s="227"/>
      <c r="K47" s="227"/>
      <c r="L47" s="227"/>
      <c r="M47" s="227"/>
    </row>
    <row r="48" spans="1:13" x14ac:dyDescent="0.2">
      <c r="A48" s="150" t="s">
        <v>285</v>
      </c>
      <c r="B48" s="150"/>
      <c r="C48" s="150"/>
      <c r="D48" s="150"/>
      <c r="E48" s="150"/>
      <c r="F48" s="150"/>
      <c r="G48" s="150"/>
      <c r="H48" s="150"/>
      <c r="I48" s="636" t="str">
        <f>IF((E31&gt;M11),"NOT Met",IF((E31&lt;M11),"Met Target",""))</f>
        <v>Met Target</v>
      </c>
      <c r="J48" s="637"/>
      <c r="K48" s="150"/>
      <c r="L48" s="150"/>
      <c r="M48" s="210"/>
    </row>
    <row r="49" spans="1:13" x14ac:dyDescent="0.2">
      <c r="A49" s="228" t="s">
        <v>286</v>
      </c>
      <c r="B49" s="228"/>
      <c r="C49" s="228"/>
      <c r="D49" s="228"/>
      <c r="E49" s="228"/>
      <c r="F49" s="228"/>
      <c r="G49" s="228"/>
      <c r="H49" s="228"/>
      <c r="I49" s="636" t="str">
        <f>IF((E33&gt;M13),"NOT Met",IF((E33&lt;M13),"Met Target",""))</f>
        <v>Met Target</v>
      </c>
      <c r="J49" s="637"/>
      <c r="K49" s="228"/>
      <c r="L49" s="228"/>
      <c r="M49" s="210"/>
    </row>
    <row r="50" spans="1:13" x14ac:dyDescent="0.2">
      <c r="A50" s="226" t="s">
        <v>287</v>
      </c>
      <c r="B50" s="227"/>
      <c r="C50" s="227"/>
      <c r="D50" s="227"/>
      <c r="E50" s="227"/>
      <c r="F50" s="227"/>
      <c r="G50" s="227"/>
      <c r="H50" s="227"/>
      <c r="I50" s="227"/>
      <c r="J50" s="227"/>
      <c r="K50" s="227"/>
      <c r="L50" s="227"/>
      <c r="M50" s="227"/>
    </row>
    <row r="51" spans="1:13" x14ac:dyDescent="0.2">
      <c r="A51" s="228" t="s">
        <v>288</v>
      </c>
      <c r="B51" s="153"/>
      <c r="C51" s="153"/>
      <c r="D51" s="153"/>
      <c r="E51" s="153"/>
      <c r="F51" s="153"/>
      <c r="G51" s="153"/>
      <c r="H51" s="153"/>
      <c r="I51" s="153"/>
      <c r="J51" s="153"/>
      <c r="K51" s="153"/>
      <c r="L51" s="153"/>
      <c r="M51" s="153"/>
    </row>
    <row r="52" spans="1:13" x14ac:dyDescent="0.2">
      <c r="A52" s="153"/>
      <c r="B52" s="153" t="s">
        <v>289</v>
      </c>
      <c r="C52" s="153"/>
      <c r="D52" s="153"/>
      <c r="E52" s="178"/>
      <c r="F52" s="153"/>
      <c r="G52" s="153"/>
      <c r="H52" s="153"/>
      <c r="I52" s="638"/>
      <c r="J52" s="639"/>
      <c r="K52" s="153"/>
      <c r="L52" s="153"/>
      <c r="M52" s="153"/>
    </row>
    <row r="53" spans="1:13" x14ac:dyDescent="0.2">
      <c r="A53" s="156" t="s">
        <v>290</v>
      </c>
      <c r="B53" s="156"/>
      <c r="C53" s="156"/>
      <c r="D53" s="156"/>
      <c r="E53" s="156"/>
      <c r="F53" s="156"/>
      <c r="G53" s="156"/>
      <c r="H53" s="156"/>
      <c r="I53" s="156"/>
      <c r="J53" s="156"/>
      <c r="K53" s="156"/>
      <c r="L53" s="156"/>
      <c r="M53" s="156"/>
    </row>
    <row r="54" spans="1:13" x14ac:dyDescent="0.2">
      <c r="A54" s="229"/>
      <c r="B54" s="229"/>
      <c r="C54" s="210"/>
      <c r="D54" s="210"/>
      <c r="E54" s="153"/>
      <c r="F54" s="153"/>
      <c r="G54" s="153"/>
      <c r="H54" s="153"/>
      <c r="I54" s="153"/>
      <c r="J54" s="153"/>
      <c r="K54" s="153"/>
      <c r="L54" s="153"/>
      <c r="M54" s="153"/>
    </row>
    <row r="55" spans="1:13" x14ac:dyDescent="0.2">
      <c r="A55" s="230"/>
      <c r="B55" s="230"/>
      <c r="C55" s="230"/>
      <c r="D55" s="230"/>
      <c r="E55" s="230"/>
      <c r="F55" s="230"/>
      <c r="G55" s="230"/>
      <c r="H55" s="230"/>
      <c r="I55" s="230"/>
      <c r="J55" s="231"/>
      <c r="K55" s="231"/>
      <c r="L55" s="640"/>
      <c r="M55" s="640"/>
    </row>
    <row r="56" spans="1:13" x14ac:dyDescent="0.2">
      <c r="A56" s="232" t="s">
        <v>291</v>
      </c>
      <c r="B56" s="153"/>
      <c r="C56" s="232"/>
      <c r="D56" s="232"/>
      <c r="E56" s="232"/>
      <c r="F56" s="232"/>
      <c r="G56" s="232"/>
      <c r="H56" s="232"/>
      <c r="I56" s="232"/>
      <c r="J56" s="232"/>
      <c r="K56" s="232"/>
      <c r="L56" s="232" t="s">
        <v>292</v>
      </c>
      <c r="M56" s="232"/>
    </row>
    <row r="57" spans="1:13" x14ac:dyDescent="0.2">
      <c r="A57" s="178"/>
      <c r="B57" s="178"/>
      <c r="C57" s="178"/>
      <c r="D57" s="178"/>
      <c r="E57" s="178"/>
      <c r="F57" s="178"/>
      <c r="G57" s="178"/>
      <c r="H57" s="178"/>
      <c r="I57" s="178"/>
      <c r="J57" s="178"/>
      <c r="K57" s="178"/>
      <c r="L57" s="178"/>
      <c r="M57" s="178"/>
    </row>
    <row r="58" spans="1:13" x14ac:dyDescent="0.2">
      <c r="A58" s="178"/>
      <c r="B58" s="178"/>
      <c r="C58" s="178"/>
      <c r="D58" s="178"/>
      <c r="E58" s="178"/>
      <c r="F58" s="178"/>
      <c r="G58" s="178"/>
      <c r="H58" s="178"/>
      <c r="I58" s="178"/>
      <c r="J58" s="178"/>
      <c r="K58" s="178"/>
      <c r="L58" s="178"/>
      <c r="M58" s="178"/>
    </row>
    <row r="59" spans="1:13" x14ac:dyDescent="0.2">
      <c r="A59" s="178"/>
      <c r="B59" s="178"/>
      <c r="C59" s="178"/>
      <c r="D59" s="178"/>
      <c r="E59" s="178"/>
      <c r="F59" s="178"/>
      <c r="G59" s="178"/>
      <c r="H59" s="178"/>
      <c r="I59" s="178"/>
      <c r="J59" s="178"/>
      <c r="K59" s="178"/>
      <c r="L59" s="178"/>
      <c r="M59" s="178"/>
    </row>
    <row r="60" spans="1:13" x14ac:dyDescent="0.2">
      <c r="A60" s="178"/>
      <c r="B60" s="178"/>
      <c r="C60" s="178"/>
      <c r="D60" s="178"/>
      <c r="E60" s="178"/>
      <c r="F60" s="178"/>
      <c r="G60" s="178"/>
      <c r="H60" s="178"/>
      <c r="I60" s="178"/>
      <c r="J60" s="178"/>
      <c r="K60" s="178"/>
      <c r="L60" s="178"/>
      <c r="M60" s="178"/>
    </row>
    <row r="61" spans="1:13" x14ac:dyDescent="0.2">
      <c r="A61" s="178"/>
      <c r="B61" s="178"/>
      <c r="C61" s="178"/>
      <c r="D61" s="178"/>
      <c r="E61" s="178"/>
      <c r="F61" s="178"/>
      <c r="G61" s="178"/>
      <c r="H61" s="178"/>
      <c r="I61" s="178"/>
      <c r="J61" s="178"/>
      <c r="K61" s="178"/>
      <c r="L61" s="178"/>
      <c r="M61" s="178"/>
    </row>
    <row r="62" spans="1:13" x14ac:dyDescent="0.2">
      <c r="A62" s="178"/>
      <c r="B62" s="178"/>
      <c r="C62" s="178"/>
      <c r="D62" s="178"/>
      <c r="E62" s="178"/>
      <c r="F62" s="178"/>
      <c r="G62" s="178"/>
      <c r="H62" s="178"/>
      <c r="I62" s="178"/>
      <c r="J62" s="178"/>
      <c r="K62" s="178"/>
      <c r="L62" s="178"/>
      <c r="M62" s="178"/>
    </row>
    <row r="63" spans="1:13" x14ac:dyDescent="0.2">
      <c r="A63" s="178"/>
      <c r="B63" s="178"/>
      <c r="C63" s="178"/>
      <c r="D63" s="178"/>
      <c r="E63" s="178"/>
      <c r="F63" s="178"/>
      <c r="G63" s="178"/>
      <c r="H63" s="178"/>
      <c r="I63" s="178"/>
      <c r="J63" s="178"/>
      <c r="K63" s="178"/>
      <c r="L63" s="178"/>
      <c r="M63" s="178"/>
    </row>
    <row r="64" spans="1:13" x14ac:dyDescent="0.2">
      <c r="A64" s="178"/>
      <c r="B64" s="178"/>
      <c r="C64" s="178"/>
      <c r="D64" s="178"/>
      <c r="E64" s="178"/>
      <c r="F64" s="178"/>
      <c r="G64" s="178"/>
      <c r="H64" s="178"/>
      <c r="I64" s="178"/>
      <c r="J64" s="178"/>
      <c r="K64" s="178"/>
      <c r="L64" s="178"/>
      <c r="M64" s="178"/>
    </row>
    <row r="65" spans="1:13" x14ac:dyDescent="0.2">
      <c r="A65" s="178"/>
      <c r="B65" s="178"/>
      <c r="C65" s="178"/>
      <c r="D65" s="178"/>
      <c r="E65" s="178"/>
      <c r="F65" s="178"/>
      <c r="G65" s="178"/>
      <c r="H65" s="178"/>
      <c r="I65" s="178"/>
      <c r="J65" s="178"/>
      <c r="K65" s="178"/>
      <c r="L65" s="178"/>
      <c r="M65" s="178"/>
    </row>
    <row r="66" spans="1:13" x14ac:dyDescent="0.2">
      <c r="A66" s="178"/>
      <c r="B66" s="178"/>
      <c r="C66" s="178"/>
      <c r="D66" s="178"/>
      <c r="E66" s="178"/>
      <c r="F66" s="178"/>
      <c r="G66" s="178"/>
      <c r="H66" s="178"/>
      <c r="I66" s="178"/>
      <c r="J66" s="178"/>
      <c r="K66" s="178"/>
      <c r="L66" s="178"/>
      <c r="M66" s="178"/>
    </row>
    <row r="67" spans="1:13" x14ac:dyDescent="0.2">
      <c r="A67" s="178"/>
      <c r="B67" s="178"/>
      <c r="C67" s="178"/>
      <c r="D67" s="178"/>
      <c r="E67" s="178"/>
      <c r="F67" s="178"/>
      <c r="G67" s="178"/>
      <c r="H67" s="178"/>
      <c r="I67" s="178"/>
      <c r="J67" s="178"/>
      <c r="K67" s="178"/>
      <c r="L67" s="178"/>
      <c r="M67" s="178"/>
    </row>
    <row r="68" spans="1:13" x14ac:dyDescent="0.2">
      <c r="A68" s="178"/>
      <c r="B68" s="178"/>
      <c r="C68" s="178"/>
      <c r="D68" s="178"/>
      <c r="E68" s="178"/>
      <c r="F68" s="178"/>
      <c r="G68" s="178"/>
      <c r="H68" s="178"/>
      <c r="I68" s="178"/>
      <c r="J68" s="178"/>
      <c r="K68" s="178"/>
      <c r="L68" s="178"/>
      <c r="M68" s="178"/>
    </row>
    <row r="69" spans="1:13" x14ac:dyDescent="0.2">
      <c r="A69" s="178"/>
      <c r="B69" s="178"/>
      <c r="C69" s="178"/>
      <c r="D69" s="178"/>
      <c r="E69" s="178"/>
      <c r="F69" s="178"/>
      <c r="G69" s="178"/>
      <c r="H69" s="178"/>
      <c r="I69" s="178"/>
      <c r="J69" s="178"/>
      <c r="K69" s="178"/>
      <c r="L69" s="178"/>
      <c r="M69" s="178"/>
    </row>
    <row r="70" spans="1:13" x14ac:dyDescent="0.2">
      <c r="A70" s="178"/>
      <c r="B70" s="178"/>
      <c r="C70" s="178"/>
      <c r="D70" s="178"/>
      <c r="E70" s="178"/>
      <c r="F70" s="178"/>
      <c r="G70" s="178"/>
      <c r="H70" s="178"/>
      <c r="I70" s="178"/>
      <c r="J70" s="178"/>
      <c r="K70" s="178"/>
      <c r="L70" s="178"/>
      <c r="M70" s="178"/>
    </row>
    <row r="71" spans="1:13" x14ac:dyDescent="0.2">
      <c r="A71" s="178"/>
      <c r="B71" s="178"/>
      <c r="C71" s="178"/>
      <c r="D71" s="178"/>
      <c r="E71" s="178"/>
      <c r="F71" s="178"/>
      <c r="G71" s="178"/>
      <c r="H71" s="178"/>
      <c r="I71" s="178"/>
      <c r="J71" s="178"/>
      <c r="K71" s="178"/>
      <c r="L71" s="178"/>
      <c r="M71" s="178"/>
    </row>
    <row r="72" spans="1:13" x14ac:dyDescent="0.2">
      <c r="A72" s="178"/>
      <c r="B72" s="178"/>
      <c r="C72" s="178"/>
      <c r="D72" s="178"/>
      <c r="E72" s="178"/>
      <c r="F72" s="178"/>
      <c r="G72" s="178"/>
      <c r="H72" s="178"/>
      <c r="I72" s="178"/>
      <c r="J72" s="178"/>
      <c r="K72" s="178"/>
      <c r="L72" s="178"/>
      <c r="M72" s="178"/>
    </row>
    <row r="73" spans="1:13" x14ac:dyDescent="0.2">
      <c r="A73" s="178"/>
      <c r="B73" s="178"/>
      <c r="C73" s="178"/>
      <c r="D73" s="178"/>
      <c r="E73" s="178"/>
      <c r="F73" s="178"/>
      <c r="G73" s="178"/>
      <c r="H73" s="178"/>
      <c r="I73" s="178"/>
      <c r="J73" s="178"/>
      <c r="K73" s="178"/>
      <c r="L73" s="178"/>
      <c r="M73" s="178"/>
    </row>
    <row r="74" spans="1:13" x14ac:dyDescent="0.2">
      <c r="A74" s="178"/>
      <c r="B74" s="178"/>
      <c r="C74" s="178"/>
      <c r="D74" s="178"/>
      <c r="E74" s="178"/>
      <c r="F74" s="178"/>
      <c r="G74" s="178"/>
      <c r="H74" s="178"/>
      <c r="I74" s="178"/>
      <c r="J74" s="178"/>
      <c r="K74" s="178"/>
      <c r="L74" s="178"/>
      <c r="M74" s="178"/>
    </row>
    <row r="75" spans="1:13" x14ac:dyDescent="0.2">
      <c r="A75" s="178"/>
      <c r="B75" s="178"/>
      <c r="C75" s="178"/>
      <c r="D75" s="178"/>
      <c r="E75" s="178"/>
      <c r="F75" s="178"/>
      <c r="G75" s="178"/>
      <c r="H75" s="178"/>
      <c r="I75" s="178"/>
      <c r="J75" s="178"/>
      <c r="K75" s="178"/>
      <c r="L75" s="178"/>
      <c r="M75" s="178"/>
    </row>
    <row r="76" spans="1:13" x14ac:dyDescent="0.2">
      <c r="A76" s="178"/>
      <c r="B76" s="178"/>
      <c r="C76" s="178"/>
      <c r="D76" s="178"/>
      <c r="E76" s="178"/>
      <c r="F76" s="178"/>
      <c r="G76" s="178"/>
      <c r="H76" s="178"/>
      <c r="I76" s="178"/>
      <c r="J76" s="178"/>
      <c r="K76" s="178"/>
      <c r="L76" s="178"/>
      <c r="M76" s="178"/>
    </row>
    <row r="77" spans="1:13" x14ac:dyDescent="0.2">
      <c r="A77" s="178"/>
      <c r="B77" s="178"/>
      <c r="C77" s="178"/>
      <c r="D77" s="178"/>
      <c r="E77" s="178"/>
      <c r="F77" s="178"/>
      <c r="G77" s="178"/>
      <c r="H77" s="178"/>
      <c r="I77" s="178"/>
      <c r="J77" s="178"/>
      <c r="K77" s="178"/>
      <c r="L77" s="178"/>
      <c r="M77" s="178"/>
    </row>
    <row r="78" spans="1:13" x14ac:dyDescent="0.2">
      <c r="A78" s="178"/>
      <c r="B78" s="178"/>
      <c r="C78" s="178"/>
      <c r="D78" s="178"/>
      <c r="E78" s="178"/>
      <c r="F78" s="178"/>
      <c r="G78" s="178"/>
      <c r="H78" s="178"/>
      <c r="I78" s="178"/>
      <c r="J78" s="178"/>
      <c r="K78" s="178"/>
      <c r="L78" s="178"/>
      <c r="M78" s="178"/>
    </row>
    <row r="79" spans="1:13" x14ac:dyDescent="0.2">
      <c r="A79" s="178"/>
      <c r="B79" s="178"/>
      <c r="C79" s="178"/>
      <c r="D79" s="178"/>
      <c r="E79" s="178"/>
      <c r="F79" s="178"/>
      <c r="G79" s="178"/>
      <c r="H79" s="178"/>
      <c r="I79" s="178"/>
      <c r="J79" s="178"/>
      <c r="K79" s="178"/>
      <c r="L79" s="178"/>
      <c r="M79" s="178"/>
    </row>
    <row r="80" spans="1:13" x14ac:dyDescent="0.2">
      <c r="A80" s="178"/>
      <c r="B80" s="178"/>
      <c r="C80" s="178"/>
      <c r="D80" s="178"/>
      <c r="E80" s="178"/>
      <c r="F80" s="178"/>
      <c r="G80" s="178"/>
      <c r="H80" s="178"/>
      <c r="I80" s="178"/>
      <c r="J80" s="178"/>
      <c r="K80" s="178"/>
      <c r="L80" s="178"/>
      <c r="M80" s="178"/>
    </row>
  </sheetData>
  <sheetProtection algorithmName="SHA-512" hashValue="f1A7pzT53Vz22CDE07JCablRdF98yXb2iydpUC9rM+79a3g7pR0nlWz0ZZnhM/+2voJhwCnUtVxI6BYVM13M/A==" saltValue="isX3umDIbyBy6VD/1Od4zw==" spinCount="100000" sheet="1" selectLockedCells="1"/>
  <mergeCells count="9">
    <mergeCell ref="I49:J49"/>
    <mergeCell ref="I52:J52"/>
    <mergeCell ref="L55:M55"/>
    <mergeCell ref="C4:H4"/>
    <mergeCell ref="J4:M4"/>
    <mergeCell ref="J26:K26"/>
    <mergeCell ref="A44:E44"/>
    <mergeCell ref="I46:J46"/>
    <mergeCell ref="I48:J48"/>
  </mergeCells>
  <dataValidations count="23">
    <dataValidation allowBlank="1" showInputMessage="1" showErrorMessage="1" promptTitle="Total Dwelling Height" prompt="Vertical distance between the lowest and highest above-grade points within the dwelling pressure boundary." sqref="L26"/>
    <dataValidation allowBlank="1" showInputMessage="1" showErrorMessage="1" promptTitle="Client Name" prompt="Input the name of client" sqref="C4"/>
    <dataValidation type="decimal" allowBlank="1" showInputMessage="1" showErrorMessage="1" promptTitle="Ceiling Height" prompt="Input the average ceiling height for the unit." sqref="H6">
      <formula1>0</formula1>
      <formula2>25</formula2>
    </dataValidation>
    <dataValidation type="whole" allowBlank="1" showInputMessage="1" showErrorMessage="1" promptTitle="Initial blower door reading" prompt="Input the blower door reading from the initial assessment." sqref="E9 E29">
      <formula1>0</formula1>
      <formula2>20000</formula2>
    </dataValidation>
    <dataValidation type="whole" allowBlank="1" showInputMessage="1" showErrorMessage="1" promptTitle="Total Duct Leakage" prompt="Input the total duct leakage reading from the initial assessment." sqref="E31">
      <formula1>0</formula1>
      <formula2>20000</formula2>
    </dataValidation>
    <dataValidation type="whole" allowBlank="1" showInputMessage="1" showErrorMessage="1" promptTitle="Duct Leakage to the Outside" prompt="Input the duct leakage to the outside reading obtained from the initial assessment." sqref="E33">
      <formula1>0</formula1>
      <formula2>20000</formula2>
    </dataValidation>
    <dataValidation type="whole" allowBlank="1" showInputMessage="1" showErrorMessage="1" promptTitle="Blower Door Pascal Reading" prompt="Input the pascal reading from the blower door for this test." sqref="H9 H29">
      <formula1>0</formula1>
      <formula2>55</formula2>
    </dataValidation>
    <dataValidation type="whole" allowBlank="1" showInputMessage="1" showErrorMessage="1" promptTitle="Duct Blaster Pascal Reading" prompt="Input the pascal reading from the duct blaster for this test." sqref="H11 H33 H31 H13">
      <formula1>0</formula1>
      <formula2>26</formula2>
    </dataValidation>
    <dataValidation type="list" allowBlank="1" showInputMessage="1" showErrorMessage="1" promptTitle="Blower Door Ring" prompt="Select the appropriate ring used during this test." sqref="L9 L29">
      <formula1>"Open, A, B, C"</formula1>
    </dataValidation>
    <dataValidation type="list" allowBlank="1" showInputMessage="1" showErrorMessage="1" promptTitle="Duct Blaster Ring" prompt="Select the duct blaster ring used for this test." sqref="L11 L13 L31 L33">
      <formula1>"Open, 1, 2, 3"</formula1>
    </dataValidation>
    <dataValidation allowBlank="1" showInputMessage="1" showErrorMessage="1" promptTitle="Duct Supply Pressure" prompt="Input the pressure measured in the duct system on the supply side. For this test, with the HVAC unit running, you will have your pressure probe in the supply plenum facing into the air flow." sqref="H15 H35"/>
    <dataValidation allowBlank="1" showInputMessage="1" showErrorMessage="1" promptTitle="Return duct pressure" prompt="Input the pressure measured in the duct system on the return side. For this test, with the HVAC unit running, you will have your pressure probe in the return air space facing into the air flow." sqref="K15 K35"/>
    <dataValidation type="whole" allowBlank="1" showInputMessage="1" showErrorMessage="1" promptTitle="Initial Total Duct Leakage" prompt="Input the total duct leakage reading from the initial assessment." sqref="E11">
      <formula1>0</formula1>
      <formula2>20000</formula2>
    </dataValidation>
    <dataValidation type="whole" allowBlank="1" showInputMessage="1" showErrorMessage="1" promptTitle="Initial Duct Leakage to Outside" prompt="Input the duct leakage to the outside reading obtained from the initial assessment." sqref="E13">
      <formula1>0</formula1>
      <formula2>20000</formula2>
    </dataValidation>
    <dataValidation allowBlank="1" showInputMessage="1" showErrorMessage="1" promptTitle="Return Air PP reading" prompt="With blower door running, record the pressure pan reading for the return air. To obtain this reading, you will need to tape off the majority of the return air grill, leaving an open space big enough for your pressure pan to cover and get your reading." sqref="A20 A39"/>
    <dataValidation allowBlank="1" showInputMessage="1" showErrorMessage="1" promptTitle="Register PP Reading" prompt="With the blower door running, record the pressure pan reading for this register." sqref="B20:H20 A22:G22 B39:H39 A41:G41"/>
    <dataValidation allowBlank="1" showInputMessage="1" showErrorMessage="1" promptTitle="CFM reading" prompt="Enter the cfm reading for this exhaust piece of equipment. Use the fan flow meter to determine the flow." sqref="K20:K23 K39:K43"/>
    <dataValidation type="list" allowBlank="1" showInputMessage="1" showErrorMessage="1" promptTitle="Openable window?" prompt="Does the room where this fan exists have an openable window?" sqref="M20:M23 M39:M43">
      <formula1>"Yes, No, NA"</formula1>
    </dataValidation>
    <dataValidation type="list" allowBlank="1" showInputMessage="1" showErrorMessage="1" promptTitle="Terminate Outside?" prompt="Operational exhaust fan must be terminated outside at conclusion of WX work. Does this particular fan terminate outside the building envelope?" sqref="L20:L23">
      <formula1>"Yes, No, NA"</formula1>
    </dataValidation>
    <dataValidation type="list" allowBlank="1" showInputMessage="1" showErrorMessage="1" promptTitle="Terminate Outside?" prompt="Operational exhaust fan absolutely MUST terminate outside at conclusion of WX work. Does this particular fan terminate outside the building envelope? At the final inspection, this true answer MUST BE YES!" sqref="L39:L43">
      <formula1>"Yes, No, NA"</formula1>
    </dataValidation>
    <dataValidation allowBlank="1" showInputMessage="1" showErrorMessage="1" promptTitle="Subrecipient Staff Signature" prompt="By signing this document, you are certifying that all the information above is true and accurate." sqref="A55"/>
    <dataValidation allowBlank="1" showInputMessage="1" showErrorMessage="1" promptTitle="Signature Date" prompt="Record the date you signed this document as completed." sqref="L55"/>
    <dataValidation type="list" allowBlank="1" showInputMessage="1" showErrorMessage="1" promptTitle="Maximize Effort?" prompt="Select whether or not air and duct sealing efforts were maximized on this house. Typically, available air/duct sealing funds should NOT be left if the sealing targets have not been met. Use ZPDs for more effective air sealing." sqref="I52">
      <formula1>"Yes, No"</formula1>
    </dataValidation>
  </dataValidations>
  <pageMargins left="0.7" right="0.7" top="0.75" bottom="0.75" header="0.3" footer="0.3"/>
  <pageSetup scale="93"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M97"/>
  <sheetViews>
    <sheetView showGridLines="0" zoomScaleNormal="100" zoomScaleSheetLayoutView="100" workbookViewId="0">
      <selection activeCell="Q16" sqref="Q16"/>
    </sheetView>
  </sheetViews>
  <sheetFormatPr defaultRowHeight="15" x14ac:dyDescent="0.25"/>
  <cols>
    <col min="3" max="3" width="10.28515625" customWidth="1"/>
    <col min="11" max="11" width="14" customWidth="1"/>
    <col min="12" max="12" width="10.42578125" customWidth="1"/>
    <col min="13" max="13" width="14.85546875" customWidth="1"/>
  </cols>
  <sheetData>
    <row r="1" spans="1:13" ht="2.85" customHeight="1" thickBot="1" x14ac:dyDescent="0.3">
      <c r="A1" s="986"/>
      <c r="B1" s="986"/>
      <c r="C1" s="986"/>
      <c r="D1" s="986"/>
      <c r="E1" s="986"/>
      <c r="F1" s="986"/>
      <c r="G1" s="986"/>
      <c r="H1" s="986"/>
      <c r="I1" s="986"/>
      <c r="J1" s="986"/>
      <c r="K1" s="986"/>
      <c r="L1" s="986"/>
      <c r="M1" s="986"/>
    </row>
    <row r="2" spans="1:13" s="436" customFormat="1" ht="16.5" thickBot="1" x14ac:dyDescent="0.3">
      <c r="A2" s="615" t="s">
        <v>214</v>
      </c>
      <c r="B2" s="1297">
        <f>'Contact Info'!B3</f>
        <v>0</v>
      </c>
      <c r="C2" s="1297"/>
      <c r="D2" s="1203" t="s">
        <v>791</v>
      </c>
      <c r="E2" s="1203"/>
      <c r="F2" s="1203"/>
      <c r="G2" s="1202"/>
      <c r="H2" s="1202"/>
      <c r="I2" s="1202"/>
      <c r="J2" s="1202"/>
      <c r="K2" s="1202"/>
      <c r="L2" s="1202"/>
      <c r="M2" s="1202"/>
    </row>
    <row r="3" spans="1:13" ht="21.75" thickBot="1" x14ac:dyDescent="0.4">
      <c r="A3" s="1298" t="s">
        <v>968</v>
      </c>
      <c r="B3" s="1298"/>
      <c r="C3" s="1298"/>
      <c r="D3" s="1298"/>
      <c r="E3" s="1298"/>
      <c r="F3" s="1298"/>
      <c r="G3" s="1298"/>
      <c r="H3" s="1298"/>
      <c r="I3" s="1298"/>
      <c r="J3" s="1298"/>
      <c r="K3" s="1298"/>
      <c r="L3" s="1298"/>
      <c r="M3" s="1298"/>
    </row>
    <row r="4" spans="1:13" ht="30" customHeight="1" thickBot="1" x14ac:dyDescent="0.3">
      <c r="A4" s="1295" t="s">
        <v>896</v>
      </c>
      <c r="B4" s="1295"/>
      <c r="C4" s="1295"/>
      <c r="D4" s="1295"/>
      <c r="E4" s="1295"/>
      <c r="F4" s="1295"/>
      <c r="G4" s="1295"/>
      <c r="H4" s="1295"/>
      <c r="I4" s="1295"/>
      <c r="J4" s="1296" t="s">
        <v>793</v>
      </c>
      <c r="K4" s="1296"/>
      <c r="L4" s="1296" t="s">
        <v>794</v>
      </c>
      <c r="M4" s="1296"/>
    </row>
    <row r="5" spans="1:13" ht="19.899999999999999" customHeight="1" thickBot="1" x14ac:dyDescent="0.3">
      <c r="A5" s="1293" t="s">
        <v>851</v>
      </c>
      <c r="B5" s="1293"/>
      <c r="C5" s="1293"/>
      <c r="D5" s="1293"/>
      <c r="E5" s="1293"/>
      <c r="F5" s="1293"/>
      <c r="G5" s="1293"/>
      <c r="H5" s="1293"/>
      <c r="I5" s="1293"/>
      <c r="J5" s="1294"/>
      <c r="K5" s="1294"/>
      <c r="L5" s="1294"/>
      <c r="M5" s="1294"/>
    </row>
    <row r="6" spans="1:13" ht="19.899999999999999" customHeight="1" thickBot="1" x14ac:dyDescent="0.3">
      <c r="A6" s="1293" t="s">
        <v>852</v>
      </c>
      <c r="B6" s="1293"/>
      <c r="C6" s="1293"/>
      <c r="D6" s="1293"/>
      <c r="E6" s="1293"/>
      <c r="F6" s="1293"/>
      <c r="G6" s="1293"/>
      <c r="H6" s="1293"/>
      <c r="I6" s="1293"/>
      <c r="J6" s="1294"/>
      <c r="K6" s="1294"/>
      <c r="L6" s="1294"/>
      <c r="M6" s="1294"/>
    </row>
    <row r="7" spans="1:13" ht="19.899999999999999" customHeight="1" thickBot="1" x14ac:dyDescent="0.3">
      <c r="A7" s="1293" t="s">
        <v>414</v>
      </c>
      <c r="B7" s="1293"/>
      <c r="C7" s="1293"/>
      <c r="D7" s="1293"/>
      <c r="E7" s="1293"/>
      <c r="F7" s="1293"/>
      <c r="G7" s="1293"/>
      <c r="H7" s="1293"/>
      <c r="I7" s="1293"/>
      <c r="J7" s="1294"/>
      <c r="K7" s="1294"/>
      <c r="L7" s="1294"/>
      <c r="M7" s="1294"/>
    </row>
    <row r="8" spans="1:13" ht="19.899999999999999" customHeight="1" thickBot="1" x14ac:dyDescent="0.3">
      <c r="A8" s="1293" t="s">
        <v>925</v>
      </c>
      <c r="B8" s="1293"/>
      <c r="C8" s="1293"/>
      <c r="D8" s="1293"/>
      <c r="E8" s="1293"/>
      <c r="F8" s="1293"/>
      <c r="G8" s="1293"/>
      <c r="H8" s="1293"/>
      <c r="I8" s="1293"/>
      <c r="J8" s="1294"/>
      <c r="K8" s="1294"/>
      <c r="L8" s="1294"/>
      <c r="M8" s="1294"/>
    </row>
    <row r="9" spans="1:13" ht="15.75" thickBot="1" x14ac:dyDescent="0.3">
      <c r="A9" s="1357" t="s">
        <v>893</v>
      </c>
      <c r="B9" s="1358"/>
      <c r="C9" s="1358"/>
      <c r="D9" s="1358"/>
      <c r="E9" s="1358"/>
      <c r="F9" s="1358"/>
      <c r="G9" s="1358"/>
      <c r="H9" s="1358"/>
      <c r="I9" s="1358"/>
      <c r="J9" s="1358"/>
      <c r="K9" s="1358"/>
      <c r="L9" s="1358"/>
      <c r="M9" s="1359"/>
    </row>
    <row r="10" spans="1:13" ht="15.75" thickBot="1" x14ac:dyDescent="0.3">
      <c r="A10" s="1357"/>
      <c r="B10" s="1358"/>
      <c r="C10" s="1358"/>
      <c r="D10" s="1358"/>
      <c r="E10" s="1358"/>
      <c r="F10" s="1358"/>
      <c r="G10" s="1358"/>
      <c r="H10" s="1358"/>
      <c r="I10" s="1358"/>
      <c r="J10" s="1358"/>
      <c r="K10" s="1358"/>
      <c r="L10" s="1358"/>
      <c r="M10" s="1359"/>
    </row>
    <row r="11" spans="1:13" ht="15.75" thickBot="1" x14ac:dyDescent="0.3">
      <c r="A11" s="1357"/>
      <c r="B11" s="1358"/>
      <c r="C11" s="1358"/>
      <c r="D11" s="1358"/>
      <c r="E11" s="1358"/>
      <c r="F11" s="1358"/>
      <c r="G11" s="1358"/>
      <c r="H11" s="1358"/>
      <c r="I11" s="1358"/>
      <c r="J11" s="1358"/>
      <c r="K11" s="1358"/>
      <c r="L11" s="1358"/>
      <c r="M11" s="1359"/>
    </row>
    <row r="12" spans="1:13" ht="15.75" thickBot="1" x14ac:dyDescent="0.3">
      <c r="A12" s="1291" t="s">
        <v>796</v>
      </c>
      <c r="B12" s="1291"/>
      <c r="C12" s="1291"/>
      <c r="D12" s="1291"/>
      <c r="E12" s="1291"/>
      <c r="F12" s="1291"/>
      <c r="G12" s="1291"/>
      <c r="H12" s="1291"/>
      <c r="I12" s="1291"/>
      <c r="J12" s="1291"/>
      <c r="K12" s="1291"/>
      <c r="L12" s="1291"/>
      <c r="M12" s="1291"/>
    </row>
    <row r="13" spans="1:13" ht="15.75" customHeight="1" thickBot="1" x14ac:dyDescent="0.3">
      <c r="A13" s="1292" t="s">
        <v>797</v>
      </c>
      <c r="B13" s="1292"/>
      <c r="C13" s="1292"/>
      <c r="D13" s="1213" t="s">
        <v>25</v>
      </c>
      <c r="E13" s="1214"/>
      <c r="F13" s="1392"/>
      <c r="G13" s="1393"/>
      <c r="H13" s="1393"/>
      <c r="I13" s="1393"/>
      <c r="J13" s="1393"/>
      <c r="K13" s="1393"/>
      <c r="L13" s="1393"/>
      <c r="M13" s="1394"/>
    </row>
    <row r="14" spans="1:13" ht="15.75" customHeight="1" thickBot="1" x14ac:dyDescent="0.3">
      <c r="A14" s="1292"/>
      <c r="B14" s="1292"/>
      <c r="C14" s="1292"/>
      <c r="D14" s="1215"/>
      <c r="E14" s="1216"/>
      <c r="F14" s="1395"/>
      <c r="G14" s="1396"/>
      <c r="H14" s="1396"/>
      <c r="I14" s="1396"/>
      <c r="J14" s="1396"/>
      <c r="K14" s="1396"/>
      <c r="L14" s="1396"/>
      <c r="M14" s="1397"/>
    </row>
    <row r="15" spans="1:13" ht="15.75" thickBot="1" x14ac:dyDescent="0.3">
      <c r="A15" s="437" t="s">
        <v>804</v>
      </c>
      <c r="B15" s="437" t="s">
        <v>146</v>
      </c>
      <c r="C15" s="437" t="s">
        <v>805</v>
      </c>
      <c r="D15" s="1285" t="s">
        <v>798</v>
      </c>
      <c r="E15" s="1285"/>
      <c r="F15" s="1285"/>
      <c r="G15" s="1285"/>
      <c r="H15" s="1285"/>
      <c r="I15" s="1285"/>
      <c r="J15" s="1285"/>
      <c r="K15" s="1285"/>
      <c r="L15" s="1285"/>
      <c r="M15" s="1285"/>
    </row>
    <row r="16" spans="1:13" ht="15.75" thickBot="1" x14ac:dyDescent="0.3">
      <c r="A16" s="592"/>
      <c r="B16" s="592"/>
      <c r="C16" s="592"/>
      <c r="D16" s="1285"/>
      <c r="E16" s="1285"/>
      <c r="F16" s="1285"/>
      <c r="G16" s="1285"/>
      <c r="H16" s="1285"/>
      <c r="I16" s="1285"/>
      <c r="J16" s="1285"/>
      <c r="K16" s="1285"/>
      <c r="L16" s="1285"/>
      <c r="M16" s="1285"/>
    </row>
    <row r="17" spans="1:13" ht="15.75" customHeight="1" thickBot="1" x14ac:dyDescent="0.3">
      <c r="A17" s="1354" t="s">
        <v>895</v>
      </c>
      <c r="B17" s="1355"/>
      <c r="C17" s="1355"/>
      <c r="D17" s="1355"/>
      <c r="E17" s="1355"/>
      <c r="F17" s="1355"/>
      <c r="G17" s="1355"/>
      <c r="H17" s="1355"/>
      <c r="I17" s="1355"/>
      <c r="J17" s="1355"/>
      <c r="K17" s="1355"/>
      <c r="L17" s="1355"/>
      <c r="M17" s="1356"/>
    </row>
    <row r="18" spans="1:13" x14ac:dyDescent="0.25">
      <c r="A18" s="1256" t="s">
        <v>799</v>
      </c>
      <c r="B18" s="1257"/>
      <c r="C18" s="1258"/>
      <c r="D18" s="1213" t="s">
        <v>25</v>
      </c>
      <c r="E18" s="1214"/>
      <c r="F18" s="1392"/>
      <c r="G18" s="1393"/>
      <c r="H18" s="1393"/>
      <c r="I18" s="1393"/>
      <c r="J18" s="1393"/>
      <c r="K18" s="1393"/>
      <c r="L18" s="1393"/>
      <c r="M18" s="1394"/>
    </row>
    <row r="19" spans="1:13" ht="15.75" thickBot="1" x14ac:dyDescent="0.3">
      <c r="A19" s="1259"/>
      <c r="B19" s="1260"/>
      <c r="C19" s="1261"/>
      <c r="D19" s="1215"/>
      <c r="E19" s="1216"/>
      <c r="F19" s="1395"/>
      <c r="G19" s="1396"/>
      <c r="H19" s="1396"/>
      <c r="I19" s="1396"/>
      <c r="J19" s="1396"/>
      <c r="K19" s="1396"/>
      <c r="L19" s="1396"/>
      <c r="M19" s="1397"/>
    </row>
    <row r="20" spans="1:13" ht="18.75" customHeight="1" thickBot="1" x14ac:dyDescent="0.3">
      <c r="A20" s="438" t="s">
        <v>804</v>
      </c>
      <c r="B20" s="438" t="s">
        <v>146</v>
      </c>
      <c r="C20" s="438" t="s">
        <v>805</v>
      </c>
      <c r="D20" s="1277" t="s">
        <v>800</v>
      </c>
      <c r="E20" s="1277"/>
      <c r="F20" s="1277"/>
      <c r="G20" s="1277"/>
      <c r="H20" s="1277"/>
      <c r="I20" s="1277"/>
      <c r="J20" s="1277"/>
      <c r="K20" s="1277"/>
      <c r="L20" s="1277"/>
      <c r="M20" s="1277"/>
    </row>
    <row r="21" spans="1:13" ht="20.100000000000001" customHeight="1" thickBot="1" x14ac:dyDescent="0.3">
      <c r="A21" s="592"/>
      <c r="B21" s="592"/>
      <c r="C21" s="592"/>
      <c r="D21" s="1277"/>
      <c r="E21" s="1277"/>
      <c r="F21" s="1277"/>
      <c r="G21" s="1277"/>
      <c r="H21" s="1277"/>
      <c r="I21" s="1277"/>
      <c r="J21" s="1277"/>
      <c r="K21" s="1277"/>
      <c r="L21" s="1277"/>
      <c r="M21" s="1277"/>
    </row>
    <row r="22" spans="1:13" ht="15.75" thickBot="1" x14ac:dyDescent="0.3">
      <c r="A22" s="1087" t="s">
        <v>801</v>
      </c>
      <c r="B22" s="1088"/>
      <c r="C22" s="1088"/>
      <c r="D22" s="1088"/>
      <c r="E22" s="1088"/>
      <c r="F22" s="1088"/>
      <c r="G22" s="1088"/>
      <c r="H22" s="1088"/>
      <c r="I22" s="1088"/>
      <c r="J22" s="1088"/>
      <c r="K22" s="1088"/>
      <c r="L22" s="1088"/>
      <c r="M22" s="1089"/>
    </row>
    <row r="23" spans="1:13" ht="15.75" customHeight="1" x14ac:dyDescent="0.25">
      <c r="A23" s="1286" t="s">
        <v>802</v>
      </c>
      <c r="B23" s="1286"/>
      <c r="C23" s="1286"/>
      <c r="D23" s="1213" t="s">
        <v>25</v>
      </c>
      <c r="E23" s="1214"/>
      <c r="F23" s="1392"/>
      <c r="G23" s="1393"/>
      <c r="H23" s="1393"/>
      <c r="I23" s="1393"/>
      <c r="J23" s="1393"/>
      <c r="K23" s="1393"/>
      <c r="L23" s="1393"/>
      <c r="M23" s="1394"/>
    </row>
    <row r="24" spans="1:13" ht="15.75" thickBot="1" x14ac:dyDescent="0.3">
      <c r="A24" s="1287"/>
      <c r="B24" s="1287"/>
      <c r="C24" s="1287"/>
      <c r="D24" s="1215"/>
      <c r="E24" s="1216"/>
      <c r="F24" s="1395"/>
      <c r="G24" s="1396"/>
      <c r="H24" s="1396"/>
      <c r="I24" s="1396"/>
      <c r="J24" s="1396"/>
      <c r="K24" s="1396"/>
      <c r="L24" s="1396"/>
      <c r="M24" s="1397"/>
    </row>
    <row r="25" spans="1:13" ht="15.75" thickBot="1" x14ac:dyDescent="0.3">
      <c r="A25" s="437" t="s">
        <v>804</v>
      </c>
      <c r="B25" s="437" t="s">
        <v>146</v>
      </c>
      <c r="C25" s="437" t="s">
        <v>805</v>
      </c>
      <c r="D25" s="1284" t="s">
        <v>803</v>
      </c>
      <c r="E25" s="1284"/>
      <c r="F25" s="1284"/>
      <c r="G25" s="1284"/>
      <c r="H25" s="1284"/>
      <c r="I25" s="1284"/>
      <c r="J25" s="1284"/>
      <c r="K25" s="1284"/>
      <c r="L25" s="1284"/>
      <c r="M25" s="1284"/>
    </row>
    <row r="26" spans="1:13" ht="15" customHeight="1" thickBot="1" x14ac:dyDescent="0.3">
      <c r="A26" s="592"/>
      <c r="B26" s="592"/>
      <c r="C26" s="592"/>
      <c r="D26" s="1284"/>
      <c r="E26" s="1284"/>
      <c r="F26" s="1284"/>
      <c r="G26" s="1284"/>
      <c r="H26" s="1284"/>
      <c r="I26" s="1284"/>
      <c r="J26" s="1284"/>
      <c r="K26" s="1284"/>
      <c r="L26" s="1284"/>
      <c r="M26" s="1284"/>
    </row>
    <row r="27" spans="1:13" ht="14.25" customHeight="1" x14ac:dyDescent="0.25">
      <c r="A27" s="1349" t="s">
        <v>804</v>
      </c>
      <c r="B27" s="1349" t="s">
        <v>146</v>
      </c>
      <c r="C27" s="1349" t="s">
        <v>805</v>
      </c>
      <c r="D27" s="1331" t="s">
        <v>926</v>
      </c>
      <c r="E27" s="1332"/>
      <c r="F27" s="1332"/>
      <c r="G27" s="1332"/>
      <c r="H27" s="1332"/>
      <c r="I27" s="1332"/>
      <c r="J27" s="1332"/>
      <c r="K27" s="1332"/>
      <c r="L27" s="1332"/>
      <c r="M27" s="1333"/>
    </row>
    <row r="28" spans="1:13" ht="14.25" customHeight="1" thickBot="1" x14ac:dyDescent="0.3">
      <c r="A28" s="1350"/>
      <c r="B28" s="1350"/>
      <c r="C28" s="1350"/>
      <c r="D28" s="1351"/>
      <c r="E28" s="1352"/>
      <c r="F28" s="1352"/>
      <c r="G28" s="1352"/>
      <c r="H28" s="1352"/>
      <c r="I28" s="1352"/>
      <c r="J28" s="1352"/>
      <c r="K28" s="1352"/>
      <c r="L28" s="1352"/>
      <c r="M28" s="1353"/>
    </row>
    <row r="29" spans="1:13" ht="14.25" customHeight="1" x14ac:dyDescent="0.25">
      <c r="A29" s="1162"/>
      <c r="B29" s="1162"/>
      <c r="C29" s="1162"/>
      <c r="D29" s="1351"/>
      <c r="E29" s="1352"/>
      <c r="F29" s="1352"/>
      <c r="G29" s="1352"/>
      <c r="H29" s="1352"/>
      <c r="I29" s="1352"/>
      <c r="J29" s="1352"/>
      <c r="K29" s="1352"/>
      <c r="L29" s="1352"/>
      <c r="M29" s="1353"/>
    </row>
    <row r="30" spans="1:13" ht="14.25" customHeight="1" thickBot="1" x14ac:dyDescent="0.3">
      <c r="A30" s="1163"/>
      <c r="B30" s="1163"/>
      <c r="C30" s="1163"/>
      <c r="D30" s="1334"/>
      <c r="E30" s="1335"/>
      <c r="F30" s="1335"/>
      <c r="G30" s="1335"/>
      <c r="H30" s="1335"/>
      <c r="I30" s="1335"/>
      <c r="J30" s="1335"/>
      <c r="K30" s="1335"/>
      <c r="L30" s="1335"/>
      <c r="M30" s="1336"/>
    </row>
    <row r="31" spans="1:13" ht="15.75" thickBot="1" x14ac:dyDescent="0.3">
      <c r="A31" s="1074" t="s">
        <v>806</v>
      </c>
      <c r="B31" s="1075"/>
      <c r="C31" s="1075"/>
      <c r="D31" s="1075"/>
      <c r="E31" s="1075"/>
      <c r="F31" s="1075"/>
      <c r="G31" s="1075"/>
      <c r="H31" s="1075"/>
      <c r="I31" s="1075"/>
      <c r="J31" s="1075"/>
      <c r="K31" s="1075"/>
      <c r="L31" s="1075"/>
      <c r="M31" s="1076"/>
    </row>
    <row r="32" spans="1:13" ht="15.75" customHeight="1" x14ac:dyDescent="0.25">
      <c r="A32" s="1275" t="s">
        <v>807</v>
      </c>
      <c r="B32" s="1275"/>
      <c r="C32" s="1275"/>
      <c r="D32" s="1213" t="s">
        <v>25</v>
      </c>
      <c r="E32" s="1214"/>
      <c r="F32" s="1392"/>
      <c r="G32" s="1393"/>
      <c r="H32" s="1393"/>
      <c r="I32" s="1393"/>
      <c r="J32" s="1393"/>
      <c r="K32" s="1393"/>
      <c r="L32" s="1393"/>
      <c r="M32" s="1394"/>
    </row>
    <row r="33" spans="1:13" ht="15.75" thickBot="1" x14ac:dyDescent="0.3">
      <c r="A33" s="1276"/>
      <c r="B33" s="1276"/>
      <c r="C33" s="1276"/>
      <c r="D33" s="1215"/>
      <c r="E33" s="1216"/>
      <c r="F33" s="1395"/>
      <c r="G33" s="1396"/>
      <c r="H33" s="1396"/>
      <c r="I33" s="1396"/>
      <c r="J33" s="1396"/>
      <c r="K33" s="1396"/>
      <c r="L33" s="1396"/>
      <c r="M33" s="1397"/>
    </row>
    <row r="34" spans="1:13" ht="15.75" thickBot="1" x14ac:dyDescent="0.3">
      <c r="A34" s="438" t="s">
        <v>804</v>
      </c>
      <c r="B34" s="438" t="s">
        <v>146</v>
      </c>
      <c r="C34" s="438" t="s">
        <v>805</v>
      </c>
      <c r="D34" s="1277" t="s">
        <v>808</v>
      </c>
      <c r="E34" s="1277"/>
      <c r="F34" s="1277"/>
      <c r="G34" s="1277"/>
      <c r="H34" s="1277"/>
      <c r="I34" s="1277"/>
      <c r="J34" s="1277"/>
      <c r="K34" s="1277"/>
      <c r="L34" s="1277"/>
      <c r="M34" s="1277"/>
    </row>
    <row r="35" spans="1:13" ht="15.75" thickBot="1" x14ac:dyDescent="0.3">
      <c r="A35" s="592"/>
      <c r="B35" s="592"/>
      <c r="C35" s="592"/>
      <c r="D35" s="1277"/>
      <c r="E35" s="1277"/>
      <c r="F35" s="1277"/>
      <c r="G35" s="1277"/>
      <c r="H35" s="1277"/>
      <c r="I35" s="1277"/>
      <c r="J35" s="1277"/>
      <c r="K35" s="1277"/>
      <c r="L35" s="1277"/>
      <c r="M35" s="1277"/>
    </row>
    <row r="36" spans="1:13" ht="20.45" customHeight="1" thickBot="1" x14ac:dyDescent="0.3">
      <c r="A36" s="438" t="s">
        <v>804</v>
      </c>
      <c r="B36" s="438" t="s">
        <v>146</v>
      </c>
      <c r="C36" s="438" t="s">
        <v>805</v>
      </c>
      <c r="D36" s="1277" t="s">
        <v>809</v>
      </c>
      <c r="E36" s="1277"/>
      <c r="F36" s="1277"/>
      <c r="G36" s="1277"/>
      <c r="H36" s="1277"/>
      <c r="I36" s="1277"/>
      <c r="J36" s="1277"/>
      <c r="K36" s="1277"/>
      <c r="L36" s="1277"/>
      <c r="M36" s="1277"/>
    </row>
    <row r="37" spans="1:13" ht="15.75" thickBot="1" x14ac:dyDescent="0.3">
      <c r="A37" s="592"/>
      <c r="B37" s="592"/>
      <c r="C37" s="592"/>
      <c r="D37" s="1277"/>
      <c r="E37" s="1277"/>
      <c r="F37" s="1277"/>
      <c r="G37" s="1277"/>
      <c r="H37" s="1277"/>
      <c r="I37" s="1277"/>
      <c r="J37" s="1277"/>
      <c r="K37" s="1277"/>
      <c r="L37" s="1277"/>
      <c r="M37" s="1277"/>
    </row>
    <row r="38" spans="1:13" ht="19.149999999999999" customHeight="1" thickBot="1" x14ac:dyDescent="0.3">
      <c r="A38" s="438" t="s">
        <v>804</v>
      </c>
      <c r="B38" s="438" t="s">
        <v>146</v>
      </c>
      <c r="C38" s="438" t="s">
        <v>805</v>
      </c>
      <c r="D38" s="1277" t="s">
        <v>810</v>
      </c>
      <c r="E38" s="1277"/>
      <c r="F38" s="1277"/>
      <c r="G38" s="1277"/>
      <c r="H38" s="1277"/>
      <c r="I38" s="1277"/>
      <c r="J38" s="1277"/>
      <c r="K38" s="1277"/>
      <c r="L38" s="1277"/>
      <c r="M38" s="1277"/>
    </row>
    <row r="39" spans="1:13" ht="20.100000000000001" customHeight="1" thickBot="1" x14ac:dyDescent="0.3">
      <c r="A39" s="592"/>
      <c r="B39" s="592"/>
      <c r="C39" s="592"/>
      <c r="D39" s="1277"/>
      <c r="E39" s="1277"/>
      <c r="F39" s="1277"/>
      <c r="G39" s="1277"/>
      <c r="H39" s="1277"/>
      <c r="I39" s="1277"/>
      <c r="J39" s="1277"/>
      <c r="K39" s="1277"/>
      <c r="L39" s="1277"/>
      <c r="M39" s="1277"/>
    </row>
    <row r="40" spans="1:13" ht="15.75" thickBot="1" x14ac:dyDescent="0.3">
      <c r="A40" s="1087" t="s">
        <v>811</v>
      </c>
      <c r="B40" s="1088"/>
      <c r="C40" s="1088"/>
      <c r="D40" s="1088"/>
      <c r="E40" s="1088"/>
      <c r="F40" s="1088"/>
      <c r="G40" s="1088"/>
      <c r="H40" s="1088"/>
      <c r="I40" s="1088"/>
      <c r="J40" s="1088"/>
      <c r="K40" s="1088"/>
      <c r="L40" s="1088"/>
      <c r="M40" s="1089"/>
    </row>
    <row r="41" spans="1:13" x14ac:dyDescent="0.25">
      <c r="A41" s="1286" t="s">
        <v>812</v>
      </c>
      <c r="B41" s="1286"/>
      <c r="C41" s="1286"/>
      <c r="D41" s="1213" t="s">
        <v>25</v>
      </c>
      <c r="E41" s="1214"/>
      <c r="F41" s="1392"/>
      <c r="G41" s="1393"/>
      <c r="H41" s="1393"/>
      <c r="I41" s="1393"/>
      <c r="J41" s="1393"/>
      <c r="K41" s="1393"/>
      <c r="L41" s="1393"/>
      <c r="M41" s="1394"/>
    </row>
    <row r="42" spans="1:13" ht="15.75" thickBot="1" x14ac:dyDescent="0.3">
      <c r="A42" s="1287"/>
      <c r="B42" s="1287"/>
      <c r="C42" s="1287"/>
      <c r="D42" s="1215"/>
      <c r="E42" s="1216"/>
      <c r="F42" s="1395"/>
      <c r="G42" s="1396"/>
      <c r="H42" s="1396"/>
      <c r="I42" s="1396"/>
      <c r="J42" s="1396"/>
      <c r="K42" s="1396"/>
      <c r="L42" s="1396"/>
      <c r="M42" s="1397"/>
    </row>
    <row r="43" spans="1:13" ht="15.75" thickBot="1" x14ac:dyDescent="0.3">
      <c r="A43" s="437" t="s">
        <v>804</v>
      </c>
      <c r="B43" s="437" t="s">
        <v>146</v>
      </c>
      <c r="C43" s="437" t="s">
        <v>805</v>
      </c>
      <c r="D43" s="1284" t="s">
        <v>813</v>
      </c>
      <c r="E43" s="1284"/>
      <c r="F43" s="1284"/>
      <c r="G43" s="1284"/>
      <c r="H43" s="1284"/>
      <c r="I43" s="1284"/>
      <c r="J43" s="1284"/>
      <c r="K43" s="1284"/>
      <c r="L43" s="1284"/>
      <c r="M43" s="1284"/>
    </row>
    <row r="44" spans="1:13" ht="20.100000000000001" customHeight="1" thickBot="1" x14ac:dyDescent="0.3">
      <c r="A44" s="592"/>
      <c r="B44" s="592"/>
      <c r="C44" s="592"/>
      <c r="D44" s="1284"/>
      <c r="E44" s="1284"/>
      <c r="F44" s="1284"/>
      <c r="G44" s="1284"/>
      <c r="H44" s="1284"/>
      <c r="I44" s="1284"/>
      <c r="J44" s="1284"/>
      <c r="K44" s="1284"/>
      <c r="L44" s="1284"/>
      <c r="M44" s="1284"/>
    </row>
    <row r="45" spans="1:13" ht="15.75" thickBot="1" x14ac:dyDescent="0.3">
      <c r="A45" s="1074" t="s">
        <v>814</v>
      </c>
      <c r="B45" s="1075"/>
      <c r="C45" s="1075"/>
      <c r="D45" s="1075"/>
      <c r="E45" s="1075"/>
      <c r="F45" s="1075"/>
      <c r="G45" s="1075"/>
      <c r="H45" s="1075"/>
      <c r="I45" s="1075"/>
      <c r="J45" s="1075"/>
      <c r="K45" s="1075"/>
      <c r="L45" s="1075"/>
      <c r="M45" s="1076"/>
    </row>
    <row r="46" spans="1:13" ht="15.75" customHeight="1" x14ac:dyDescent="0.25">
      <c r="A46" s="1337" t="s">
        <v>903</v>
      </c>
      <c r="B46" s="1338"/>
      <c r="C46" s="1339"/>
      <c r="D46" s="1213" t="s">
        <v>25</v>
      </c>
      <c r="E46" s="1214"/>
      <c r="F46" s="1392"/>
      <c r="G46" s="1393"/>
      <c r="H46" s="1393"/>
      <c r="I46" s="1393"/>
      <c r="J46" s="1393"/>
      <c r="K46" s="1393"/>
      <c r="L46" s="1393"/>
      <c r="M46" s="1394"/>
    </row>
    <row r="47" spans="1:13" ht="19.899999999999999" customHeight="1" thickBot="1" x14ac:dyDescent="0.3">
      <c r="A47" s="1340"/>
      <c r="B47" s="1341"/>
      <c r="C47" s="1342"/>
      <c r="D47" s="1215"/>
      <c r="E47" s="1216"/>
      <c r="F47" s="1395"/>
      <c r="G47" s="1396"/>
      <c r="H47" s="1396"/>
      <c r="I47" s="1396"/>
      <c r="J47" s="1396"/>
      <c r="K47" s="1396"/>
      <c r="L47" s="1396"/>
      <c r="M47" s="1397"/>
    </row>
    <row r="48" spans="1:13" ht="19.899999999999999" customHeight="1" thickBot="1" x14ac:dyDescent="0.3">
      <c r="A48" s="438" t="s">
        <v>804</v>
      </c>
      <c r="B48" s="438" t="s">
        <v>146</v>
      </c>
      <c r="C48" s="438" t="s">
        <v>805</v>
      </c>
      <c r="D48" s="1343" t="s">
        <v>853</v>
      </c>
      <c r="E48" s="1344"/>
      <c r="F48" s="1344"/>
      <c r="G48" s="1344"/>
      <c r="H48" s="1344"/>
      <c r="I48" s="1344"/>
      <c r="J48" s="1344"/>
      <c r="K48" s="1344"/>
      <c r="L48" s="1344"/>
      <c r="M48" s="1345"/>
    </row>
    <row r="49" spans="1:13" ht="19.899999999999999" customHeight="1" thickBot="1" x14ac:dyDescent="0.3">
      <c r="A49" s="592"/>
      <c r="B49" s="592"/>
      <c r="C49" s="592"/>
      <c r="D49" s="1346"/>
      <c r="E49" s="1347"/>
      <c r="F49" s="1347"/>
      <c r="G49" s="1347"/>
      <c r="H49" s="1347"/>
      <c r="I49" s="1347"/>
      <c r="J49" s="1347"/>
      <c r="K49" s="1347"/>
      <c r="L49" s="1347"/>
      <c r="M49" s="1348"/>
    </row>
    <row r="50" spans="1:13" ht="15.75" customHeight="1" thickBot="1" x14ac:dyDescent="0.3">
      <c r="A50" s="1328" t="s">
        <v>817</v>
      </c>
      <c r="B50" s="1329"/>
      <c r="C50" s="1329"/>
      <c r="D50" s="1329"/>
      <c r="E50" s="1329"/>
      <c r="F50" s="1329"/>
      <c r="G50" s="1329"/>
      <c r="H50" s="1329"/>
      <c r="I50" s="1329"/>
      <c r="J50" s="1329"/>
      <c r="K50" s="1329"/>
      <c r="L50" s="1329"/>
      <c r="M50" s="1330"/>
    </row>
    <row r="51" spans="1:13" ht="15.75" customHeight="1" x14ac:dyDescent="0.25">
      <c r="A51" s="1286" t="s">
        <v>819</v>
      </c>
      <c r="B51" s="1286"/>
      <c r="C51" s="1286"/>
      <c r="D51" s="1213" t="s">
        <v>25</v>
      </c>
      <c r="E51" s="1214"/>
      <c r="F51" s="1392"/>
      <c r="G51" s="1393"/>
      <c r="H51" s="1393"/>
      <c r="I51" s="1393"/>
      <c r="J51" s="1393"/>
      <c r="K51" s="1393"/>
      <c r="L51" s="1393"/>
      <c r="M51" s="1394"/>
    </row>
    <row r="52" spans="1:13" ht="14.45" customHeight="1" thickBot="1" x14ac:dyDescent="0.3">
      <c r="A52" s="1287"/>
      <c r="B52" s="1287"/>
      <c r="C52" s="1287"/>
      <c r="D52" s="1215"/>
      <c r="E52" s="1216"/>
      <c r="F52" s="1395"/>
      <c r="G52" s="1396"/>
      <c r="H52" s="1396"/>
      <c r="I52" s="1396"/>
      <c r="J52" s="1396"/>
      <c r="K52" s="1396"/>
      <c r="L52" s="1396"/>
      <c r="M52" s="1397"/>
    </row>
    <row r="53" spans="1:13" ht="15.6" customHeight="1" thickBot="1" x14ac:dyDescent="0.3">
      <c r="A53" s="437" t="s">
        <v>804</v>
      </c>
      <c r="B53" s="437" t="s">
        <v>146</v>
      </c>
      <c r="C53" s="437" t="s">
        <v>805</v>
      </c>
      <c r="D53" s="1271" t="s">
        <v>854</v>
      </c>
      <c r="E53" s="1225"/>
      <c r="F53" s="1225"/>
      <c r="G53" s="1225"/>
      <c r="H53" s="1225"/>
      <c r="I53" s="1225"/>
      <c r="J53" s="1225"/>
      <c r="K53" s="1225"/>
      <c r="L53" s="1225"/>
      <c r="M53" s="1272"/>
    </row>
    <row r="54" spans="1:13" ht="20.100000000000001" customHeight="1" thickBot="1" x14ac:dyDescent="0.3">
      <c r="A54" s="592"/>
      <c r="B54" s="592"/>
      <c r="C54" s="592"/>
      <c r="D54" s="1273"/>
      <c r="E54" s="1226"/>
      <c r="F54" s="1226"/>
      <c r="G54" s="1226"/>
      <c r="H54" s="1226"/>
      <c r="I54" s="1226"/>
      <c r="J54" s="1226"/>
      <c r="K54" s="1226"/>
      <c r="L54" s="1226"/>
      <c r="M54" s="1274"/>
    </row>
    <row r="55" spans="1:13" ht="15.75" thickBot="1" x14ac:dyDescent="0.3">
      <c r="A55" s="1074" t="s">
        <v>823</v>
      </c>
      <c r="B55" s="1075"/>
      <c r="C55" s="1075"/>
      <c r="D55" s="1075"/>
      <c r="E55" s="1075"/>
      <c r="F55" s="1075"/>
      <c r="G55" s="1075"/>
      <c r="H55" s="1075"/>
      <c r="I55" s="1075"/>
      <c r="J55" s="1075"/>
      <c r="K55" s="1075"/>
      <c r="L55" s="1075"/>
      <c r="M55" s="1076"/>
    </row>
    <row r="56" spans="1:13" ht="15.75" customHeight="1" x14ac:dyDescent="0.25">
      <c r="A56" s="1275" t="s">
        <v>824</v>
      </c>
      <c r="B56" s="1275"/>
      <c r="C56" s="1275"/>
      <c r="D56" s="1213" t="s">
        <v>25</v>
      </c>
      <c r="E56" s="1214"/>
      <c r="F56" s="1392"/>
      <c r="G56" s="1393"/>
      <c r="H56" s="1393"/>
      <c r="I56" s="1393"/>
      <c r="J56" s="1393"/>
      <c r="K56" s="1393"/>
      <c r="L56" s="1393"/>
      <c r="M56" s="1394"/>
    </row>
    <row r="57" spans="1:13" ht="14.45" customHeight="1" thickBot="1" x14ac:dyDescent="0.3">
      <c r="A57" s="1276"/>
      <c r="B57" s="1276"/>
      <c r="C57" s="1276"/>
      <c r="D57" s="1215"/>
      <c r="E57" s="1216"/>
      <c r="F57" s="1395"/>
      <c r="G57" s="1396"/>
      <c r="H57" s="1396"/>
      <c r="I57" s="1396"/>
      <c r="J57" s="1396"/>
      <c r="K57" s="1396"/>
      <c r="L57" s="1396"/>
      <c r="M57" s="1397"/>
    </row>
    <row r="58" spans="1:13" ht="15.6" customHeight="1" thickBot="1" x14ac:dyDescent="0.3">
      <c r="A58" s="438" t="s">
        <v>804</v>
      </c>
      <c r="B58" s="438" t="s">
        <v>146</v>
      </c>
      <c r="C58" s="438" t="s">
        <v>805</v>
      </c>
      <c r="D58" s="1423" t="s">
        <v>931</v>
      </c>
      <c r="E58" s="1309"/>
      <c r="F58" s="1309"/>
      <c r="G58" s="1309"/>
      <c r="H58" s="1309"/>
      <c r="I58" s="1309"/>
      <c r="J58" s="1309"/>
      <c r="K58" s="1309"/>
      <c r="L58" s="1309"/>
      <c r="M58" s="1415"/>
    </row>
    <row r="59" spans="1:13" ht="20.100000000000001" customHeight="1" thickBot="1" x14ac:dyDescent="0.3">
      <c r="A59" s="592"/>
      <c r="B59" s="592"/>
      <c r="C59" s="592"/>
      <c r="D59" s="1424"/>
      <c r="E59" s="1310"/>
      <c r="F59" s="1310"/>
      <c r="G59" s="1310"/>
      <c r="H59" s="1310"/>
      <c r="I59" s="1310"/>
      <c r="J59" s="1310"/>
      <c r="K59" s="1310"/>
      <c r="L59" s="1310"/>
      <c r="M59" s="1416"/>
    </row>
    <row r="60" spans="1:13" ht="15.75" customHeight="1" x14ac:dyDescent="0.25">
      <c r="A60" s="1207" t="s">
        <v>906</v>
      </c>
      <c r="B60" s="1208"/>
      <c r="C60" s="1209"/>
      <c r="D60" s="1213" t="s">
        <v>25</v>
      </c>
      <c r="E60" s="1214"/>
      <c r="F60" s="1392"/>
      <c r="G60" s="1393"/>
      <c r="H60" s="1393"/>
      <c r="I60" s="1393"/>
      <c r="J60" s="1393"/>
      <c r="K60" s="1393"/>
      <c r="L60" s="1393"/>
      <c r="M60" s="1394"/>
    </row>
    <row r="61" spans="1:13" ht="15.75" thickBot="1" x14ac:dyDescent="0.3">
      <c r="A61" s="1210"/>
      <c r="B61" s="1211"/>
      <c r="C61" s="1212"/>
      <c r="D61" s="1215"/>
      <c r="E61" s="1216"/>
      <c r="F61" s="1395"/>
      <c r="G61" s="1396"/>
      <c r="H61" s="1396"/>
      <c r="I61" s="1396"/>
      <c r="J61" s="1396"/>
      <c r="K61" s="1396"/>
      <c r="L61" s="1396"/>
      <c r="M61" s="1397"/>
    </row>
    <row r="62" spans="1:13" ht="15.75" thickBot="1" x14ac:dyDescent="0.3">
      <c r="A62" s="437" t="s">
        <v>804</v>
      </c>
      <c r="B62" s="437" t="s">
        <v>146</v>
      </c>
      <c r="C62" s="437" t="s">
        <v>805</v>
      </c>
      <c r="D62" s="1223" t="s">
        <v>815</v>
      </c>
      <c r="E62" s="1252" t="s">
        <v>932</v>
      </c>
      <c r="F62" s="1252"/>
      <c r="G62" s="1252"/>
      <c r="H62" s="1367" t="s">
        <v>829</v>
      </c>
      <c r="I62" s="1367"/>
      <c r="J62" s="1367"/>
      <c r="K62" s="1367"/>
      <c r="L62" s="1367"/>
      <c r="M62" s="1368"/>
    </row>
    <row r="63" spans="1:13" ht="15.75" thickBot="1" x14ac:dyDescent="0.3">
      <c r="A63" s="592"/>
      <c r="B63" s="592"/>
      <c r="C63" s="592"/>
      <c r="D63" s="1224"/>
      <c r="E63" s="1253"/>
      <c r="F63" s="1253"/>
      <c r="G63" s="1253"/>
      <c r="H63" s="1369"/>
      <c r="I63" s="1369"/>
      <c r="J63" s="1369"/>
      <c r="K63" s="1369"/>
      <c r="L63" s="1369"/>
      <c r="M63" s="1370"/>
    </row>
    <row r="64" spans="1:13" ht="15.75" thickBot="1" x14ac:dyDescent="0.3">
      <c r="A64" s="437" t="s">
        <v>804</v>
      </c>
      <c r="B64" s="437" t="s">
        <v>146</v>
      </c>
      <c r="C64" s="437" t="s">
        <v>805</v>
      </c>
      <c r="D64" s="1223" t="s">
        <v>815</v>
      </c>
      <c r="E64" s="1252" t="s">
        <v>933</v>
      </c>
      <c r="F64" s="1252"/>
      <c r="G64" s="1252"/>
      <c r="H64" s="1367" t="s">
        <v>829</v>
      </c>
      <c r="I64" s="1367"/>
      <c r="J64" s="1367"/>
      <c r="K64" s="1367"/>
      <c r="L64" s="1367"/>
      <c r="M64" s="1368"/>
    </row>
    <row r="65" spans="1:13" ht="15.75" thickBot="1" x14ac:dyDescent="0.3">
      <c r="A65" s="592"/>
      <c r="B65" s="592"/>
      <c r="C65" s="592"/>
      <c r="D65" s="1224"/>
      <c r="E65" s="1253"/>
      <c r="F65" s="1253"/>
      <c r="G65" s="1253"/>
      <c r="H65" s="1369"/>
      <c r="I65" s="1369"/>
      <c r="J65" s="1369"/>
      <c r="K65" s="1369"/>
      <c r="L65" s="1369"/>
      <c r="M65" s="1370"/>
    </row>
    <row r="66" spans="1:13" ht="18" customHeight="1" thickBot="1" x14ac:dyDescent="0.3">
      <c r="A66" s="437" t="s">
        <v>804</v>
      </c>
      <c r="B66" s="437" t="s">
        <v>146</v>
      </c>
      <c r="C66" s="437" t="s">
        <v>805</v>
      </c>
      <c r="D66" s="1223" t="s">
        <v>815</v>
      </c>
      <c r="E66" s="1252" t="s">
        <v>892</v>
      </c>
      <c r="F66" s="1252"/>
      <c r="G66" s="1252"/>
      <c r="H66" s="1252"/>
      <c r="I66" s="1252"/>
      <c r="J66" s="1252"/>
      <c r="K66" s="1252"/>
      <c r="L66" s="1403" t="s">
        <v>831</v>
      </c>
      <c r="M66" s="1404"/>
    </row>
    <row r="67" spans="1:13" ht="15" customHeight="1" thickBot="1" x14ac:dyDescent="0.3">
      <c r="A67" s="592"/>
      <c r="B67" s="592"/>
      <c r="C67" s="592"/>
      <c r="D67" s="1224"/>
      <c r="E67" s="1253"/>
      <c r="F67" s="1253"/>
      <c r="G67" s="1253"/>
      <c r="H67" s="1253"/>
      <c r="I67" s="1253"/>
      <c r="J67" s="1253"/>
      <c r="K67" s="1253"/>
      <c r="L67" s="1405"/>
      <c r="M67" s="1406"/>
    </row>
    <row r="68" spans="1:13" ht="25.5" customHeight="1" thickBot="1" x14ac:dyDescent="0.3">
      <c r="A68" s="437" t="s">
        <v>804</v>
      </c>
      <c r="B68" s="437" t="s">
        <v>146</v>
      </c>
      <c r="C68" s="437" t="s">
        <v>805</v>
      </c>
      <c r="D68" s="1223" t="s">
        <v>815</v>
      </c>
      <c r="E68" s="1225" t="s">
        <v>832</v>
      </c>
      <c r="F68" s="1225"/>
      <c r="G68" s="1225"/>
      <c r="H68" s="1225"/>
      <c r="I68" s="1225"/>
      <c r="J68" s="1225"/>
      <c r="K68" s="1225"/>
      <c r="L68" s="1403" t="s">
        <v>833</v>
      </c>
      <c r="M68" s="1404"/>
    </row>
    <row r="69" spans="1:13" ht="15.75" customHeight="1" thickBot="1" x14ac:dyDescent="0.3">
      <c r="A69" s="592"/>
      <c r="B69" s="592"/>
      <c r="C69" s="592"/>
      <c r="D69" s="1224"/>
      <c r="E69" s="1226"/>
      <c r="F69" s="1226"/>
      <c r="G69" s="1226"/>
      <c r="H69" s="1226"/>
      <c r="I69" s="1226"/>
      <c r="J69" s="1226"/>
      <c r="K69" s="1226"/>
      <c r="L69" s="1405"/>
      <c r="M69" s="1406"/>
    </row>
    <row r="70" spans="1:13" ht="15.75" customHeight="1" thickBot="1" x14ac:dyDescent="0.3">
      <c r="A70" s="606"/>
      <c r="B70" s="607"/>
      <c r="C70" s="607"/>
      <c r="D70" s="1231" t="s">
        <v>919</v>
      </c>
      <c r="E70" s="1231"/>
      <c r="F70" s="1231"/>
      <c r="G70" s="1231"/>
      <c r="H70" s="1231"/>
      <c r="I70" s="1231"/>
      <c r="J70" s="1231"/>
      <c r="K70" s="1231"/>
      <c r="L70" s="1231"/>
      <c r="M70" s="605"/>
    </row>
    <row r="71" spans="1:13" x14ac:dyDescent="0.25">
      <c r="A71" s="1232" t="s">
        <v>834</v>
      </c>
      <c r="B71" s="1232"/>
      <c r="C71" s="1232"/>
      <c r="D71" s="1213" t="s">
        <v>25</v>
      </c>
      <c r="E71" s="1214"/>
      <c r="F71" s="1392"/>
      <c r="G71" s="1393"/>
      <c r="H71" s="1393"/>
      <c r="I71" s="1393"/>
      <c r="J71" s="1393"/>
      <c r="K71" s="1393"/>
      <c r="L71" s="1393"/>
      <c r="M71" s="1394"/>
    </row>
    <row r="72" spans="1:13" ht="15" customHeight="1" thickBot="1" x14ac:dyDescent="0.3">
      <c r="A72" s="1233"/>
      <c r="B72" s="1233"/>
      <c r="C72" s="1233"/>
      <c r="D72" s="1215"/>
      <c r="E72" s="1216"/>
      <c r="F72" s="1395"/>
      <c r="G72" s="1396"/>
      <c r="H72" s="1396"/>
      <c r="I72" s="1396"/>
      <c r="J72" s="1396"/>
      <c r="K72" s="1396"/>
      <c r="L72" s="1396"/>
      <c r="M72" s="1397"/>
    </row>
    <row r="73" spans="1:13" ht="15" customHeight="1" x14ac:dyDescent="0.25">
      <c r="A73" s="1240" t="s">
        <v>928</v>
      </c>
      <c r="B73" s="1241"/>
      <c r="C73" s="1241"/>
      <c r="D73" s="1241"/>
      <c r="E73" s="1241"/>
      <c r="F73" s="1241"/>
      <c r="G73" s="1241"/>
      <c r="H73" s="1241"/>
      <c r="I73" s="1241"/>
      <c r="J73" s="1241"/>
      <c r="K73" s="1241"/>
      <c r="L73" s="1241"/>
      <c r="M73" s="1242"/>
    </row>
    <row r="74" spans="1:13" ht="15.75" thickBot="1" x14ac:dyDescent="0.3">
      <c r="A74" s="1243"/>
      <c r="B74" s="1244"/>
      <c r="C74" s="1244"/>
      <c r="D74" s="1244"/>
      <c r="E74" s="1244"/>
      <c r="F74" s="1244"/>
      <c r="G74" s="1244"/>
      <c r="H74" s="1244"/>
      <c r="I74" s="1244"/>
      <c r="J74" s="1244"/>
      <c r="K74" s="1244"/>
      <c r="L74" s="1244"/>
      <c r="M74" s="1245"/>
    </row>
    <row r="75" spans="1:13" ht="15.75" thickBot="1" x14ac:dyDescent="0.3">
      <c r="A75" s="438" t="s">
        <v>804</v>
      </c>
      <c r="B75" s="438" t="s">
        <v>146</v>
      </c>
      <c r="C75" s="438" t="s">
        <v>805</v>
      </c>
      <c r="D75" s="1246" t="s">
        <v>815</v>
      </c>
      <c r="E75" s="1248" t="s">
        <v>835</v>
      </c>
      <c r="F75" s="1248"/>
      <c r="G75" s="1248"/>
      <c r="H75" s="1248"/>
      <c r="I75" s="1248"/>
      <c r="J75" s="1248"/>
      <c r="K75" s="1248"/>
      <c r="L75" s="1248"/>
      <c r="M75" s="1249"/>
    </row>
    <row r="76" spans="1:13" ht="15.75" thickBot="1" x14ac:dyDescent="0.3">
      <c r="A76" s="592"/>
      <c r="B76" s="592"/>
      <c r="C76" s="592"/>
      <c r="D76" s="1247"/>
      <c r="E76" s="1250"/>
      <c r="F76" s="1250"/>
      <c r="G76" s="1250"/>
      <c r="H76" s="1250"/>
      <c r="I76" s="1250"/>
      <c r="J76" s="1250"/>
      <c r="K76" s="1250"/>
      <c r="L76" s="1250"/>
      <c r="M76" s="1251"/>
    </row>
    <row r="77" spans="1:13" ht="15.75" thickBot="1" x14ac:dyDescent="0.3">
      <c r="A77" s="438" t="s">
        <v>804</v>
      </c>
      <c r="B77" s="438" t="s">
        <v>146</v>
      </c>
      <c r="C77" s="438" t="s">
        <v>805</v>
      </c>
      <c r="D77" s="1246" t="s">
        <v>815</v>
      </c>
      <c r="E77" s="1248" t="s">
        <v>836</v>
      </c>
      <c r="F77" s="1248"/>
      <c r="G77" s="1248"/>
      <c r="H77" s="1248"/>
      <c r="I77" s="1248"/>
      <c r="J77" s="1248"/>
      <c r="K77" s="1248"/>
      <c r="L77" s="1248"/>
      <c r="M77" s="1249"/>
    </row>
    <row r="78" spans="1:13" ht="19.899999999999999" customHeight="1" thickBot="1" x14ac:dyDescent="0.3">
      <c r="A78" s="592"/>
      <c r="B78" s="592"/>
      <c r="C78" s="592"/>
      <c r="D78" s="1247"/>
      <c r="E78" s="1250"/>
      <c r="F78" s="1250"/>
      <c r="G78" s="1250"/>
      <c r="H78" s="1250"/>
      <c r="I78" s="1250"/>
      <c r="J78" s="1250"/>
      <c r="K78" s="1250"/>
      <c r="L78" s="1250"/>
      <c r="M78" s="1251"/>
    </row>
    <row r="79" spans="1:13" ht="15.75" thickBot="1" x14ac:dyDescent="0.3">
      <c r="A79" s="1159" t="s">
        <v>837</v>
      </c>
      <c r="B79" s="1160"/>
      <c r="C79" s="1160"/>
      <c r="D79" s="1160"/>
      <c r="E79" s="1160"/>
      <c r="F79" s="1160"/>
      <c r="G79" s="1160"/>
      <c r="H79" s="1160"/>
      <c r="I79" s="1160"/>
      <c r="J79" s="1160"/>
      <c r="K79" s="1160"/>
      <c r="L79" s="1160"/>
      <c r="M79" s="1161"/>
    </row>
    <row r="80" spans="1:13" x14ac:dyDescent="0.25">
      <c r="A80" s="1417" t="s">
        <v>941</v>
      </c>
      <c r="B80" s="1418"/>
      <c r="C80" s="1419"/>
      <c r="D80" s="1213" t="s">
        <v>25</v>
      </c>
      <c r="E80" s="1214"/>
      <c r="F80" s="1392"/>
      <c r="G80" s="1393"/>
      <c r="H80" s="1393"/>
      <c r="I80" s="1393"/>
      <c r="J80" s="1393"/>
      <c r="K80" s="1393"/>
      <c r="L80" s="1393"/>
      <c r="M80" s="1394"/>
    </row>
    <row r="81" spans="1:13" ht="15.75" thickBot="1" x14ac:dyDescent="0.3">
      <c r="A81" s="1420"/>
      <c r="B81" s="1421"/>
      <c r="C81" s="1422"/>
      <c r="D81" s="1215"/>
      <c r="E81" s="1216"/>
      <c r="F81" s="1395"/>
      <c r="G81" s="1396"/>
      <c r="H81" s="1396"/>
      <c r="I81" s="1396"/>
      <c r="J81" s="1396"/>
      <c r="K81" s="1396"/>
      <c r="L81" s="1396"/>
      <c r="M81" s="1397"/>
    </row>
    <row r="82" spans="1:13" ht="17.45" customHeight="1" thickBot="1" x14ac:dyDescent="0.3">
      <c r="A82" s="437" t="s">
        <v>804</v>
      </c>
      <c r="B82" s="437" t="s">
        <v>146</v>
      </c>
      <c r="C82" s="437" t="s">
        <v>805</v>
      </c>
      <c r="D82" s="1284" t="s">
        <v>857</v>
      </c>
      <c r="E82" s="1284"/>
      <c r="F82" s="1284"/>
      <c r="G82" s="1284"/>
      <c r="H82" s="1284"/>
      <c r="I82" s="1284"/>
      <c r="J82" s="1284"/>
      <c r="K82" s="1284"/>
      <c r="L82" s="1284"/>
      <c r="M82" s="1284"/>
    </row>
    <row r="83" spans="1:13" ht="20.100000000000001" customHeight="1" thickBot="1" x14ac:dyDescent="0.3">
      <c r="A83" s="592"/>
      <c r="B83" s="592"/>
      <c r="C83" s="592"/>
      <c r="D83" s="1284"/>
      <c r="E83" s="1284"/>
      <c r="F83" s="1284"/>
      <c r="G83" s="1284"/>
      <c r="H83" s="1284"/>
      <c r="I83" s="1284"/>
      <c r="J83" s="1284"/>
      <c r="K83" s="1284"/>
      <c r="L83" s="1284"/>
      <c r="M83" s="1284"/>
    </row>
    <row r="84" spans="1:13" ht="15.75" thickBot="1" x14ac:dyDescent="0.3">
      <c r="A84" s="1074" t="s">
        <v>801</v>
      </c>
      <c r="B84" s="1075"/>
      <c r="C84" s="1075"/>
      <c r="D84" s="1075"/>
      <c r="E84" s="1075"/>
      <c r="F84" s="1075"/>
      <c r="G84" s="1075"/>
      <c r="H84" s="1075"/>
      <c r="I84" s="1075"/>
      <c r="J84" s="1075"/>
      <c r="K84" s="1075"/>
      <c r="L84" s="1075"/>
      <c r="M84" s="1076"/>
    </row>
    <row r="85" spans="1:13" ht="15.75" customHeight="1" x14ac:dyDescent="0.25">
      <c r="A85" s="1322" t="s">
        <v>942</v>
      </c>
      <c r="B85" s="1323"/>
      <c r="C85" s="1324"/>
      <c r="D85" s="1213" t="s">
        <v>25</v>
      </c>
      <c r="E85" s="1214"/>
      <c r="F85" s="1392"/>
      <c r="G85" s="1393"/>
      <c r="H85" s="1393"/>
      <c r="I85" s="1393"/>
      <c r="J85" s="1393"/>
      <c r="K85" s="1393"/>
      <c r="L85" s="1393"/>
      <c r="M85" s="1394"/>
    </row>
    <row r="86" spans="1:13" ht="20.25" customHeight="1" thickBot="1" x14ac:dyDescent="0.3">
      <c r="A86" s="1325"/>
      <c r="B86" s="1326"/>
      <c r="C86" s="1327"/>
      <c r="D86" s="1215"/>
      <c r="E86" s="1216"/>
      <c r="F86" s="1395"/>
      <c r="G86" s="1396"/>
      <c r="H86" s="1396"/>
      <c r="I86" s="1396"/>
      <c r="J86" s="1396"/>
      <c r="K86" s="1396"/>
      <c r="L86" s="1396"/>
      <c r="M86" s="1397"/>
    </row>
    <row r="87" spans="1:13" ht="15.75" customHeight="1" thickBot="1" x14ac:dyDescent="0.3">
      <c r="A87" s="438" t="s">
        <v>804</v>
      </c>
      <c r="B87" s="438" t="s">
        <v>146</v>
      </c>
      <c r="C87" s="438" t="s">
        <v>805</v>
      </c>
      <c r="D87" s="1409" t="s">
        <v>838</v>
      </c>
      <c r="E87" s="1309" t="s">
        <v>964</v>
      </c>
      <c r="F87" s="1309"/>
      <c r="G87" s="1309"/>
      <c r="H87" s="1309"/>
      <c r="I87" s="1309"/>
      <c r="J87" s="1309"/>
      <c r="K87" s="1309"/>
      <c r="L87" s="1309"/>
      <c r="M87" s="1415"/>
    </row>
    <row r="88" spans="1:13" ht="33" customHeight="1" thickBot="1" x14ac:dyDescent="0.3">
      <c r="A88" s="592"/>
      <c r="B88" s="592"/>
      <c r="C88" s="592"/>
      <c r="D88" s="1410"/>
      <c r="E88" s="1310"/>
      <c r="F88" s="1310"/>
      <c r="G88" s="1310"/>
      <c r="H88" s="1310"/>
      <c r="I88" s="1310"/>
      <c r="J88" s="1310"/>
      <c r="K88" s="1310"/>
      <c r="L88" s="1310"/>
      <c r="M88" s="1416"/>
    </row>
    <row r="89" spans="1:13" ht="15" customHeight="1" thickBot="1" x14ac:dyDescent="0.3">
      <c r="A89" s="438" t="s">
        <v>804</v>
      </c>
      <c r="B89" s="438" t="s">
        <v>146</v>
      </c>
      <c r="C89" s="438" t="s">
        <v>805</v>
      </c>
      <c r="D89" s="1409" t="s">
        <v>839</v>
      </c>
      <c r="E89" s="1309" t="s">
        <v>961</v>
      </c>
      <c r="F89" s="1309"/>
      <c r="G89" s="1309"/>
      <c r="H89" s="1309"/>
      <c r="I89" s="1309"/>
      <c r="J89" s="1309"/>
      <c r="K89" s="1309"/>
      <c r="L89" s="1309"/>
      <c r="M89" s="1415"/>
    </row>
    <row r="90" spans="1:13" ht="48" customHeight="1" thickBot="1" x14ac:dyDescent="0.3">
      <c r="A90" s="592"/>
      <c r="B90" s="592"/>
      <c r="C90" s="592"/>
      <c r="D90" s="1410"/>
      <c r="E90" s="1310"/>
      <c r="F90" s="1310"/>
      <c r="G90" s="1310"/>
      <c r="H90" s="1310"/>
      <c r="I90" s="1310"/>
      <c r="J90" s="1310"/>
      <c r="K90" s="1310"/>
      <c r="L90" s="1310"/>
      <c r="M90" s="1416"/>
    </row>
    <row r="91" spans="1:13" ht="15.75" customHeight="1" thickBot="1" x14ac:dyDescent="0.3">
      <c r="A91" s="438" t="s">
        <v>804</v>
      </c>
      <c r="B91" s="438" t="s">
        <v>146</v>
      </c>
      <c r="C91" s="438" t="s">
        <v>805</v>
      </c>
      <c r="D91" s="1409" t="s">
        <v>840</v>
      </c>
      <c r="E91" s="1411" t="s">
        <v>965</v>
      </c>
      <c r="F91" s="1411"/>
      <c r="G91" s="1411"/>
      <c r="H91" s="1411"/>
      <c r="I91" s="1411"/>
      <c r="J91" s="1411"/>
      <c r="K91" s="1411"/>
      <c r="L91" s="1411"/>
      <c r="M91" s="1412"/>
    </row>
    <row r="92" spans="1:13" ht="32.25" customHeight="1" thickBot="1" x14ac:dyDescent="0.3">
      <c r="A92" s="592"/>
      <c r="B92" s="592"/>
      <c r="C92" s="592"/>
      <c r="D92" s="1410"/>
      <c r="E92" s="1413"/>
      <c r="F92" s="1413"/>
      <c r="G92" s="1413"/>
      <c r="H92" s="1413"/>
      <c r="I92" s="1413"/>
      <c r="J92" s="1413"/>
      <c r="K92" s="1413"/>
      <c r="L92" s="1413"/>
      <c r="M92" s="1414"/>
    </row>
    <row r="93" spans="1:13" ht="15.75" customHeight="1" thickBot="1" x14ac:dyDescent="0.3">
      <c r="A93" s="438" t="s">
        <v>804</v>
      </c>
      <c r="B93" s="438" t="s">
        <v>146</v>
      </c>
      <c r="C93" s="438" t="s">
        <v>805</v>
      </c>
      <c r="D93" s="1409" t="s">
        <v>842</v>
      </c>
      <c r="E93" s="1411" t="s">
        <v>841</v>
      </c>
      <c r="F93" s="1411"/>
      <c r="G93" s="1411"/>
      <c r="H93" s="1411"/>
      <c r="I93" s="1411"/>
      <c r="J93" s="1411"/>
      <c r="K93" s="1411"/>
      <c r="L93" s="1411"/>
      <c r="M93" s="1412"/>
    </row>
    <row r="94" spans="1:13" ht="21.75" customHeight="1" thickBot="1" x14ac:dyDescent="0.3">
      <c r="A94" s="592"/>
      <c r="B94" s="592"/>
      <c r="C94" s="592"/>
      <c r="D94" s="1410"/>
      <c r="E94" s="1413"/>
      <c r="F94" s="1413"/>
      <c r="G94" s="1413"/>
      <c r="H94" s="1413"/>
      <c r="I94" s="1413"/>
      <c r="J94" s="1413"/>
      <c r="K94" s="1413"/>
      <c r="L94" s="1413"/>
      <c r="M94" s="1414"/>
    </row>
    <row r="95" spans="1:13" ht="15.75" customHeight="1" thickBot="1" x14ac:dyDescent="0.3">
      <c r="A95" s="438" t="s">
        <v>804</v>
      </c>
      <c r="B95" s="438" t="s">
        <v>146</v>
      </c>
      <c r="C95" s="438" t="s">
        <v>805</v>
      </c>
      <c r="D95" s="1409" t="s">
        <v>929</v>
      </c>
      <c r="E95" s="1411" t="s">
        <v>930</v>
      </c>
      <c r="F95" s="1411"/>
      <c r="G95" s="1411"/>
      <c r="H95" s="1411"/>
      <c r="I95" s="1411"/>
      <c r="J95" s="1411"/>
      <c r="K95" s="1411"/>
      <c r="L95" s="1411"/>
      <c r="M95" s="1412"/>
    </row>
    <row r="96" spans="1:13" ht="47.25" customHeight="1" thickBot="1" x14ac:dyDescent="0.3">
      <c r="A96" s="592"/>
      <c r="B96" s="592"/>
      <c r="C96" s="592"/>
      <c r="D96" s="1410"/>
      <c r="E96" s="1413"/>
      <c r="F96" s="1413"/>
      <c r="G96" s="1413"/>
      <c r="H96" s="1413"/>
      <c r="I96" s="1413"/>
      <c r="J96" s="1413"/>
      <c r="K96" s="1413"/>
      <c r="L96" s="1413"/>
      <c r="M96" s="1414"/>
    </row>
    <row r="97" spans="1:13" ht="15.75" thickBot="1" x14ac:dyDescent="0.3">
      <c r="A97" s="1159" t="s">
        <v>843</v>
      </c>
      <c r="B97" s="1160"/>
      <c r="C97" s="1160"/>
      <c r="D97" s="1160"/>
      <c r="E97" s="1160"/>
      <c r="F97" s="1160"/>
      <c r="G97" s="1160"/>
      <c r="H97" s="1160"/>
      <c r="I97" s="1160"/>
      <c r="J97" s="1160"/>
      <c r="K97" s="1160"/>
      <c r="L97" s="1160"/>
      <c r="M97" s="1161"/>
    </row>
  </sheetData>
  <sheetProtection algorithmName="SHA-512" hashValue="Snx78/VbFY4e3Bleyf6l/o6lBsN2Ksk+gU7PPrj9lxMNy+wA0CCA5fxjnOhhIM8o+arpBccdEmeWHcPi6JqZUw==" saltValue="4tIlP9FsVP2WoPsAL1L6mw==" spinCount="100000" sheet="1" objects="1" scenarios="1"/>
  <mergeCells count="114">
    <mergeCell ref="A1:M1"/>
    <mergeCell ref="B2:C2"/>
    <mergeCell ref="D2:F2"/>
    <mergeCell ref="G2:M2"/>
    <mergeCell ref="A3:M3"/>
    <mergeCell ref="A4:I4"/>
    <mergeCell ref="J4:K4"/>
    <mergeCell ref="L4:M4"/>
    <mergeCell ref="A7:I7"/>
    <mergeCell ref="J7:K7"/>
    <mergeCell ref="L7:M7"/>
    <mergeCell ref="A8:I8"/>
    <mergeCell ref="J8:K8"/>
    <mergeCell ref="L8:M8"/>
    <mergeCell ref="A5:I5"/>
    <mergeCell ref="J5:K5"/>
    <mergeCell ref="L5:M5"/>
    <mergeCell ref="A6:I6"/>
    <mergeCell ref="J6:K6"/>
    <mergeCell ref="L6:M6"/>
    <mergeCell ref="A17:M17"/>
    <mergeCell ref="A18:C19"/>
    <mergeCell ref="D18:E19"/>
    <mergeCell ref="F18:M19"/>
    <mergeCell ref="D20:M21"/>
    <mergeCell ref="A22:M22"/>
    <mergeCell ref="A9:M11"/>
    <mergeCell ref="A12:M12"/>
    <mergeCell ref="A13:C14"/>
    <mergeCell ref="D13:E14"/>
    <mergeCell ref="F13:M14"/>
    <mergeCell ref="D15:M16"/>
    <mergeCell ref="A23:C24"/>
    <mergeCell ref="D23:E24"/>
    <mergeCell ref="F23:M24"/>
    <mergeCell ref="D25:M26"/>
    <mergeCell ref="A27:A28"/>
    <mergeCell ref="B27:B28"/>
    <mergeCell ref="C27:C28"/>
    <mergeCell ref="D27:M30"/>
    <mergeCell ref="A29:A30"/>
    <mergeCell ref="B29:B30"/>
    <mergeCell ref="D36:M37"/>
    <mergeCell ref="D38:M39"/>
    <mergeCell ref="A40:M40"/>
    <mergeCell ref="A41:C42"/>
    <mergeCell ref="D41:E42"/>
    <mergeCell ref="F41:M42"/>
    <mergeCell ref="C29:C30"/>
    <mergeCell ref="A31:M31"/>
    <mergeCell ref="A32:C33"/>
    <mergeCell ref="D32:E33"/>
    <mergeCell ref="F32:M33"/>
    <mergeCell ref="D34:M35"/>
    <mergeCell ref="A50:M50"/>
    <mergeCell ref="A51:C52"/>
    <mergeCell ref="D51:E52"/>
    <mergeCell ref="F51:M52"/>
    <mergeCell ref="D53:M54"/>
    <mergeCell ref="A55:M55"/>
    <mergeCell ref="D43:M44"/>
    <mergeCell ref="A45:M45"/>
    <mergeCell ref="A46:C47"/>
    <mergeCell ref="D46:E47"/>
    <mergeCell ref="F46:M47"/>
    <mergeCell ref="D48:M49"/>
    <mergeCell ref="D62:D63"/>
    <mergeCell ref="E62:G63"/>
    <mergeCell ref="H62:M63"/>
    <mergeCell ref="D64:D65"/>
    <mergeCell ref="E64:G65"/>
    <mergeCell ref="H64:M65"/>
    <mergeCell ref="A56:C57"/>
    <mergeCell ref="D56:E57"/>
    <mergeCell ref="F56:M57"/>
    <mergeCell ref="D58:M59"/>
    <mergeCell ref="A60:C61"/>
    <mergeCell ref="D60:E61"/>
    <mergeCell ref="F60:M61"/>
    <mergeCell ref="D70:L70"/>
    <mergeCell ref="A71:C72"/>
    <mergeCell ref="D71:E72"/>
    <mergeCell ref="F71:M72"/>
    <mergeCell ref="A73:M74"/>
    <mergeCell ref="D75:D76"/>
    <mergeCell ref="E75:M76"/>
    <mergeCell ref="D66:D67"/>
    <mergeCell ref="E66:K67"/>
    <mergeCell ref="L66:M67"/>
    <mergeCell ref="D68:D69"/>
    <mergeCell ref="E68:K69"/>
    <mergeCell ref="L68:M69"/>
    <mergeCell ref="D82:M83"/>
    <mergeCell ref="A84:M84"/>
    <mergeCell ref="A85:C86"/>
    <mergeCell ref="D85:E86"/>
    <mergeCell ref="F85:M86"/>
    <mergeCell ref="D87:D88"/>
    <mergeCell ref="E87:M88"/>
    <mergeCell ref="D77:D78"/>
    <mergeCell ref="E77:M78"/>
    <mergeCell ref="A79:M79"/>
    <mergeCell ref="A80:C81"/>
    <mergeCell ref="D80:E81"/>
    <mergeCell ref="F80:M81"/>
    <mergeCell ref="D95:D96"/>
    <mergeCell ref="E95:M96"/>
    <mergeCell ref="A97:M97"/>
    <mergeCell ref="D89:D90"/>
    <mergeCell ref="E89:M90"/>
    <mergeCell ref="D91:D92"/>
    <mergeCell ref="E91:M92"/>
    <mergeCell ref="D93:D94"/>
    <mergeCell ref="E93:M94"/>
  </mergeCells>
  <dataValidations count="2">
    <dataValidation allowBlank="1" showErrorMessage="1" promptTitle="1. Mandatory-H&amp;S Items" prompt="Enter the cost(s) associated with H&amp;S amount listed on Work Order. " sqref="D13:M14 D18:M19 D23:M24 D32:M33 D41:M42 D46:M47 D51:M52 D60:M61 D71:M72 D80:M81 D85:M86 D56:M57"/>
    <dataValidation allowBlank="1" showErrorMessage="1" sqref="A13:C14 A18:C19 A23:C24 A32:C33 A41:C42 A46:C47 A51:C52 A60:C61 A71:C72 A80:C81 A85:C86 A56:C57"/>
  </dataValidations>
  <hyperlinks>
    <hyperlink ref="A50" r:id="rId1" display="Attic Floors- Unconditoned Attic SWS "/>
    <hyperlink ref="H62" r:id="rId2"/>
    <hyperlink ref="H64" r:id="rId3"/>
    <hyperlink ref="A17:M17" r:id="rId4" display="○WPN 22-7"/>
    <hyperlink ref="A22:M22" r:id="rId5" display="○ Lighting Replacement SWS"/>
    <hyperlink ref="A31:M31" r:id="rId6" display="○ Air sealing SWS"/>
    <hyperlink ref="A40:M40" r:id="rId7" display="○ Duct sealing SWS"/>
    <hyperlink ref="A45:M45" r:id="rId8" display="○ General Duct Insulation SWS"/>
    <hyperlink ref="A50:M50" r:id="rId9" display="○ Attic Floors- Unconditoned Attic SWS "/>
    <hyperlink ref="A55:M55" r:id="rId10" display="○ Dense Pack Insulation SWS"/>
    <hyperlink ref="L66:M67" r:id="rId11" display="Tank Insulation SWS "/>
    <hyperlink ref="L68:M69" r:id="rId12" display="Pipe Insulation SWS"/>
    <hyperlink ref="A79:M79" r:id="rId13" display="○ Refrigerator Replacement SWS "/>
    <hyperlink ref="A84:M84" r:id="rId14" display="○ Lighting Replacement SWS"/>
    <hyperlink ref="A97:M97" r:id="rId15" display="○ Heating &amp; Cooling: Equipment Installation SWS"/>
  </hyperlinks>
  <pageMargins left="0.7" right="0.7" top="0.75" bottom="0.75" header="0.3" footer="0.3"/>
  <pageSetup scale="65" orientation="portrait" horizontalDpi="300" verticalDpi="0" r:id="rId16"/>
  <rowBreaks count="1" manualBreakCount="1">
    <brk id="55" max="12" man="1"/>
  </rowBreaks>
  <drawing r:id="rId17"/>
  <legacyDrawing r:id="rId18"/>
  <mc:AlternateContent xmlns:mc="http://schemas.openxmlformats.org/markup-compatibility/2006">
    <mc:Choice Requires="x14">
      <controls>
        <mc:AlternateContent xmlns:mc="http://schemas.openxmlformats.org/markup-compatibility/2006">
          <mc:Choice Requires="x14">
            <control shapeId="49153" r:id="rId19" name="Check Box 1">
              <controlPr defaultSize="0" autoFill="0" autoLine="0" autoPict="0">
                <anchor moveWithCells="1">
                  <from>
                    <xdr:col>10</xdr:col>
                    <xdr:colOff>66675</xdr:colOff>
                    <xdr:row>3</xdr:row>
                    <xdr:rowOff>323850</xdr:rowOff>
                  </from>
                  <to>
                    <xdr:col>10</xdr:col>
                    <xdr:colOff>771525</xdr:colOff>
                    <xdr:row>5</xdr:row>
                    <xdr:rowOff>57150</xdr:rowOff>
                  </to>
                </anchor>
              </controlPr>
            </control>
          </mc:Choice>
        </mc:AlternateContent>
        <mc:AlternateContent xmlns:mc="http://schemas.openxmlformats.org/markup-compatibility/2006">
          <mc:Choice Requires="x14">
            <control shapeId="49154" r:id="rId20" name="Check Box 2">
              <controlPr defaultSize="0" autoFill="0" autoLine="0" autoPict="0">
                <anchor moveWithCells="1">
                  <from>
                    <xdr:col>12</xdr:col>
                    <xdr:colOff>28575</xdr:colOff>
                    <xdr:row>3</xdr:row>
                    <xdr:rowOff>333375</xdr:rowOff>
                  </from>
                  <to>
                    <xdr:col>12</xdr:col>
                    <xdr:colOff>752475</xdr:colOff>
                    <xdr:row>5</xdr:row>
                    <xdr:rowOff>57150</xdr:rowOff>
                  </to>
                </anchor>
              </controlPr>
            </control>
          </mc:Choice>
        </mc:AlternateContent>
        <mc:AlternateContent xmlns:mc="http://schemas.openxmlformats.org/markup-compatibility/2006">
          <mc:Choice Requires="x14">
            <control shapeId="49155" r:id="rId21" name="Check Box 3">
              <controlPr defaultSize="0" autoFill="0" autoLine="0" autoPict="0">
                <anchor moveWithCells="1">
                  <from>
                    <xdr:col>10</xdr:col>
                    <xdr:colOff>66675</xdr:colOff>
                    <xdr:row>4</xdr:row>
                    <xdr:rowOff>190500</xdr:rowOff>
                  </from>
                  <to>
                    <xdr:col>10</xdr:col>
                    <xdr:colOff>771525</xdr:colOff>
                    <xdr:row>6</xdr:row>
                    <xdr:rowOff>47625</xdr:rowOff>
                  </to>
                </anchor>
              </controlPr>
            </control>
          </mc:Choice>
        </mc:AlternateContent>
        <mc:AlternateContent xmlns:mc="http://schemas.openxmlformats.org/markup-compatibility/2006">
          <mc:Choice Requires="x14">
            <control shapeId="49156" r:id="rId22" name="Check Box 4">
              <controlPr defaultSize="0" autoFill="0" autoLine="0" autoPict="0">
                <anchor moveWithCells="1">
                  <from>
                    <xdr:col>12</xdr:col>
                    <xdr:colOff>28575</xdr:colOff>
                    <xdr:row>4</xdr:row>
                    <xdr:rowOff>209550</xdr:rowOff>
                  </from>
                  <to>
                    <xdr:col>12</xdr:col>
                    <xdr:colOff>752475</xdr:colOff>
                    <xdr:row>6</xdr:row>
                    <xdr:rowOff>57150</xdr:rowOff>
                  </to>
                </anchor>
              </controlPr>
            </control>
          </mc:Choice>
        </mc:AlternateContent>
        <mc:AlternateContent xmlns:mc="http://schemas.openxmlformats.org/markup-compatibility/2006">
          <mc:Choice Requires="x14">
            <control shapeId="49157" r:id="rId23" name="Check Box 5">
              <controlPr defaultSize="0" autoFill="0" autoLine="0" autoPict="0">
                <anchor moveWithCells="1">
                  <from>
                    <xdr:col>10</xdr:col>
                    <xdr:colOff>57150</xdr:colOff>
                    <xdr:row>5</xdr:row>
                    <xdr:rowOff>180975</xdr:rowOff>
                  </from>
                  <to>
                    <xdr:col>10</xdr:col>
                    <xdr:colOff>762000</xdr:colOff>
                    <xdr:row>7</xdr:row>
                    <xdr:rowOff>57150</xdr:rowOff>
                  </to>
                </anchor>
              </controlPr>
            </control>
          </mc:Choice>
        </mc:AlternateContent>
        <mc:AlternateContent xmlns:mc="http://schemas.openxmlformats.org/markup-compatibility/2006">
          <mc:Choice Requires="x14">
            <control shapeId="49158" r:id="rId24" name="Check Box 6">
              <controlPr defaultSize="0" autoFill="0" autoLine="0" autoPict="0">
                <anchor moveWithCells="1">
                  <from>
                    <xdr:col>12</xdr:col>
                    <xdr:colOff>28575</xdr:colOff>
                    <xdr:row>5</xdr:row>
                    <xdr:rowOff>209550</xdr:rowOff>
                  </from>
                  <to>
                    <xdr:col>12</xdr:col>
                    <xdr:colOff>752475</xdr:colOff>
                    <xdr:row>7</xdr:row>
                    <xdr:rowOff>47625</xdr:rowOff>
                  </to>
                </anchor>
              </controlPr>
            </control>
          </mc:Choice>
        </mc:AlternateContent>
        <mc:AlternateContent xmlns:mc="http://schemas.openxmlformats.org/markup-compatibility/2006">
          <mc:Choice Requires="x14">
            <control shapeId="49159" r:id="rId25" name="Check Box 7">
              <controlPr defaultSize="0" autoFill="0" autoLine="0" autoPict="0">
                <anchor moveWithCells="1">
                  <from>
                    <xdr:col>0</xdr:col>
                    <xdr:colOff>180975</xdr:colOff>
                    <xdr:row>35</xdr:row>
                    <xdr:rowOff>171450</xdr:rowOff>
                  </from>
                  <to>
                    <xdr:col>0</xdr:col>
                    <xdr:colOff>542925</xdr:colOff>
                    <xdr:row>37</xdr:row>
                    <xdr:rowOff>85725</xdr:rowOff>
                  </to>
                </anchor>
              </controlPr>
            </control>
          </mc:Choice>
        </mc:AlternateContent>
        <mc:AlternateContent xmlns:mc="http://schemas.openxmlformats.org/markup-compatibility/2006">
          <mc:Choice Requires="x14">
            <control shapeId="49160" r:id="rId26" name="Check Box 8">
              <controlPr defaultSize="0" autoFill="0" autoLine="0" autoPict="0">
                <anchor moveWithCells="1">
                  <from>
                    <xdr:col>2</xdr:col>
                    <xdr:colOff>238125</xdr:colOff>
                    <xdr:row>35</xdr:row>
                    <xdr:rowOff>161925</xdr:rowOff>
                  </from>
                  <to>
                    <xdr:col>2</xdr:col>
                    <xdr:colOff>447675</xdr:colOff>
                    <xdr:row>37</xdr:row>
                    <xdr:rowOff>57150</xdr:rowOff>
                  </to>
                </anchor>
              </controlPr>
            </control>
          </mc:Choice>
        </mc:AlternateContent>
        <mc:AlternateContent xmlns:mc="http://schemas.openxmlformats.org/markup-compatibility/2006">
          <mc:Choice Requires="x14">
            <control shapeId="49161" r:id="rId27" name="Check Box 9">
              <controlPr defaultSize="0" autoFill="0" autoLine="0" autoPict="0">
                <anchor moveWithCells="1">
                  <from>
                    <xdr:col>1</xdr:col>
                    <xdr:colOff>209550</xdr:colOff>
                    <xdr:row>35</xdr:row>
                    <xdr:rowOff>161925</xdr:rowOff>
                  </from>
                  <to>
                    <xdr:col>2</xdr:col>
                    <xdr:colOff>0</xdr:colOff>
                    <xdr:row>37</xdr:row>
                    <xdr:rowOff>85725</xdr:rowOff>
                  </to>
                </anchor>
              </controlPr>
            </control>
          </mc:Choice>
        </mc:AlternateContent>
        <mc:AlternateContent xmlns:mc="http://schemas.openxmlformats.org/markup-compatibility/2006">
          <mc:Choice Requires="x14">
            <control shapeId="49162" r:id="rId28" name="Check Box 10">
              <controlPr defaultSize="0" autoFill="0" autoLine="0" autoPict="0">
                <anchor moveWithCells="1">
                  <from>
                    <xdr:col>0</xdr:col>
                    <xdr:colOff>190500</xdr:colOff>
                    <xdr:row>37</xdr:row>
                    <xdr:rowOff>190500</xdr:rowOff>
                  </from>
                  <to>
                    <xdr:col>0</xdr:col>
                    <xdr:colOff>523875</xdr:colOff>
                    <xdr:row>39</xdr:row>
                    <xdr:rowOff>28575</xdr:rowOff>
                  </to>
                </anchor>
              </controlPr>
            </control>
          </mc:Choice>
        </mc:AlternateContent>
        <mc:AlternateContent xmlns:mc="http://schemas.openxmlformats.org/markup-compatibility/2006">
          <mc:Choice Requires="x14">
            <control shapeId="49163" r:id="rId29" name="Check Box 11">
              <controlPr defaultSize="0" autoFill="0" autoLine="0" autoPict="0">
                <anchor moveWithCells="1">
                  <from>
                    <xdr:col>2</xdr:col>
                    <xdr:colOff>238125</xdr:colOff>
                    <xdr:row>37</xdr:row>
                    <xdr:rowOff>190500</xdr:rowOff>
                  </from>
                  <to>
                    <xdr:col>2</xdr:col>
                    <xdr:colOff>657225</xdr:colOff>
                    <xdr:row>39</xdr:row>
                    <xdr:rowOff>28575</xdr:rowOff>
                  </to>
                </anchor>
              </controlPr>
            </control>
          </mc:Choice>
        </mc:AlternateContent>
        <mc:AlternateContent xmlns:mc="http://schemas.openxmlformats.org/markup-compatibility/2006">
          <mc:Choice Requires="x14">
            <control shapeId="49164" r:id="rId30" name="Check Box 12">
              <controlPr defaultSize="0" autoFill="0" autoLine="0" autoPict="0">
                <anchor moveWithCells="1">
                  <from>
                    <xdr:col>1</xdr:col>
                    <xdr:colOff>209550</xdr:colOff>
                    <xdr:row>37</xdr:row>
                    <xdr:rowOff>200025</xdr:rowOff>
                  </from>
                  <to>
                    <xdr:col>2</xdr:col>
                    <xdr:colOff>0</xdr:colOff>
                    <xdr:row>39</xdr:row>
                    <xdr:rowOff>38100</xdr:rowOff>
                  </to>
                </anchor>
              </controlPr>
            </control>
          </mc:Choice>
        </mc:AlternateContent>
        <mc:AlternateContent xmlns:mc="http://schemas.openxmlformats.org/markup-compatibility/2006">
          <mc:Choice Requires="x14">
            <control shapeId="49165" r:id="rId31" name="Check Box 13">
              <controlPr defaultSize="0" autoFill="0" autoLine="0" autoPict="0">
                <anchor moveWithCells="1">
                  <from>
                    <xdr:col>10</xdr:col>
                    <xdr:colOff>57150</xdr:colOff>
                    <xdr:row>6</xdr:row>
                    <xdr:rowOff>171450</xdr:rowOff>
                  </from>
                  <to>
                    <xdr:col>10</xdr:col>
                    <xdr:colOff>800100</xdr:colOff>
                    <xdr:row>8</xdr:row>
                    <xdr:rowOff>123825</xdr:rowOff>
                  </to>
                </anchor>
              </controlPr>
            </control>
          </mc:Choice>
        </mc:AlternateContent>
        <mc:AlternateContent xmlns:mc="http://schemas.openxmlformats.org/markup-compatibility/2006">
          <mc:Choice Requires="x14">
            <control shapeId="49166" r:id="rId32" name="Check Box 14">
              <controlPr defaultSize="0" autoFill="0" autoLine="0" autoPict="0">
                <anchor moveWithCells="1">
                  <from>
                    <xdr:col>12</xdr:col>
                    <xdr:colOff>28575</xdr:colOff>
                    <xdr:row>6</xdr:row>
                    <xdr:rowOff>142875</xdr:rowOff>
                  </from>
                  <to>
                    <xdr:col>13</xdr:col>
                    <xdr:colOff>9525</xdr:colOff>
                    <xdr:row>8</xdr:row>
                    <xdr:rowOff>161925</xdr:rowOff>
                  </to>
                </anchor>
              </controlPr>
            </control>
          </mc:Choice>
        </mc:AlternateContent>
        <mc:AlternateContent xmlns:mc="http://schemas.openxmlformats.org/markup-compatibility/2006">
          <mc:Choice Requires="x14">
            <control shapeId="49167" r:id="rId33" name="Check Box 15">
              <controlPr defaultSize="0" autoFill="0" autoLine="0" autoPict="0">
                <anchor moveWithCells="1">
                  <from>
                    <xdr:col>0</xdr:col>
                    <xdr:colOff>171450</xdr:colOff>
                    <xdr:row>14</xdr:row>
                    <xdr:rowOff>152400</xdr:rowOff>
                  </from>
                  <to>
                    <xdr:col>0</xdr:col>
                    <xdr:colOff>533400</xdr:colOff>
                    <xdr:row>16</xdr:row>
                    <xdr:rowOff>9525</xdr:rowOff>
                  </to>
                </anchor>
              </controlPr>
            </control>
          </mc:Choice>
        </mc:AlternateContent>
        <mc:AlternateContent xmlns:mc="http://schemas.openxmlformats.org/markup-compatibility/2006">
          <mc:Choice Requires="x14">
            <control shapeId="49168" r:id="rId34" name="Check Box 16">
              <controlPr defaultSize="0" autoFill="0" autoLine="0" autoPict="0">
                <anchor moveWithCells="1">
                  <from>
                    <xdr:col>2</xdr:col>
                    <xdr:colOff>209550</xdr:colOff>
                    <xdr:row>14</xdr:row>
                    <xdr:rowOff>171450</xdr:rowOff>
                  </from>
                  <to>
                    <xdr:col>3</xdr:col>
                    <xdr:colOff>104775</xdr:colOff>
                    <xdr:row>16</xdr:row>
                    <xdr:rowOff>9525</xdr:rowOff>
                  </to>
                </anchor>
              </controlPr>
            </control>
          </mc:Choice>
        </mc:AlternateContent>
        <mc:AlternateContent xmlns:mc="http://schemas.openxmlformats.org/markup-compatibility/2006">
          <mc:Choice Requires="x14">
            <control shapeId="49169" r:id="rId35" name="Check Box 17">
              <controlPr defaultSize="0" autoFill="0" autoLine="0" autoPict="0">
                <anchor moveWithCells="1">
                  <from>
                    <xdr:col>1</xdr:col>
                    <xdr:colOff>180975</xdr:colOff>
                    <xdr:row>14</xdr:row>
                    <xdr:rowOff>161925</xdr:rowOff>
                  </from>
                  <to>
                    <xdr:col>2</xdr:col>
                    <xdr:colOff>19050</xdr:colOff>
                    <xdr:row>16</xdr:row>
                    <xdr:rowOff>0</xdr:rowOff>
                  </to>
                </anchor>
              </controlPr>
            </control>
          </mc:Choice>
        </mc:AlternateContent>
        <mc:AlternateContent xmlns:mc="http://schemas.openxmlformats.org/markup-compatibility/2006">
          <mc:Choice Requires="x14">
            <control shapeId="49170" r:id="rId36" name="Check Box 18">
              <controlPr defaultSize="0" autoFill="0" autoLine="0" autoPict="0">
                <anchor moveWithCells="1">
                  <from>
                    <xdr:col>0</xdr:col>
                    <xdr:colOff>171450</xdr:colOff>
                    <xdr:row>19</xdr:row>
                    <xdr:rowOff>200025</xdr:rowOff>
                  </from>
                  <to>
                    <xdr:col>0</xdr:col>
                    <xdr:colOff>514350</xdr:colOff>
                    <xdr:row>21</xdr:row>
                    <xdr:rowOff>28575</xdr:rowOff>
                  </to>
                </anchor>
              </controlPr>
            </control>
          </mc:Choice>
        </mc:AlternateContent>
        <mc:AlternateContent xmlns:mc="http://schemas.openxmlformats.org/markup-compatibility/2006">
          <mc:Choice Requires="x14">
            <control shapeId="49171" r:id="rId37" name="Check Box 19">
              <controlPr defaultSize="0" autoFill="0" autoLine="0" autoPict="0">
                <anchor moveWithCells="1">
                  <from>
                    <xdr:col>2</xdr:col>
                    <xdr:colOff>219075</xdr:colOff>
                    <xdr:row>20</xdr:row>
                    <xdr:rowOff>0</xdr:rowOff>
                  </from>
                  <to>
                    <xdr:col>3</xdr:col>
                    <xdr:colOff>66675</xdr:colOff>
                    <xdr:row>20</xdr:row>
                    <xdr:rowOff>228600</xdr:rowOff>
                  </to>
                </anchor>
              </controlPr>
            </control>
          </mc:Choice>
        </mc:AlternateContent>
        <mc:AlternateContent xmlns:mc="http://schemas.openxmlformats.org/markup-compatibility/2006">
          <mc:Choice Requires="x14">
            <control shapeId="49172" r:id="rId38" name="Check Box 20">
              <controlPr defaultSize="0" autoFill="0" autoLine="0" autoPict="0">
                <anchor moveWithCells="1">
                  <from>
                    <xdr:col>1</xdr:col>
                    <xdr:colOff>200025</xdr:colOff>
                    <xdr:row>19</xdr:row>
                    <xdr:rowOff>190500</xdr:rowOff>
                  </from>
                  <to>
                    <xdr:col>1</xdr:col>
                    <xdr:colOff>552450</xdr:colOff>
                    <xdr:row>21</xdr:row>
                    <xdr:rowOff>19050</xdr:rowOff>
                  </to>
                </anchor>
              </controlPr>
            </control>
          </mc:Choice>
        </mc:AlternateContent>
        <mc:AlternateContent xmlns:mc="http://schemas.openxmlformats.org/markup-compatibility/2006">
          <mc:Choice Requires="x14">
            <control shapeId="49173" r:id="rId39" name="Check Box 21">
              <controlPr defaultSize="0" autoFill="0" autoLine="0" autoPict="0">
                <anchor moveWithCells="1">
                  <from>
                    <xdr:col>0</xdr:col>
                    <xdr:colOff>171450</xdr:colOff>
                    <xdr:row>24</xdr:row>
                    <xdr:rowOff>152400</xdr:rowOff>
                  </from>
                  <to>
                    <xdr:col>0</xdr:col>
                    <xdr:colOff>581025</xdr:colOff>
                    <xdr:row>26</xdr:row>
                    <xdr:rowOff>38100</xdr:rowOff>
                  </to>
                </anchor>
              </controlPr>
            </control>
          </mc:Choice>
        </mc:AlternateContent>
        <mc:AlternateContent xmlns:mc="http://schemas.openxmlformats.org/markup-compatibility/2006">
          <mc:Choice Requires="x14">
            <control shapeId="49174" r:id="rId40" name="Check Box 22">
              <controlPr defaultSize="0" autoFill="0" autoLine="0" autoPict="0">
                <anchor moveWithCells="1">
                  <from>
                    <xdr:col>2</xdr:col>
                    <xdr:colOff>200025</xdr:colOff>
                    <xdr:row>24</xdr:row>
                    <xdr:rowOff>180975</xdr:rowOff>
                  </from>
                  <to>
                    <xdr:col>2</xdr:col>
                    <xdr:colOff>581025</xdr:colOff>
                    <xdr:row>26</xdr:row>
                    <xdr:rowOff>28575</xdr:rowOff>
                  </to>
                </anchor>
              </controlPr>
            </control>
          </mc:Choice>
        </mc:AlternateContent>
        <mc:AlternateContent xmlns:mc="http://schemas.openxmlformats.org/markup-compatibility/2006">
          <mc:Choice Requires="x14">
            <control shapeId="49175" r:id="rId41" name="Check Box 23">
              <controlPr defaultSize="0" autoFill="0" autoLine="0" autoPict="0">
                <anchor moveWithCells="1">
                  <from>
                    <xdr:col>1</xdr:col>
                    <xdr:colOff>180975</xdr:colOff>
                    <xdr:row>24</xdr:row>
                    <xdr:rowOff>161925</xdr:rowOff>
                  </from>
                  <to>
                    <xdr:col>2</xdr:col>
                    <xdr:colOff>9525</xdr:colOff>
                    <xdr:row>26</xdr:row>
                    <xdr:rowOff>9525</xdr:rowOff>
                  </to>
                </anchor>
              </controlPr>
            </control>
          </mc:Choice>
        </mc:AlternateContent>
        <mc:AlternateContent xmlns:mc="http://schemas.openxmlformats.org/markup-compatibility/2006">
          <mc:Choice Requires="x14">
            <control shapeId="49176" r:id="rId42" name="Check Box 24">
              <controlPr defaultSize="0" autoFill="0" autoLine="0" autoPict="0">
                <anchor moveWithCells="1">
                  <from>
                    <xdr:col>0</xdr:col>
                    <xdr:colOff>180975</xdr:colOff>
                    <xdr:row>28</xdr:row>
                    <xdr:rowOff>19050</xdr:rowOff>
                  </from>
                  <to>
                    <xdr:col>0</xdr:col>
                    <xdr:colOff>485775</xdr:colOff>
                    <xdr:row>29</xdr:row>
                    <xdr:rowOff>114300</xdr:rowOff>
                  </to>
                </anchor>
              </controlPr>
            </control>
          </mc:Choice>
        </mc:AlternateContent>
        <mc:AlternateContent xmlns:mc="http://schemas.openxmlformats.org/markup-compatibility/2006">
          <mc:Choice Requires="x14">
            <control shapeId="49177" r:id="rId43" name="Check Box 25">
              <controlPr defaultSize="0" autoFill="0" autoLine="0" autoPict="0">
                <anchor moveWithCells="1">
                  <from>
                    <xdr:col>2</xdr:col>
                    <xdr:colOff>180975</xdr:colOff>
                    <xdr:row>28</xdr:row>
                    <xdr:rowOff>57150</xdr:rowOff>
                  </from>
                  <to>
                    <xdr:col>2</xdr:col>
                    <xdr:colOff>628650</xdr:colOff>
                    <xdr:row>29</xdr:row>
                    <xdr:rowOff>95250</xdr:rowOff>
                  </to>
                </anchor>
              </controlPr>
            </control>
          </mc:Choice>
        </mc:AlternateContent>
        <mc:AlternateContent xmlns:mc="http://schemas.openxmlformats.org/markup-compatibility/2006">
          <mc:Choice Requires="x14">
            <control shapeId="49178" r:id="rId44" name="Check Box 26">
              <controlPr defaultSize="0" autoFill="0" autoLine="0" autoPict="0">
                <anchor moveWithCells="1">
                  <from>
                    <xdr:col>1</xdr:col>
                    <xdr:colOff>200025</xdr:colOff>
                    <xdr:row>28</xdr:row>
                    <xdr:rowOff>76200</xdr:rowOff>
                  </from>
                  <to>
                    <xdr:col>1</xdr:col>
                    <xdr:colOff>428625</xdr:colOff>
                    <xdr:row>29</xdr:row>
                    <xdr:rowOff>104775</xdr:rowOff>
                  </to>
                </anchor>
              </controlPr>
            </control>
          </mc:Choice>
        </mc:AlternateContent>
        <mc:AlternateContent xmlns:mc="http://schemas.openxmlformats.org/markup-compatibility/2006">
          <mc:Choice Requires="x14">
            <control shapeId="49179" r:id="rId45" name="Check Box 27">
              <controlPr defaultSize="0" autoFill="0" autoLine="0" autoPict="0">
                <anchor moveWithCells="1">
                  <from>
                    <xdr:col>0</xdr:col>
                    <xdr:colOff>180975</xdr:colOff>
                    <xdr:row>33</xdr:row>
                    <xdr:rowOff>133350</xdr:rowOff>
                  </from>
                  <to>
                    <xdr:col>1</xdr:col>
                    <xdr:colOff>57150</xdr:colOff>
                    <xdr:row>35</xdr:row>
                    <xdr:rowOff>66675</xdr:rowOff>
                  </to>
                </anchor>
              </controlPr>
            </control>
          </mc:Choice>
        </mc:AlternateContent>
        <mc:AlternateContent xmlns:mc="http://schemas.openxmlformats.org/markup-compatibility/2006">
          <mc:Choice Requires="x14">
            <control shapeId="49180" r:id="rId46" name="Check Box 28">
              <controlPr defaultSize="0" autoFill="0" autoLine="0" autoPict="0">
                <anchor moveWithCells="1">
                  <from>
                    <xdr:col>2</xdr:col>
                    <xdr:colOff>238125</xdr:colOff>
                    <xdr:row>33</xdr:row>
                    <xdr:rowOff>142875</xdr:rowOff>
                  </from>
                  <to>
                    <xdr:col>2</xdr:col>
                    <xdr:colOff>657225</xdr:colOff>
                    <xdr:row>35</xdr:row>
                    <xdr:rowOff>57150</xdr:rowOff>
                  </to>
                </anchor>
              </controlPr>
            </control>
          </mc:Choice>
        </mc:AlternateContent>
        <mc:AlternateContent xmlns:mc="http://schemas.openxmlformats.org/markup-compatibility/2006">
          <mc:Choice Requires="x14">
            <control shapeId="49181" r:id="rId47" name="Check Box 29">
              <controlPr defaultSize="0" autoFill="0" autoLine="0" autoPict="0">
                <anchor moveWithCells="1">
                  <from>
                    <xdr:col>1</xdr:col>
                    <xdr:colOff>209550</xdr:colOff>
                    <xdr:row>33</xdr:row>
                    <xdr:rowOff>142875</xdr:rowOff>
                  </from>
                  <to>
                    <xdr:col>2</xdr:col>
                    <xdr:colOff>47625</xdr:colOff>
                    <xdr:row>35</xdr:row>
                    <xdr:rowOff>66675</xdr:rowOff>
                  </to>
                </anchor>
              </controlPr>
            </control>
          </mc:Choice>
        </mc:AlternateContent>
        <mc:AlternateContent xmlns:mc="http://schemas.openxmlformats.org/markup-compatibility/2006">
          <mc:Choice Requires="x14">
            <control shapeId="49182" r:id="rId48" name="Check Box 30">
              <controlPr defaultSize="0" autoFill="0" autoLine="0" autoPict="0">
                <anchor moveWithCells="1">
                  <from>
                    <xdr:col>0</xdr:col>
                    <xdr:colOff>171450</xdr:colOff>
                    <xdr:row>42</xdr:row>
                    <xdr:rowOff>152400</xdr:rowOff>
                  </from>
                  <to>
                    <xdr:col>0</xdr:col>
                    <xdr:colOff>476250</xdr:colOff>
                    <xdr:row>44</xdr:row>
                    <xdr:rowOff>28575</xdr:rowOff>
                  </to>
                </anchor>
              </controlPr>
            </control>
          </mc:Choice>
        </mc:AlternateContent>
        <mc:AlternateContent xmlns:mc="http://schemas.openxmlformats.org/markup-compatibility/2006">
          <mc:Choice Requires="x14">
            <control shapeId="49183" r:id="rId49" name="Check Box 31">
              <controlPr defaultSize="0" autoFill="0" autoLine="0" autoPict="0">
                <anchor moveWithCells="1">
                  <from>
                    <xdr:col>2</xdr:col>
                    <xdr:colOff>200025</xdr:colOff>
                    <xdr:row>42</xdr:row>
                    <xdr:rowOff>180975</xdr:rowOff>
                  </from>
                  <to>
                    <xdr:col>2</xdr:col>
                    <xdr:colOff>400050</xdr:colOff>
                    <xdr:row>44</xdr:row>
                    <xdr:rowOff>38100</xdr:rowOff>
                  </to>
                </anchor>
              </controlPr>
            </control>
          </mc:Choice>
        </mc:AlternateContent>
        <mc:AlternateContent xmlns:mc="http://schemas.openxmlformats.org/markup-compatibility/2006">
          <mc:Choice Requires="x14">
            <control shapeId="49184" r:id="rId50" name="Check Box 32">
              <controlPr defaultSize="0" autoFill="0" autoLine="0" autoPict="0">
                <anchor moveWithCells="1">
                  <from>
                    <xdr:col>1</xdr:col>
                    <xdr:colOff>180975</xdr:colOff>
                    <xdr:row>42</xdr:row>
                    <xdr:rowOff>161925</xdr:rowOff>
                  </from>
                  <to>
                    <xdr:col>1</xdr:col>
                    <xdr:colOff>409575</xdr:colOff>
                    <xdr:row>44</xdr:row>
                    <xdr:rowOff>19050</xdr:rowOff>
                  </to>
                </anchor>
              </controlPr>
            </control>
          </mc:Choice>
        </mc:AlternateContent>
        <mc:AlternateContent xmlns:mc="http://schemas.openxmlformats.org/markup-compatibility/2006">
          <mc:Choice Requires="x14">
            <control shapeId="49185" r:id="rId51" name="Check Box 33">
              <controlPr defaultSize="0" autoFill="0" autoLine="0" autoPict="0">
                <anchor moveWithCells="1">
                  <from>
                    <xdr:col>0</xdr:col>
                    <xdr:colOff>190500</xdr:colOff>
                    <xdr:row>47</xdr:row>
                    <xdr:rowOff>209550</xdr:rowOff>
                  </from>
                  <to>
                    <xdr:col>0</xdr:col>
                    <xdr:colOff>523875</xdr:colOff>
                    <xdr:row>49</xdr:row>
                    <xdr:rowOff>38100</xdr:rowOff>
                  </to>
                </anchor>
              </controlPr>
            </control>
          </mc:Choice>
        </mc:AlternateContent>
        <mc:AlternateContent xmlns:mc="http://schemas.openxmlformats.org/markup-compatibility/2006">
          <mc:Choice Requires="x14">
            <control shapeId="49186" r:id="rId52" name="Check Box 34">
              <controlPr defaultSize="0" autoFill="0" autoLine="0" autoPict="0">
                <anchor moveWithCells="1">
                  <from>
                    <xdr:col>2</xdr:col>
                    <xdr:colOff>238125</xdr:colOff>
                    <xdr:row>47</xdr:row>
                    <xdr:rowOff>209550</xdr:rowOff>
                  </from>
                  <to>
                    <xdr:col>2</xdr:col>
                    <xdr:colOff>657225</xdr:colOff>
                    <xdr:row>49</xdr:row>
                    <xdr:rowOff>38100</xdr:rowOff>
                  </to>
                </anchor>
              </controlPr>
            </control>
          </mc:Choice>
        </mc:AlternateContent>
        <mc:AlternateContent xmlns:mc="http://schemas.openxmlformats.org/markup-compatibility/2006">
          <mc:Choice Requires="x14">
            <control shapeId="49187" r:id="rId53" name="Check Box 35">
              <controlPr defaultSize="0" autoFill="0" autoLine="0" autoPict="0">
                <anchor moveWithCells="1">
                  <from>
                    <xdr:col>1</xdr:col>
                    <xdr:colOff>200025</xdr:colOff>
                    <xdr:row>47</xdr:row>
                    <xdr:rowOff>219075</xdr:rowOff>
                  </from>
                  <to>
                    <xdr:col>1</xdr:col>
                    <xdr:colOff>600075</xdr:colOff>
                    <xdr:row>49</xdr:row>
                    <xdr:rowOff>47625</xdr:rowOff>
                  </to>
                </anchor>
              </controlPr>
            </control>
          </mc:Choice>
        </mc:AlternateContent>
        <mc:AlternateContent xmlns:mc="http://schemas.openxmlformats.org/markup-compatibility/2006">
          <mc:Choice Requires="x14">
            <control shapeId="49188" r:id="rId54" name="Check Box 36">
              <controlPr defaultSize="0" autoFill="0" autoLine="0" autoPict="0">
                <anchor moveWithCells="1">
                  <from>
                    <xdr:col>0</xdr:col>
                    <xdr:colOff>171450</xdr:colOff>
                    <xdr:row>52</xdr:row>
                    <xdr:rowOff>152400</xdr:rowOff>
                  </from>
                  <to>
                    <xdr:col>0</xdr:col>
                    <xdr:colOff>476250</xdr:colOff>
                    <xdr:row>54</xdr:row>
                    <xdr:rowOff>28575</xdr:rowOff>
                  </to>
                </anchor>
              </controlPr>
            </control>
          </mc:Choice>
        </mc:AlternateContent>
        <mc:AlternateContent xmlns:mc="http://schemas.openxmlformats.org/markup-compatibility/2006">
          <mc:Choice Requires="x14">
            <control shapeId="49189" r:id="rId55" name="Check Box 37">
              <controlPr defaultSize="0" autoFill="0" autoLine="0" autoPict="0">
                <anchor moveWithCells="1">
                  <from>
                    <xdr:col>2</xdr:col>
                    <xdr:colOff>200025</xdr:colOff>
                    <xdr:row>52</xdr:row>
                    <xdr:rowOff>180975</xdr:rowOff>
                  </from>
                  <to>
                    <xdr:col>2</xdr:col>
                    <xdr:colOff>400050</xdr:colOff>
                    <xdr:row>54</xdr:row>
                    <xdr:rowOff>38100</xdr:rowOff>
                  </to>
                </anchor>
              </controlPr>
            </control>
          </mc:Choice>
        </mc:AlternateContent>
        <mc:AlternateContent xmlns:mc="http://schemas.openxmlformats.org/markup-compatibility/2006">
          <mc:Choice Requires="x14">
            <control shapeId="49190" r:id="rId56" name="Check Box 38">
              <controlPr defaultSize="0" autoFill="0" autoLine="0" autoPict="0">
                <anchor moveWithCells="1">
                  <from>
                    <xdr:col>1</xdr:col>
                    <xdr:colOff>180975</xdr:colOff>
                    <xdr:row>52</xdr:row>
                    <xdr:rowOff>161925</xdr:rowOff>
                  </from>
                  <to>
                    <xdr:col>1</xdr:col>
                    <xdr:colOff>409575</xdr:colOff>
                    <xdr:row>54</xdr:row>
                    <xdr:rowOff>19050</xdr:rowOff>
                  </to>
                </anchor>
              </controlPr>
            </control>
          </mc:Choice>
        </mc:AlternateContent>
        <mc:AlternateContent xmlns:mc="http://schemas.openxmlformats.org/markup-compatibility/2006">
          <mc:Choice Requires="x14">
            <control shapeId="49191" r:id="rId57" name="Check Box 39">
              <controlPr defaultSize="0" autoFill="0" autoLine="0" autoPict="0">
                <anchor moveWithCells="1">
                  <from>
                    <xdr:col>0</xdr:col>
                    <xdr:colOff>180975</xdr:colOff>
                    <xdr:row>61</xdr:row>
                    <xdr:rowOff>161925</xdr:rowOff>
                  </from>
                  <to>
                    <xdr:col>1</xdr:col>
                    <xdr:colOff>114300</xdr:colOff>
                    <xdr:row>63</xdr:row>
                    <xdr:rowOff>47625</xdr:rowOff>
                  </to>
                </anchor>
              </controlPr>
            </control>
          </mc:Choice>
        </mc:AlternateContent>
        <mc:AlternateContent xmlns:mc="http://schemas.openxmlformats.org/markup-compatibility/2006">
          <mc:Choice Requires="x14">
            <control shapeId="49192" r:id="rId58" name="Check Box 40">
              <controlPr defaultSize="0" autoFill="0" autoLine="0" autoPict="0">
                <anchor moveWithCells="1">
                  <from>
                    <xdr:col>2</xdr:col>
                    <xdr:colOff>228600</xdr:colOff>
                    <xdr:row>61</xdr:row>
                    <xdr:rowOff>161925</xdr:rowOff>
                  </from>
                  <to>
                    <xdr:col>2</xdr:col>
                    <xdr:colOff>647700</xdr:colOff>
                    <xdr:row>63</xdr:row>
                    <xdr:rowOff>47625</xdr:rowOff>
                  </to>
                </anchor>
              </controlPr>
            </control>
          </mc:Choice>
        </mc:AlternateContent>
        <mc:AlternateContent xmlns:mc="http://schemas.openxmlformats.org/markup-compatibility/2006">
          <mc:Choice Requires="x14">
            <control shapeId="49193" r:id="rId59" name="Check Box 41">
              <controlPr defaultSize="0" autoFill="0" autoLine="0" autoPict="0">
                <anchor moveWithCells="1">
                  <from>
                    <xdr:col>1</xdr:col>
                    <xdr:colOff>190500</xdr:colOff>
                    <xdr:row>61</xdr:row>
                    <xdr:rowOff>161925</xdr:rowOff>
                  </from>
                  <to>
                    <xdr:col>1</xdr:col>
                    <xdr:colOff>590550</xdr:colOff>
                    <xdr:row>63</xdr:row>
                    <xdr:rowOff>47625</xdr:rowOff>
                  </to>
                </anchor>
              </controlPr>
            </control>
          </mc:Choice>
        </mc:AlternateContent>
        <mc:AlternateContent xmlns:mc="http://schemas.openxmlformats.org/markup-compatibility/2006">
          <mc:Choice Requires="x14">
            <control shapeId="49194" r:id="rId60" name="Check Box 42">
              <controlPr defaultSize="0" autoFill="0" autoLine="0" autoPict="0">
                <anchor moveWithCells="1">
                  <from>
                    <xdr:col>0</xdr:col>
                    <xdr:colOff>180975</xdr:colOff>
                    <xdr:row>63</xdr:row>
                    <xdr:rowOff>161925</xdr:rowOff>
                  </from>
                  <to>
                    <xdr:col>1</xdr:col>
                    <xdr:colOff>66675</xdr:colOff>
                    <xdr:row>65</xdr:row>
                    <xdr:rowOff>47625</xdr:rowOff>
                  </to>
                </anchor>
              </controlPr>
            </control>
          </mc:Choice>
        </mc:AlternateContent>
        <mc:AlternateContent xmlns:mc="http://schemas.openxmlformats.org/markup-compatibility/2006">
          <mc:Choice Requires="x14">
            <control shapeId="49195" r:id="rId61" name="Check Box 43">
              <controlPr defaultSize="0" autoFill="0" autoLine="0" autoPict="0">
                <anchor moveWithCells="1">
                  <from>
                    <xdr:col>2</xdr:col>
                    <xdr:colOff>228600</xdr:colOff>
                    <xdr:row>63</xdr:row>
                    <xdr:rowOff>171450</xdr:rowOff>
                  </from>
                  <to>
                    <xdr:col>2</xdr:col>
                    <xdr:colOff>647700</xdr:colOff>
                    <xdr:row>65</xdr:row>
                    <xdr:rowOff>57150</xdr:rowOff>
                  </to>
                </anchor>
              </controlPr>
            </control>
          </mc:Choice>
        </mc:AlternateContent>
        <mc:AlternateContent xmlns:mc="http://schemas.openxmlformats.org/markup-compatibility/2006">
          <mc:Choice Requires="x14">
            <control shapeId="49196" r:id="rId62" name="Check Box 44">
              <controlPr defaultSize="0" autoFill="0" autoLine="0" autoPict="0">
                <anchor moveWithCells="1">
                  <from>
                    <xdr:col>1</xdr:col>
                    <xdr:colOff>190500</xdr:colOff>
                    <xdr:row>63</xdr:row>
                    <xdr:rowOff>171450</xdr:rowOff>
                  </from>
                  <to>
                    <xdr:col>1</xdr:col>
                    <xdr:colOff>590550</xdr:colOff>
                    <xdr:row>65</xdr:row>
                    <xdr:rowOff>57150</xdr:rowOff>
                  </to>
                </anchor>
              </controlPr>
            </control>
          </mc:Choice>
        </mc:AlternateContent>
        <mc:AlternateContent xmlns:mc="http://schemas.openxmlformats.org/markup-compatibility/2006">
          <mc:Choice Requires="x14">
            <control shapeId="49197" r:id="rId63" name="Check Box 45">
              <controlPr defaultSize="0" autoFill="0" autoLine="0" autoPict="0">
                <anchor moveWithCells="1">
                  <from>
                    <xdr:col>0</xdr:col>
                    <xdr:colOff>180975</xdr:colOff>
                    <xdr:row>65</xdr:row>
                    <xdr:rowOff>171450</xdr:rowOff>
                  </from>
                  <to>
                    <xdr:col>0</xdr:col>
                    <xdr:colOff>514350</xdr:colOff>
                    <xdr:row>67</xdr:row>
                    <xdr:rowOff>47625</xdr:rowOff>
                  </to>
                </anchor>
              </controlPr>
            </control>
          </mc:Choice>
        </mc:AlternateContent>
        <mc:AlternateContent xmlns:mc="http://schemas.openxmlformats.org/markup-compatibility/2006">
          <mc:Choice Requires="x14">
            <control shapeId="49198" r:id="rId64" name="Check Box 46">
              <controlPr defaultSize="0" autoFill="0" autoLine="0" autoPict="0">
                <anchor moveWithCells="1">
                  <from>
                    <xdr:col>2</xdr:col>
                    <xdr:colOff>228600</xdr:colOff>
                    <xdr:row>65</xdr:row>
                    <xdr:rowOff>171450</xdr:rowOff>
                  </from>
                  <to>
                    <xdr:col>2</xdr:col>
                    <xdr:colOff>647700</xdr:colOff>
                    <xdr:row>67</xdr:row>
                    <xdr:rowOff>57150</xdr:rowOff>
                  </to>
                </anchor>
              </controlPr>
            </control>
          </mc:Choice>
        </mc:AlternateContent>
        <mc:AlternateContent xmlns:mc="http://schemas.openxmlformats.org/markup-compatibility/2006">
          <mc:Choice Requires="x14">
            <control shapeId="49199" r:id="rId65" name="Check Box 47">
              <controlPr defaultSize="0" autoFill="0" autoLine="0" autoPict="0">
                <anchor moveWithCells="1">
                  <from>
                    <xdr:col>1</xdr:col>
                    <xdr:colOff>190500</xdr:colOff>
                    <xdr:row>65</xdr:row>
                    <xdr:rowOff>161925</xdr:rowOff>
                  </from>
                  <to>
                    <xdr:col>1</xdr:col>
                    <xdr:colOff>590550</xdr:colOff>
                    <xdr:row>67</xdr:row>
                    <xdr:rowOff>47625</xdr:rowOff>
                  </to>
                </anchor>
              </controlPr>
            </control>
          </mc:Choice>
        </mc:AlternateContent>
        <mc:AlternateContent xmlns:mc="http://schemas.openxmlformats.org/markup-compatibility/2006">
          <mc:Choice Requires="x14">
            <control shapeId="49200" r:id="rId66" name="Check Box 48">
              <controlPr defaultSize="0" autoFill="0" autoLine="0" autoPict="0">
                <anchor moveWithCells="1">
                  <from>
                    <xdr:col>0</xdr:col>
                    <xdr:colOff>190500</xdr:colOff>
                    <xdr:row>67</xdr:row>
                    <xdr:rowOff>247650</xdr:rowOff>
                  </from>
                  <to>
                    <xdr:col>0</xdr:col>
                    <xdr:colOff>523875</xdr:colOff>
                    <xdr:row>69</xdr:row>
                    <xdr:rowOff>38100</xdr:rowOff>
                  </to>
                </anchor>
              </controlPr>
            </control>
          </mc:Choice>
        </mc:AlternateContent>
        <mc:AlternateContent xmlns:mc="http://schemas.openxmlformats.org/markup-compatibility/2006">
          <mc:Choice Requires="x14">
            <control shapeId="49201" r:id="rId67" name="Check Box 49">
              <controlPr defaultSize="0" autoFill="0" autoLine="0" autoPict="0">
                <anchor moveWithCells="1">
                  <from>
                    <xdr:col>2</xdr:col>
                    <xdr:colOff>228600</xdr:colOff>
                    <xdr:row>67</xdr:row>
                    <xdr:rowOff>266700</xdr:rowOff>
                  </from>
                  <to>
                    <xdr:col>2</xdr:col>
                    <xdr:colOff>647700</xdr:colOff>
                    <xdr:row>69</xdr:row>
                    <xdr:rowOff>47625</xdr:rowOff>
                  </to>
                </anchor>
              </controlPr>
            </control>
          </mc:Choice>
        </mc:AlternateContent>
        <mc:AlternateContent xmlns:mc="http://schemas.openxmlformats.org/markup-compatibility/2006">
          <mc:Choice Requires="x14">
            <control shapeId="49202" r:id="rId68" name="Check Box 50">
              <controlPr defaultSize="0" autoFill="0" autoLine="0" autoPict="0">
                <anchor moveWithCells="1">
                  <from>
                    <xdr:col>1</xdr:col>
                    <xdr:colOff>200025</xdr:colOff>
                    <xdr:row>67</xdr:row>
                    <xdr:rowOff>276225</xdr:rowOff>
                  </from>
                  <to>
                    <xdr:col>1</xdr:col>
                    <xdr:colOff>600075</xdr:colOff>
                    <xdr:row>69</xdr:row>
                    <xdr:rowOff>57150</xdr:rowOff>
                  </to>
                </anchor>
              </controlPr>
            </control>
          </mc:Choice>
        </mc:AlternateContent>
        <mc:AlternateContent xmlns:mc="http://schemas.openxmlformats.org/markup-compatibility/2006">
          <mc:Choice Requires="x14">
            <control shapeId="49203" r:id="rId69" name="Check Box 51">
              <controlPr defaultSize="0" autoFill="0" autoLine="0" autoPict="0">
                <anchor moveWithCells="1">
                  <from>
                    <xdr:col>0</xdr:col>
                    <xdr:colOff>171450</xdr:colOff>
                    <xdr:row>74</xdr:row>
                    <xdr:rowOff>152400</xdr:rowOff>
                  </from>
                  <to>
                    <xdr:col>0</xdr:col>
                    <xdr:colOff>476250</xdr:colOff>
                    <xdr:row>76</xdr:row>
                    <xdr:rowOff>28575</xdr:rowOff>
                  </to>
                </anchor>
              </controlPr>
            </control>
          </mc:Choice>
        </mc:AlternateContent>
        <mc:AlternateContent xmlns:mc="http://schemas.openxmlformats.org/markup-compatibility/2006">
          <mc:Choice Requires="x14">
            <control shapeId="49204" r:id="rId70" name="Check Box 52">
              <controlPr defaultSize="0" autoFill="0" autoLine="0" autoPict="0">
                <anchor moveWithCells="1">
                  <from>
                    <xdr:col>2</xdr:col>
                    <xdr:colOff>200025</xdr:colOff>
                    <xdr:row>74</xdr:row>
                    <xdr:rowOff>180975</xdr:rowOff>
                  </from>
                  <to>
                    <xdr:col>2</xdr:col>
                    <xdr:colOff>400050</xdr:colOff>
                    <xdr:row>76</xdr:row>
                    <xdr:rowOff>38100</xdr:rowOff>
                  </to>
                </anchor>
              </controlPr>
            </control>
          </mc:Choice>
        </mc:AlternateContent>
        <mc:AlternateContent xmlns:mc="http://schemas.openxmlformats.org/markup-compatibility/2006">
          <mc:Choice Requires="x14">
            <control shapeId="49205" r:id="rId71" name="Check Box 53">
              <controlPr defaultSize="0" autoFill="0" autoLine="0" autoPict="0">
                <anchor moveWithCells="1">
                  <from>
                    <xdr:col>1</xdr:col>
                    <xdr:colOff>180975</xdr:colOff>
                    <xdr:row>74</xdr:row>
                    <xdr:rowOff>161925</xdr:rowOff>
                  </from>
                  <to>
                    <xdr:col>1</xdr:col>
                    <xdr:colOff>409575</xdr:colOff>
                    <xdr:row>76</xdr:row>
                    <xdr:rowOff>19050</xdr:rowOff>
                  </to>
                </anchor>
              </controlPr>
            </control>
          </mc:Choice>
        </mc:AlternateContent>
        <mc:AlternateContent xmlns:mc="http://schemas.openxmlformats.org/markup-compatibility/2006">
          <mc:Choice Requires="x14">
            <control shapeId="49206" r:id="rId72" name="Check Box 54">
              <controlPr defaultSize="0" autoFill="0" autoLine="0" autoPict="0">
                <anchor moveWithCells="1">
                  <from>
                    <xdr:col>0</xdr:col>
                    <xdr:colOff>171450</xdr:colOff>
                    <xdr:row>76</xdr:row>
                    <xdr:rowOff>152400</xdr:rowOff>
                  </from>
                  <to>
                    <xdr:col>0</xdr:col>
                    <xdr:colOff>476250</xdr:colOff>
                    <xdr:row>78</xdr:row>
                    <xdr:rowOff>28575</xdr:rowOff>
                  </to>
                </anchor>
              </controlPr>
            </control>
          </mc:Choice>
        </mc:AlternateContent>
        <mc:AlternateContent xmlns:mc="http://schemas.openxmlformats.org/markup-compatibility/2006">
          <mc:Choice Requires="x14">
            <control shapeId="49207" r:id="rId73" name="Check Box 55">
              <controlPr defaultSize="0" autoFill="0" autoLine="0" autoPict="0">
                <anchor moveWithCells="1">
                  <from>
                    <xdr:col>2</xdr:col>
                    <xdr:colOff>200025</xdr:colOff>
                    <xdr:row>76</xdr:row>
                    <xdr:rowOff>180975</xdr:rowOff>
                  </from>
                  <to>
                    <xdr:col>2</xdr:col>
                    <xdr:colOff>400050</xdr:colOff>
                    <xdr:row>78</xdr:row>
                    <xdr:rowOff>38100</xdr:rowOff>
                  </to>
                </anchor>
              </controlPr>
            </control>
          </mc:Choice>
        </mc:AlternateContent>
        <mc:AlternateContent xmlns:mc="http://schemas.openxmlformats.org/markup-compatibility/2006">
          <mc:Choice Requires="x14">
            <control shapeId="49208" r:id="rId74" name="Check Box 56">
              <controlPr defaultSize="0" autoFill="0" autoLine="0" autoPict="0">
                <anchor moveWithCells="1">
                  <from>
                    <xdr:col>1</xdr:col>
                    <xdr:colOff>180975</xdr:colOff>
                    <xdr:row>76</xdr:row>
                    <xdr:rowOff>161925</xdr:rowOff>
                  </from>
                  <to>
                    <xdr:col>1</xdr:col>
                    <xdr:colOff>409575</xdr:colOff>
                    <xdr:row>78</xdr:row>
                    <xdr:rowOff>19050</xdr:rowOff>
                  </to>
                </anchor>
              </controlPr>
            </control>
          </mc:Choice>
        </mc:AlternateContent>
        <mc:AlternateContent xmlns:mc="http://schemas.openxmlformats.org/markup-compatibility/2006">
          <mc:Choice Requires="x14">
            <control shapeId="49209" r:id="rId75" name="Check Box 57">
              <controlPr defaultSize="0" autoFill="0" autoLine="0" autoPict="0">
                <anchor moveWithCells="1">
                  <from>
                    <xdr:col>0</xdr:col>
                    <xdr:colOff>180975</xdr:colOff>
                    <xdr:row>81</xdr:row>
                    <xdr:rowOff>200025</xdr:rowOff>
                  </from>
                  <to>
                    <xdr:col>0</xdr:col>
                    <xdr:colOff>514350</xdr:colOff>
                    <xdr:row>83</xdr:row>
                    <xdr:rowOff>76200</xdr:rowOff>
                  </to>
                </anchor>
              </controlPr>
            </control>
          </mc:Choice>
        </mc:AlternateContent>
        <mc:AlternateContent xmlns:mc="http://schemas.openxmlformats.org/markup-compatibility/2006">
          <mc:Choice Requires="x14">
            <control shapeId="49210" r:id="rId76" name="Check Box 58">
              <controlPr defaultSize="0" autoFill="0" autoLine="0" autoPict="0">
                <anchor moveWithCells="1">
                  <from>
                    <xdr:col>2</xdr:col>
                    <xdr:colOff>238125</xdr:colOff>
                    <xdr:row>81</xdr:row>
                    <xdr:rowOff>190500</xdr:rowOff>
                  </from>
                  <to>
                    <xdr:col>2</xdr:col>
                    <xdr:colOff>657225</xdr:colOff>
                    <xdr:row>83</xdr:row>
                    <xdr:rowOff>76200</xdr:rowOff>
                  </to>
                </anchor>
              </controlPr>
            </control>
          </mc:Choice>
        </mc:AlternateContent>
        <mc:AlternateContent xmlns:mc="http://schemas.openxmlformats.org/markup-compatibility/2006">
          <mc:Choice Requires="x14">
            <control shapeId="49211" r:id="rId77" name="Check Box 59">
              <controlPr defaultSize="0" autoFill="0" autoLine="0" autoPict="0">
                <anchor moveWithCells="1">
                  <from>
                    <xdr:col>1</xdr:col>
                    <xdr:colOff>200025</xdr:colOff>
                    <xdr:row>81</xdr:row>
                    <xdr:rowOff>190500</xdr:rowOff>
                  </from>
                  <to>
                    <xdr:col>1</xdr:col>
                    <xdr:colOff>600075</xdr:colOff>
                    <xdr:row>83</xdr:row>
                    <xdr:rowOff>76200</xdr:rowOff>
                  </to>
                </anchor>
              </controlPr>
            </control>
          </mc:Choice>
        </mc:AlternateContent>
        <mc:AlternateContent xmlns:mc="http://schemas.openxmlformats.org/markup-compatibility/2006">
          <mc:Choice Requires="x14">
            <control shapeId="49212" r:id="rId78" name="Check Box 60">
              <controlPr defaultSize="0" autoFill="0" autoLine="0" autoPict="0">
                <anchor moveWithCells="1">
                  <from>
                    <xdr:col>0</xdr:col>
                    <xdr:colOff>180975</xdr:colOff>
                    <xdr:row>87</xdr:row>
                    <xdr:rowOff>104775</xdr:rowOff>
                  </from>
                  <to>
                    <xdr:col>1</xdr:col>
                    <xdr:colOff>19050</xdr:colOff>
                    <xdr:row>87</xdr:row>
                    <xdr:rowOff>238125</xdr:rowOff>
                  </to>
                </anchor>
              </controlPr>
            </control>
          </mc:Choice>
        </mc:AlternateContent>
        <mc:AlternateContent xmlns:mc="http://schemas.openxmlformats.org/markup-compatibility/2006">
          <mc:Choice Requires="x14">
            <control shapeId="49213" r:id="rId79" name="Check Box 61">
              <controlPr defaultSize="0" autoFill="0" autoLine="0" autoPict="0">
                <anchor moveWithCells="1">
                  <from>
                    <xdr:col>2</xdr:col>
                    <xdr:colOff>209550</xdr:colOff>
                    <xdr:row>87</xdr:row>
                    <xdr:rowOff>57150</xdr:rowOff>
                  </from>
                  <to>
                    <xdr:col>3</xdr:col>
                    <xdr:colOff>28575</xdr:colOff>
                    <xdr:row>87</xdr:row>
                    <xdr:rowOff>276225</xdr:rowOff>
                  </to>
                </anchor>
              </controlPr>
            </control>
          </mc:Choice>
        </mc:AlternateContent>
        <mc:AlternateContent xmlns:mc="http://schemas.openxmlformats.org/markup-compatibility/2006">
          <mc:Choice Requires="x14">
            <control shapeId="49214" r:id="rId80" name="Check Box 62">
              <controlPr defaultSize="0" autoFill="0" autoLine="0" autoPict="0">
                <anchor moveWithCells="1">
                  <from>
                    <xdr:col>1</xdr:col>
                    <xdr:colOff>209550</xdr:colOff>
                    <xdr:row>87</xdr:row>
                    <xdr:rowOff>47625</xdr:rowOff>
                  </from>
                  <to>
                    <xdr:col>2</xdr:col>
                    <xdr:colOff>85725</xdr:colOff>
                    <xdr:row>87</xdr:row>
                    <xdr:rowOff>295275</xdr:rowOff>
                  </to>
                </anchor>
              </controlPr>
            </control>
          </mc:Choice>
        </mc:AlternateContent>
        <mc:AlternateContent xmlns:mc="http://schemas.openxmlformats.org/markup-compatibility/2006">
          <mc:Choice Requires="x14">
            <control shapeId="49215" r:id="rId81" name="Check Box 63">
              <controlPr defaultSize="0" autoFill="0" autoLine="0" autoPict="0">
                <anchor moveWithCells="1">
                  <from>
                    <xdr:col>0</xdr:col>
                    <xdr:colOff>190500</xdr:colOff>
                    <xdr:row>89</xdr:row>
                    <xdr:rowOff>76200</xdr:rowOff>
                  </from>
                  <to>
                    <xdr:col>1</xdr:col>
                    <xdr:colOff>28575</xdr:colOff>
                    <xdr:row>89</xdr:row>
                    <xdr:rowOff>342900</xdr:rowOff>
                  </to>
                </anchor>
              </controlPr>
            </control>
          </mc:Choice>
        </mc:AlternateContent>
        <mc:AlternateContent xmlns:mc="http://schemas.openxmlformats.org/markup-compatibility/2006">
          <mc:Choice Requires="x14">
            <control shapeId="49216" r:id="rId82" name="Check Box 64">
              <controlPr defaultSize="0" autoFill="0" autoLine="0" autoPict="0">
                <anchor moveWithCells="1">
                  <from>
                    <xdr:col>2</xdr:col>
                    <xdr:colOff>200025</xdr:colOff>
                    <xdr:row>89</xdr:row>
                    <xdr:rowOff>85725</xdr:rowOff>
                  </from>
                  <to>
                    <xdr:col>3</xdr:col>
                    <xdr:colOff>85725</xdr:colOff>
                    <xdr:row>89</xdr:row>
                    <xdr:rowOff>371475</xdr:rowOff>
                  </to>
                </anchor>
              </controlPr>
            </control>
          </mc:Choice>
        </mc:AlternateContent>
        <mc:AlternateContent xmlns:mc="http://schemas.openxmlformats.org/markup-compatibility/2006">
          <mc:Choice Requires="x14">
            <control shapeId="49217" r:id="rId83" name="Check Box 65">
              <controlPr defaultSize="0" autoFill="0" autoLine="0" autoPict="0">
                <anchor moveWithCells="1">
                  <from>
                    <xdr:col>1</xdr:col>
                    <xdr:colOff>219075</xdr:colOff>
                    <xdr:row>89</xdr:row>
                    <xdr:rowOff>66675</xdr:rowOff>
                  </from>
                  <to>
                    <xdr:col>2</xdr:col>
                    <xdr:colOff>133350</xdr:colOff>
                    <xdr:row>89</xdr:row>
                    <xdr:rowOff>400050</xdr:rowOff>
                  </to>
                </anchor>
              </controlPr>
            </control>
          </mc:Choice>
        </mc:AlternateContent>
        <mc:AlternateContent xmlns:mc="http://schemas.openxmlformats.org/markup-compatibility/2006">
          <mc:Choice Requires="x14">
            <control shapeId="49218" r:id="rId84" name="Check Box 66">
              <controlPr defaultSize="0" autoFill="0" autoLine="0" autoPict="0">
                <anchor moveWithCells="1">
                  <from>
                    <xdr:col>0</xdr:col>
                    <xdr:colOff>180975</xdr:colOff>
                    <xdr:row>92</xdr:row>
                    <xdr:rowOff>200025</xdr:rowOff>
                  </from>
                  <to>
                    <xdr:col>1</xdr:col>
                    <xdr:colOff>57150</xdr:colOff>
                    <xdr:row>93</xdr:row>
                    <xdr:rowOff>238125</xdr:rowOff>
                  </to>
                </anchor>
              </controlPr>
            </control>
          </mc:Choice>
        </mc:AlternateContent>
        <mc:AlternateContent xmlns:mc="http://schemas.openxmlformats.org/markup-compatibility/2006">
          <mc:Choice Requires="x14">
            <control shapeId="49219" r:id="rId85" name="Check Box 67">
              <controlPr defaultSize="0" autoFill="0" autoLine="0" autoPict="0">
                <anchor moveWithCells="1">
                  <from>
                    <xdr:col>2</xdr:col>
                    <xdr:colOff>190500</xdr:colOff>
                    <xdr:row>93</xdr:row>
                    <xdr:rowOff>0</xdr:rowOff>
                  </from>
                  <to>
                    <xdr:col>3</xdr:col>
                    <xdr:colOff>9525</xdr:colOff>
                    <xdr:row>94</xdr:row>
                    <xdr:rowOff>19050</xdr:rowOff>
                  </to>
                </anchor>
              </controlPr>
            </control>
          </mc:Choice>
        </mc:AlternateContent>
        <mc:AlternateContent xmlns:mc="http://schemas.openxmlformats.org/markup-compatibility/2006">
          <mc:Choice Requires="x14">
            <control shapeId="49220" r:id="rId86" name="Check Box 68">
              <controlPr defaultSize="0" autoFill="0" autoLine="0" autoPict="0">
                <anchor moveWithCells="1">
                  <from>
                    <xdr:col>1</xdr:col>
                    <xdr:colOff>219075</xdr:colOff>
                    <xdr:row>92</xdr:row>
                    <xdr:rowOff>180975</xdr:rowOff>
                  </from>
                  <to>
                    <xdr:col>2</xdr:col>
                    <xdr:colOff>209550</xdr:colOff>
                    <xdr:row>93</xdr:row>
                    <xdr:rowOff>257175</xdr:rowOff>
                  </to>
                </anchor>
              </controlPr>
            </control>
          </mc:Choice>
        </mc:AlternateContent>
        <mc:AlternateContent xmlns:mc="http://schemas.openxmlformats.org/markup-compatibility/2006">
          <mc:Choice Requires="x14">
            <control shapeId="49221" r:id="rId87" name="Check Box 69">
              <controlPr defaultSize="0" autoFill="0" autoLine="0" autoPict="0">
                <anchor moveWithCells="1">
                  <from>
                    <xdr:col>2</xdr:col>
                    <xdr:colOff>190500</xdr:colOff>
                    <xdr:row>93</xdr:row>
                    <xdr:rowOff>0</xdr:rowOff>
                  </from>
                  <to>
                    <xdr:col>3</xdr:col>
                    <xdr:colOff>9525</xdr:colOff>
                    <xdr:row>94</xdr:row>
                    <xdr:rowOff>19050</xdr:rowOff>
                  </to>
                </anchor>
              </controlPr>
            </control>
          </mc:Choice>
        </mc:AlternateContent>
        <mc:AlternateContent xmlns:mc="http://schemas.openxmlformats.org/markup-compatibility/2006">
          <mc:Choice Requires="x14">
            <control shapeId="49222" r:id="rId88" name="Check Box 70">
              <controlPr defaultSize="0" autoFill="0" autoLine="0" autoPict="0">
                <anchor moveWithCells="1">
                  <from>
                    <xdr:col>0</xdr:col>
                    <xdr:colOff>200025</xdr:colOff>
                    <xdr:row>95</xdr:row>
                    <xdr:rowOff>57150</xdr:rowOff>
                  </from>
                  <to>
                    <xdr:col>1</xdr:col>
                    <xdr:colOff>209550</xdr:colOff>
                    <xdr:row>95</xdr:row>
                    <xdr:rowOff>428625</xdr:rowOff>
                  </to>
                </anchor>
              </controlPr>
            </control>
          </mc:Choice>
        </mc:AlternateContent>
        <mc:AlternateContent xmlns:mc="http://schemas.openxmlformats.org/markup-compatibility/2006">
          <mc:Choice Requires="x14">
            <control shapeId="49223" r:id="rId89" name="Check Box 71">
              <controlPr defaultSize="0" autoFill="0" autoLine="0" autoPict="0">
                <anchor moveWithCells="1">
                  <from>
                    <xdr:col>2</xdr:col>
                    <xdr:colOff>200025</xdr:colOff>
                    <xdr:row>95</xdr:row>
                    <xdr:rowOff>95250</xdr:rowOff>
                  </from>
                  <to>
                    <xdr:col>3</xdr:col>
                    <xdr:colOff>114300</xdr:colOff>
                    <xdr:row>95</xdr:row>
                    <xdr:rowOff>390525</xdr:rowOff>
                  </to>
                </anchor>
              </controlPr>
            </control>
          </mc:Choice>
        </mc:AlternateContent>
        <mc:AlternateContent xmlns:mc="http://schemas.openxmlformats.org/markup-compatibility/2006">
          <mc:Choice Requires="x14">
            <control shapeId="49224" r:id="rId90" name="Check Box 72">
              <controlPr defaultSize="0" autoFill="0" autoLine="0" autoPict="0">
                <anchor moveWithCells="1">
                  <from>
                    <xdr:col>1</xdr:col>
                    <xdr:colOff>180975</xdr:colOff>
                    <xdr:row>94</xdr:row>
                    <xdr:rowOff>200025</xdr:rowOff>
                  </from>
                  <to>
                    <xdr:col>2</xdr:col>
                    <xdr:colOff>152400</xdr:colOff>
                    <xdr:row>95</xdr:row>
                    <xdr:rowOff>504825</xdr:rowOff>
                  </to>
                </anchor>
              </controlPr>
            </control>
          </mc:Choice>
        </mc:AlternateContent>
        <mc:AlternateContent xmlns:mc="http://schemas.openxmlformats.org/markup-compatibility/2006">
          <mc:Choice Requires="x14">
            <control shapeId="49225" r:id="rId91" name="Check Box 73">
              <controlPr defaultSize="0" autoFill="0" autoLine="0" autoPict="0">
                <anchor moveWithCells="1">
                  <from>
                    <xdr:col>0</xdr:col>
                    <xdr:colOff>190500</xdr:colOff>
                    <xdr:row>91</xdr:row>
                    <xdr:rowOff>85725</xdr:rowOff>
                  </from>
                  <to>
                    <xdr:col>1</xdr:col>
                    <xdr:colOff>28575</xdr:colOff>
                    <xdr:row>91</xdr:row>
                    <xdr:rowOff>219075</xdr:rowOff>
                  </to>
                </anchor>
              </controlPr>
            </control>
          </mc:Choice>
        </mc:AlternateContent>
        <mc:AlternateContent xmlns:mc="http://schemas.openxmlformats.org/markup-compatibility/2006">
          <mc:Choice Requires="x14">
            <control shapeId="49226" r:id="rId92" name="Check Box 74">
              <controlPr defaultSize="0" autoFill="0" autoLine="0" autoPict="0">
                <anchor moveWithCells="1">
                  <from>
                    <xdr:col>2</xdr:col>
                    <xdr:colOff>219075</xdr:colOff>
                    <xdr:row>90</xdr:row>
                    <xdr:rowOff>171450</xdr:rowOff>
                  </from>
                  <to>
                    <xdr:col>3</xdr:col>
                    <xdr:colOff>171450</xdr:colOff>
                    <xdr:row>91</xdr:row>
                    <xdr:rowOff>276225</xdr:rowOff>
                  </to>
                </anchor>
              </controlPr>
            </control>
          </mc:Choice>
        </mc:AlternateContent>
        <mc:AlternateContent xmlns:mc="http://schemas.openxmlformats.org/markup-compatibility/2006">
          <mc:Choice Requires="x14">
            <control shapeId="49227" r:id="rId93" name="Check Box 75">
              <controlPr defaultSize="0" autoFill="0" autoLine="0" autoPict="0">
                <anchor moveWithCells="1">
                  <from>
                    <xdr:col>1</xdr:col>
                    <xdr:colOff>219075</xdr:colOff>
                    <xdr:row>91</xdr:row>
                    <xdr:rowOff>19050</xdr:rowOff>
                  </from>
                  <to>
                    <xdr:col>2</xdr:col>
                    <xdr:colOff>133350</xdr:colOff>
                    <xdr:row>91</xdr:row>
                    <xdr:rowOff>285750</xdr:rowOff>
                  </to>
                </anchor>
              </controlPr>
            </control>
          </mc:Choice>
        </mc:AlternateContent>
        <mc:AlternateContent xmlns:mc="http://schemas.openxmlformats.org/markup-compatibility/2006">
          <mc:Choice Requires="x14">
            <control shapeId="49228" r:id="rId94" name="Check Box 76">
              <controlPr defaultSize="0" autoFill="0" autoLine="0" autoPict="0">
                <anchor moveWithCells="1">
                  <from>
                    <xdr:col>0</xdr:col>
                    <xdr:colOff>171450</xdr:colOff>
                    <xdr:row>57</xdr:row>
                    <xdr:rowOff>152400</xdr:rowOff>
                  </from>
                  <to>
                    <xdr:col>0</xdr:col>
                    <xdr:colOff>476250</xdr:colOff>
                    <xdr:row>58</xdr:row>
                    <xdr:rowOff>219075</xdr:rowOff>
                  </to>
                </anchor>
              </controlPr>
            </control>
          </mc:Choice>
        </mc:AlternateContent>
        <mc:AlternateContent xmlns:mc="http://schemas.openxmlformats.org/markup-compatibility/2006">
          <mc:Choice Requires="x14">
            <control shapeId="49229" r:id="rId95" name="Check Box 77">
              <controlPr defaultSize="0" autoFill="0" autoLine="0" autoPict="0">
                <anchor moveWithCells="1">
                  <from>
                    <xdr:col>2</xdr:col>
                    <xdr:colOff>200025</xdr:colOff>
                    <xdr:row>57</xdr:row>
                    <xdr:rowOff>180975</xdr:rowOff>
                  </from>
                  <to>
                    <xdr:col>2</xdr:col>
                    <xdr:colOff>400050</xdr:colOff>
                    <xdr:row>58</xdr:row>
                    <xdr:rowOff>228600</xdr:rowOff>
                  </to>
                </anchor>
              </controlPr>
            </control>
          </mc:Choice>
        </mc:AlternateContent>
        <mc:AlternateContent xmlns:mc="http://schemas.openxmlformats.org/markup-compatibility/2006">
          <mc:Choice Requires="x14">
            <control shapeId="49230" r:id="rId96" name="Check Box 78">
              <controlPr defaultSize="0" autoFill="0" autoLine="0" autoPict="0">
                <anchor moveWithCells="1">
                  <from>
                    <xdr:col>1</xdr:col>
                    <xdr:colOff>180975</xdr:colOff>
                    <xdr:row>57</xdr:row>
                    <xdr:rowOff>161925</xdr:rowOff>
                  </from>
                  <to>
                    <xdr:col>1</xdr:col>
                    <xdr:colOff>409575</xdr:colOff>
                    <xdr:row>58</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'Agency-County'!$A$2:$A$22</xm:f>
          </x14:formula1>
          <xm:sqref>G2:M2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
  <sheetViews>
    <sheetView workbookViewId="0">
      <selection activeCell="A7" sqref="A7"/>
    </sheetView>
  </sheetViews>
  <sheetFormatPr defaultRowHeight="15" x14ac:dyDescent="0.25"/>
  <cols>
    <col min="8" max="8" width="12" bestFit="1" customWidth="1"/>
    <col min="9" max="9" width="15.140625" bestFit="1" customWidth="1"/>
  </cols>
  <sheetData>
    <row r="1" spans="1:10" x14ac:dyDescent="0.25">
      <c r="A1" t="s">
        <v>858</v>
      </c>
    </row>
    <row r="3" spans="1:10" x14ac:dyDescent="0.25">
      <c r="A3" s="444"/>
    </row>
    <row r="4" spans="1:10" x14ac:dyDescent="0.25">
      <c r="I4" s="445" t="s">
        <v>859</v>
      </c>
      <c r="J4" s="445" t="s">
        <v>860</v>
      </c>
    </row>
    <row r="5" spans="1:10" x14ac:dyDescent="0.25">
      <c r="H5" s="445">
        <f>'[2]Degradation Calculator'!H12</f>
        <v>0</v>
      </c>
      <c r="I5" s="446" t="str">
        <f>IF(H5&gt;0,H5,IF('[2]Degradation Calculator'!H8="Electric Resistance Furnace","N/A",IF('[2]Degradation Calculator'!H8="Gas Furnace","N/A","")))</f>
        <v/>
      </c>
      <c r="J5" s="447" t="str">
        <f>IF('[2]Degradation Calculator'!H9&gt;1,'[2]Degradation Calculator'!I13,"")</f>
        <v/>
      </c>
    </row>
    <row r="6" spans="1:10" s="445" customFormat="1" x14ac:dyDescent="0.25">
      <c r="A6" s="445" t="s">
        <v>861</v>
      </c>
      <c r="B6" s="445" t="s">
        <v>862</v>
      </c>
      <c r="C6" s="445" t="s">
        <v>863</v>
      </c>
      <c r="D6" s="445" t="s">
        <v>864</v>
      </c>
      <c r="E6" s="445" t="s">
        <v>865</v>
      </c>
      <c r="F6" s="445" t="s">
        <v>866</v>
      </c>
      <c r="G6" s="445" t="s">
        <v>867</v>
      </c>
      <c r="H6" s="445" t="s">
        <v>868</v>
      </c>
      <c r="J6" s="445" t="s">
        <v>869</v>
      </c>
    </row>
    <row r="7" spans="1:10" s="447" customFormat="1" x14ac:dyDescent="0.25">
      <c r="A7" s="447" t="str">
        <f>IF('[2]Degradation Calculator'!H7="DOE","TRUE","FALSE")</f>
        <v>FALSE</v>
      </c>
      <c r="B7" s="447" t="str">
        <f>IF('[2]Degradation Calculator'!H7="LIHEAP","TRUE","FALSE")</f>
        <v>FALSE</v>
      </c>
      <c r="C7" s="447" t="str">
        <f>IF('[2]Degradation Calculator'!H7="DOE &amp; LIHEAP","TRUE","FALSE")</f>
        <v>FALSE</v>
      </c>
      <c r="D7" s="447" t="str">
        <f>IF('[2]Degradation Calculator'!H8="Gas Furnace","TRUE","FALSE")</f>
        <v>FALSE</v>
      </c>
      <c r="E7" s="447" t="str">
        <f>IF('[2]Degradation Calculator'!H8="Electric Resistance Furnace","TRUE","FALSE")</f>
        <v>FALSE</v>
      </c>
      <c r="F7" s="447" t="str">
        <f>IF('[2]Degradation Calculator'!H8="Heat Pump","TRUE","FALSE")</f>
        <v>FALSE</v>
      </c>
      <c r="G7" s="447" t="str">
        <f>IF('[2]Degradation Calculator'!D13="TRUE","N/A",IF('[2]Degradation Calculator'!E13="TRUE",1,IF('[2]Degradation Calculator'!F13="TRUE","N/A","")))</f>
        <v/>
      </c>
      <c r="H7" s="447" t="b">
        <f>IF('[2]Degradation Calculator'!H6="Conditioned Space","Conditioned",IF('[2]Degradation Calculator'!H6="Unconditioned Space","Unconditioned",FALSE))</f>
        <v>0</v>
      </c>
      <c r="J7" s="447" t="str">
        <f>IF(AND('[2]Degradation Calculator'!J3&lt;1,'[2]Degradation Calculator'!H9&lt;1),"",IF(AND('[2]Degradation Calculator'!D13="False",'[2]Degradation Calculator'!H12=""),"N/A",IF(AND('[2]Degradation Calculator'!D13="True",'[2]Degradation Calculator'!H12&gt;0),'[2]Degradation Calculator'!H12,IF(AND('[2]Degradation Calculator'!D13="True",'[2]Degradation Calculator'!H12&lt;1),"Requires combustion analyzer",IF(AND('[2]Degradation Calculator'!H9&gt;1,'[2]Degradation Calculator'!E13="TRUE"),"N/A",IF(AND('[2]Degradation Calculator'!H9&gt;1,'[2]Degradation Calculator'!F13="TRUE"),"N/A"))))))</f>
        <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7"/>
  <sheetViews>
    <sheetView workbookViewId="0">
      <selection activeCell="I5" sqref="I5"/>
    </sheetView>
  </sheetViews>
  <sheetFormatPr defaultRowHeight="15" x14ac:dyDescent="0.25"/>
  <cols>
    <col min="8" max="8" width="12" bestFit="1" customWidth="1"/>
    <col min="9" max="9" width="15.140625" bestFit="1" customWidth="1"/>
  </cols>
  <sheetData>
    <row r="1" spans="1:10" x14ac:dyDescent="0.25">
      <c r="A1" t="s">
        <v>858</v>
      </c>
    </row>
    <row r="3" spans="1:10" x14ac:dyDescent="0.25">
      <c r="A3" s="444"/>
    </row>
    <row r="4" spans="1:10" x14ac:dyDescent="0.25">
      <c r="I4" s="445" t="s">
        <v>859</v>
      </c>
      <c r="J4" s="445" t="s">
        <v>860</v>
      </c>
    </row>
    <row r="5" spans="1:10" x14ac:dyDescent="0.25">
      <c r="H5" s="445">
        <v>0</v>
      </c>
      <c r="I5" s="446" t="s">
        <v>870</v>
      </c>
      <c r="J5" s="447" t="s">
        <v>870</v>
      </c>
    </row>
    <row r="6" spans="1:10" s="445" customFormat="1" x14ac:dyDescent="0.25">
      <c r="A6" s="445" t="s">
        <v>861</v>
      </c>
      <c r="B6" s="445" t="s">
        <v>862</v>
      </c>
      <c r="C6" s="445" t="s">
        <v>863</v>
      </c>
      <c r="D6" s="445" t="s">
        <v>864</v>
      </c>
      <c r="E6" s="445" t="s">
        <v>865</v>
      </c>
      <c r="F6" s="445" t="s">
        <v>866</v>
      </c>
      <c r="G6" s="445" t="s">
        <v>867</v>
      </c>
      <c r="H6" s="445" t="s">
        <v>868</v>
      </c>
      <c r="J6" s="445" t="s">
        <v>869</v>
      </c>
    </row>
    <row r="7" spans="1:10" s="447" customFormat="1" x14ac:dyDescent="0.25">
      <c r="A7" s="447" t="s">
        <v>871</v>
      </c>
      <c r="B7" s="447" t="s">
        <v>871</v>
      </c>
      <c r="C7" s="447" t="s">
        <v>871</v>
      </c>
      <c r="D7" s="447" t="s">
        <v>871</v>
      </c>
      <c r="E7" s="447" t="s">
        <v>871</v>
      </c>
      <c r="F7" s="447" t="s">
        <v>871</v>
      </c>
      <c r="G7" s="447" t="s">
        <v>870</v>
      </c>
      <c r="H7" s="447" t="b">
        <v>0</v>
      </c>
      <c r="J7" s="447" t="s">
        <v>870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221"/>
  <sheetViews>
    <sheetView workbookViewId="0">
      <selection activeCell="N34" sqref="N34"/>
    </sheetView>
  </sheetViews>
  <sheetFormatPr defaultRowHeight="15" x14ac:dyDescent="0.25"/>
  <cols>
    <col min="1" max="1" width="50.28515625" bestFit="1" customWidth="1"/>
    <col min="2" max="2" width="12.7109375" bestFit="1" customWidth="1"/>
  </cols>
  <sheetData>
    <row r="1" spans="1:2" x14ac:dyDescent="0.25">
      <c r="A1" s="389" t="s">
        <v>423</v>
      </c>
      <c r="B1" s="389" t="s">
        <v>424</v>
      </c>
    </row>
    <row r="2" spans="1:2" x14ac:dyDescent="0.25">
      <c r="A2" t="s">
        <v>425</v>
      </c>
      <c r="B2" t="s">
        <v>426</v>
      </c>
    </row>
    <row r="3" spans="1:2" x14ac:dyDescent="0.25">
      <c r="A3" t="s">
        <v>427</v>
      </c>
      <c r="B3" t="s">
        <v>428</v>
      </c>
    </row>
    <row r="4" spans="1:2" x14ac:dyDescent="0.25">
      <c r="A4" t="s">
        <v>429</v>
      </c>
      <c r="B4" t="s">
        <v>430</v>
      </c>
    </row>
    <row r="5" spans="1:2" x14ac:dyDescent="0.25">
      <c r="A5" t="s">
        <v>431</v>
      </c>
      <c r="B5" t="s">
        <v>432</v>
      </c>
    </row>
    <row r="6" spans="1:2" x14ac:dyDescent="0.25">
      <c r="A6" t="s">
        <v>433</v>
      </c>
      <c r="B6" t="s">
        <v>434</v>
      </c>
    </row>
    <row r="7" spans="1:2" x14ac:dyDescent="0.25">
      <c r="A7" t="s">
        <v>435</v>
      </c>
      <c r="B7" t="s">
        <v>436</v>
      </c>
    </row>
    <row r="8" spans="1:2" x14ac:dyDescent="0.25">
      <c r="A8" t="s">
        <v>437</v>
      </c>
      <c r="B8" t="s">
        <v>438</v>
      </c>
    </row>
    <row r="9" spans="1:2" x14ac:dyDescent="0.25">
      <c r="A9" t="s">
        <v>439</v>
      </c>
      <c r="B9" t="s">
        <v>440</v>
      </c>
    </row>
    <row r="10" spans="1:2" x14ac:dyDescent="0.25">
      <c r="A10" t="s">
        <v>441</v>
      </c>
      <c r="B10" t="s">
        <v>442</v>
      </c>
    </row>
    <row r="11" spans="1:2" x14ac:dyDescent="0.25">
      <c r="A11" t="s">
        <v>443</v>
      </c>
      <c r="B11" t="s">
        <v>444</v>
      </c>
    </row>
    <row r="12" spans="1:2" x14ac:dyDescent="0.25">
      <c r="A12" t="s">
        <v>445</v>
      </c>
      <c r="B12" t="s">
        <v>446</v>
      </c>
    </row>
    <row r="13" spans="1:2" x14ac:dyDescent="0.25">
      <c r="A13" t="s">
        <v>447</v>
      </c>
      <c r="B13" t="s">
        <v>448</v>
      </c>
    </row>
    <row r="14" spans="1:2" x14ac:dyDescent="0.25">
      <c r="A14" t="s">
        <v>449</v>
      </c>
      <c r="B14" t="s">
        <v>450</v>
      </c>
    </row>
    <row r="15" spans="1:2" x14ac:dyDescent="0.25">
      <c r="A15" t="s">
        <v>451</v>
      </c>
      <c r="B15" t="s">
        <v>452</v>
      </c>
    </row>
    <row r="16" spans="1:2" x14ac:dyDescent="0.25">
      <c r="A16" t="s">
        <v>453</v>
      </c>
      <c r="B16" t="s">
        <v>454</v>
      </c>
    </row>
    <row r="17" spans="1:2" x14ac:dyDescent="0.25">
      <c r="A17" t="s">
        <v>455</v>
      </c>
      <c r="B17" t="s">
        <v>456</v>
      </c>
    </row>
    <row r="18" spans="1:2" x14ac:dyDescent="0.25">
      <c r="A18" t="s">
        <v>457</v>
      </c>
      <c r="B18" t="s">
        <v>458</v>
      </c>
    </row>
    <row r="19" spans="1:2" x14ac:dyDescent="0.25">
      <c r="A19" t="s">
        <v>459</v>
      </c>
      <c r="B19" t="s">
        <v>460</v>
      </c>
    </row>
    <row r="20" spans="1:2" x14ac:dyDescent="0.25">
      <c r="A20" t="s">
        <v>461</v>
      </c>
      <c r="B20" t="s">
        <v>462</v>
      </c>
    </row>
    <row r="21" spans="1:2" x14ac:dyDescent="0.25">
      <c r="A21" t="s">
        <v>463</v>
      </c>
      <c r="B21" t="s">
        <v>464</v>
      </c>
    </row>
    <row r="22" spans="1:2" x14ac:dyDescent="0.25">
      <c r="A22" t="s">
        <v>465</v>
      </c>
      <c r="B22" t="s">
        <v>466</v>
      </c>
    </row>
    <row r="23" spans="1:2" x14ac:dyDescent="0.25">
      <c r="B23" t="s">
        <v>467</v>
      </c>
    </row>
    <row r="24" spans="1:2" x14ac:dyDescent="0.25">
      <c r="B24" t="s">
        <v>468</v>
      </c>
    </row>
    <row r="25" spans="1:2" x14ac:dyDescent="0.25">
      <c r="B25" t="s">
        <v>469</v>
      </c>
    </row>
    <row r="26" spans="1:2" x14ac:dyDescent="0.25">
      <c r="B26" t="s">
        <v>470</v>
      </c>
    </row>
    <row r="27" spans="1:2" x14ac:dyDescent="0.25">
      <c r="B27" t="s">
        <v>471</v>
      </c>
    </row>
    <row r="28" spans="1:2" x14ac:dyDescent="0.25">
      <c r="B28" t="s">
        <v>472</v>
      </c>
    </row>
    <row r="29" spans="1:2" x14ac:dyDescent="0.25">
      <c r="B29" t="s">
        <v>473</v>
      </c>
    </row>
    <row r="30" spans="1:2" x14ac:dyDescent="0.25">
      <c r="B30" t="s">
        <v>474</v>
      </c>
    </row>
    <row r="31" spans="1:2" x14ac:dyDescent="0.25">
      <c r="B31" t="s">
        <v>475</v>
      </c>
    </row>
    <row r="32" spans="1:2" x14ac:dyDescent="0.25">
      <c r="B32" t="s">
        <v>476</v>
      </c>
    </row>
    <row r="33" spans="2:2" x14ac:dyDescent="0.25">
      <c r="B33" t="s">
        <v>477</v>
      </c>
    </row>
    <row r="34" spans="2:2" x14ac:dyDescent="0.25">
      <c r="B34" t="s">
        <v>478</v>
      </c>
    </row>
    <row r="35" spans="2:2" x14ac:dyDescent="0.25">
      <c r="B35" t="s">
        <v>479</v>
      </c>
    </row>
    <row r="36" spans="2:2" x14ac:dyDescent="0.25">
      <c r="B36" t="s">
        <v>480</v>
      </c>
    </row>
    <row r="37" spans="2:2" x14ac:dyDescent="0.25">
      <c r="B37" t="s">
        <v>481</v>
      </c>
    </row>
    <row r="38" spans="2:2" x14ac:dyDescent="0.25">
      <c r="B38" t="s">
        <v>482</v>
      </c>
    </row>
    <row r="39" spans="2:2" x14ac:dyDescent="0.25">
      <c r="B39" t="s">
        <v>483</v>
      </c>
    </row>
    <row r="40" spans="2:2" x14ac:dyDescent="0.25">
      <c r="B40" t="s">
        <v>484</v>
      </c>
    </row>
    <row r="41" spans="2:2" x14ac:dyDescent="0.25">
      <c r="B41" t="s">
        <v>485</v>
      </c>
    </row>
    <row r="42" spans="2:2" x14ac:dyDescent="0.25">
      <c r="B42" t="s">
        <v>486</v>
      </c>
    </row>
    <row r="43" spans="2:2" x14ac:dyDescent="0.25">
      <c r="B43" t="s">
        <v>487</v>
      </c>
    </row>
    <row r="44" spans="2:2" x14ac:dyDescent="0.25">
      <c r="B44" t="s">
        <v>488</v>
      </c>
    </row>
    <row r="45" spans="2:2" x14ac:dyDescent="0.25">
      <c r="B45" t="s">
        <v>489</v>
      </c>
    </row>
    <row r="46" spans="2:2" x14ac:dyDescent="0.25">
      <c r="B46" t="s">
        <v>490</v>
      </c>
    </row>
    <row r="47" spans="2:2" x14ac:dyDescent="0.25">
      <c r="B47" t="s">
        <v>491</v>
      </c>
    </row>
    <row r="48" spans="2:2" x14ac:dyDescent="0.25">
      <c r="B48" t="s">
        <v>492</v>
      </c>
    </row>
    <row r="49" spans="2:2" x14ac:dyDescent="0.25">
      <c r="B49" t="s">
        <v>493</v>
      </c>
    </row>
    <row r="50" spans="2:2" x14ac:dyDescent="0.25">
      <c r="B50" t="s">
        <v>494</v>
      </c>
    </row>
    <row r="51" spans="2:2" x14ac:dyDescent="0.25">
      <c r="B51" t="s">
        <v>495</v>
      </c>
    </row>
    <row r="52" spans="2:2" x14ac:dyDescent="0.25">
      <c r="B52" t="s">
        <v>496</v>
      </c>
    </row>
    <row r="53" spans="2:2" x14ac:dyDescent="0.25">
      <c r="B53" t="s">
        <v>497</v>
      </c>
    </row>
    <row r="54" spans="2:2" x14ac:dyDescent="0.25">
      <c r="B54" t="s">
        <v>498</v>
      </c>
    </row>
    <row r="55" spans="2:2" x14ac:dyDescent="0.25">
      <c r="B55" t="s">
        <v>499</v>
      </c>
    </row>
    <row r="56" spans="2:2" x14ac:dyDescent="0.25">
      <c r="B56" t="s">
        <v>500</v>
      </c>
    </row>
    <row r="57" spans="2:2" x14ac:dyDescent="0.25">
      <c r="B57" t="s">
        <v>501</v>
      </c>
    </row>
    <row r="58" spans="2:2" x14ac:dyDescent="0.25">
      <c r="B58" t="s">
        <v>502</v>
      </c>
    </row>
    <row r="59" spans="2:2" x14ac:dyDescent="0.25">
      <c r="B59" t="s">
        <v>503</v>
      </c>
    </row>
    <row r="60" spans="2:2" x14ac:dyDescent="0.25">
      <c r="B60" t="s">
        <v>504</v>
      </c>
    </row>
    <row r="61" spans="2:2" x14ac:dyDescent="0.25">
      <c r="B61" t="s">
        <v>505</v>
      </c>
    </row>
    <row r="62" spans="2:2" x14ac:dyDescent="0.25">
      <c r="B62" t="s">
        <v>506</v>
      </c>
    </row>
    <row r="63" spans="2:2" x14ac:dyDescent="0.25">
      <c r="B63" t="s">
        <v>507</v>
      </c>
    </row>
    <row r="64" spans="2:2" x14ac:dyDescent="0.25">
      <c r="B64" t="s">
        <v>508</v>
      </c>
    </row>
    <row r="65" spans="2:2" x14ac:dyDescent="0.25">
      <c r="B65" t="s">
        <v>509</v>
      </c>
    </row>
    <row r="66" spans="2:2" x14ac:dyDescent="0.25">
      <c r="B66" t="s">
        <v>510</v>
      </c>
    </row>
    <row r="67" spans="2:2" x14ac:dyDescent="0.25">
      <c r="B67" t="s">
        <v>511</v>
      </c>
    </row>
    <row r="68" spans="2:2" x14ac:dyDescent="0.25">
      <c r="B68" t="s">
        <v>512</v>
      </c>
    </row>
    <row r="69" spans="2:2" x14ac:dyDescent="0.25">
      <c r="B69" t="s">
        <v>510</v>
      </c>
    </row>
    <row r="70" spans="2:2" x14ac:dyDescent="0.25">
      <c r="B70" t="s">
        <v>511</v>
      </c>
    </row>
    <row r="71" spans="2:2" x14ac:dyDescent="0.25">
      <c r="B71" t="s">
        <v>513</v>
      </c>
    </row>
    <row r="72" spans="2:2" x14ac:dyDescent="0.25">
      <c r="B72" t="s">
        <v>514</v>
      </c>
    </row>
    <row r="73" spans="2:2" x14ac:dyDescent="0.25">
      <c r="B73" t="s">
        <v>515</v>
      </c>
    </row>
    <row r="74" spans="2:2" x14ac:dyDescent="0.25">
      <c r="B74" t="s">
        <v>516</v>
      </c>
    </row>
    <row r="75" spans="2:2" x14ac:dyDescent="0.25">
      <c r="B75" t="s">
        <v>517</v>
      </c>
    </row>
    <row r="76" spans="2:2" x14ac:dyDescent="0.25">
      <c r="B76" t="s">
        <v>518</v>
      </c>
    </row>
    <row r="77" spans="2:2" x14ac:dyDescent="0.25">
      <c r="B77" t="s">
        <v>519</v>
      </c>
    </row>
    <row r="78" spans="2:2" x14ac:dyDescent="0.25">
      <c r="B78" t="s">
        <v>520</v>
      </c>
    </row>
    <row r="79" spans="2:2" x14ac:dyDescent="0.25">
      <c r="B79" t="s">
        <v>521</v>
      </c>
    </row>
    <row r="80" spans="2:2" x14ac:dyDescent="0.25">
      <c r="B80" t="s">
        <v>522</v>
      </c>
    </row>
    <row r="81" spans="2:2" x14ac:dyDescent="0.25">
      <c r="B81" t="s">
        <v>523</v>
      </c>
    </row>
    <row r="82" spans="2:2" x14ac:dyDescent="0.25">
      <c r="B82" t="s">
        <v>524</v>
      </c>
    </row>
    <row r="83" spans="2:2" x14ac:dyDescent="0.25">
      <c r="B83" t="s">
        <v>525</v>
      </c>
    </row>
    <row r="84" spans="2:2" x14ac:dyDescent="0.25">
      <c r="B84" t="s">
        <v>526</v>
      </c>
    </row>
    <row r="85" spans="2:2" x14ac:dyDescent="0.25">
      <c r="B85" t="s">
        <v>527</v>
      </c>
    </row>
    <row r="86" spans="2:2" x14ac:dyDescent="0.25">
      <c r="B86" t="s">
        <v>528</v>
      </c>
    </row>
    <row r="87" spans="2:2" x14ac:dyDescent="0.25">
      <c r="B87" t="s">
        <v>529</v>
      </c>
    </row>
    <row r="88" spans="2:2" x14ac:dyDescent="0.25">
      <c r="B88" t="s">
        <v>530</v>
      </c>
    </row>
    <row r="89" spans="2:2" x14ac:dyDescent="0.25">
      <c r="B89" t="s">
        <v>531</v>
      </c>
    </row>
    <row r="90" spans="2:2" x14ac:dyDescent="0.25">
      <c r="B90" t="s">
        <v>532</v>
      </c>
    </row>
    <row r="91" spans="2:2" x14ac:dyDescent="0.25">
      <c r="B91" t="s">
        <v>533</v>
      </c>
    </row>
    <row r="92" spans="2:2" x14ac:dyDescent="0.25">
      <c r="B92" t="s">
        <v>534</v>
      </c>
    </row>
    <row r="93" spans="2:2" x14ac:dyDescent="0.25">
      <c r="B93" t="s">
        <v>535</v>
      </c>
    </row>
    <row r="94" spans="2:2" x14ac:dyDescent="0.25">
      <c r="B94" t="s">
        <v>536</v>
      </c>
    </row>
    <row r="95" spans="2:2" x14ac:dyDescent="0.25">
      <c r="B95" t="s">
        <v>537</v>
      </c>
    </row>
    <row r="96" spans="2:2" x14ac:dyDescent="0.25">
      <c r="B96" t="s">
        <v>538</v>
      </c>
    </row>
    <row r="97" spans="2:2" x14ac:dyDescent="0.25">
      <c r="B97" t="s">
        <v>539</v>
      </c>
    </row>
    <row r="98" spans="2:2" x14ac:dyDescent="0.25">
      <c r="B98" t="s">
        <v>540</v>
      </c>
    </row>
    <row r="99" spans="2:2" x14ac:dyDescent="0.25">
      <c r="B99" t="s">
        <v>541</v>
      </c>
    </row>
    <row r="100" spans="2:2" x14ac:dyDescent="0.25">
      <c r="B100" t="s">
        <v>542</v>
      </c>
    </row>
    <row r="101" spans="2:2" x14ac:dyDescent="0.25">
      <c r="B101" t="s">
        <v>543</v>
      </c>
    </row>
    <row r="102" spans="2:2" x14ac:dyDescent="0.25">
      <c r="B102" t="s">
        <v>544</v>
      </c>
    </row>
    <row r="103" spans="2:2" x14ac:dyDescent="0.25">
      <c r="B103" t="s">
        <v>545</v>
      </c>
    </row>
    <row r="104" spans="2:2" x14ac:dyDescent="0.25">
      <c r="B104" t="s">
        <v>546</v>
      </c>
    </row>
    <row r="105" spans="2:2" x14ac:dyDescent="0.25">
      <c r="B105" t="s">
        <v>547</v>
      </c>
    </row>
    <row r="106" spans="2:2" x14ac:dyDescent="0.25">
      <c r="B106" t="s">
        <v>548</v>
      </c>
    </row>
    <row r="107" spans="2:2" x14ac:dyDescent="0.25">
      <c r="B107" t="s">
        <v>549</v>
      </c>
    </row>
    <row r="108" spans="2:2" x14ac:dyDescent="0.25">
      <c r="B108" t="s">
        <v>550</v>
      </c>
    </row>
    <row r="109" spans="2:2" x14ac:dyDescent="0.25">
      <c r="B109" t="s">
        <v>551</v>
      </c>
    </row>
    <row r="110" spans="2:2" x14ac:dyDescent="0.25">
      <c r="B110" t="s">
        <v>552</v>
      </c>
    </row>
    <row r="111" spans="2:2" x14ac:dyDescent="0.25">
      <c r="B111" t="s">
        <v>553</v>
      </c>
    </row>
    <row r="112" spans="2:2" x14ac:dyDescent="0.25">
      <c r="B112" t="s">
        <v>554</v>
      </c>
    </row>
    <row r="113" spans="2:2" x14ac:dyDescent="0.25">
      <c r="B113" t="s">
        <v>555</v>
      </c>
    </row>
    <row r="114" spans="2:2" x14ac:dyDescent="0.25">
      <c r="B114" t="s">
        <v>556</v>
      </c>
    </row>
    <row r="115" spans="2:2" x14ac:dyDescent="0.25">
      <c r="B115" t="s">
        <v>557</v>
      </c>
    </row>
    <row r="116" spans="2:2" x14ac:dyDescent="0.25">
      <c r="B116" t="s">
        <v>558</v>
      </c>
    </row>
    <row r="117" spans="2:2" x14ac:dyDescent="0.25">
      <c r="B117" t="s">
        <v>559</v>
      </c>
    </row>
    <row r="118" spans="2:2" x14ac:dyDescent="0.25">
      <c r="B118" t="s">
        <v>560</v>
      </c>
    </row>
    <row r="119" spans="2:2" x14ac:dyDescent="0.25">
      <c r="B119" t="s">
        <v>561</v>
      </c>
    </row>
    <row r="120" spans="2:2" x14ac:dyDescent="0.25">
      <c r="B120" t="s">
        <v>562</v>
      </c>
    </row>
    <row r="121" spans="2:2" x14ac:dyDescent="0.25">
      <c r="B121" t="s">
        <v>563</v>
      </c>
    </row>
    <row r="122" spans="2:2" x14ac:dyDescent="0.25">
      <c r="B122" t="s">
        <v>564</v>
      </c>
    </row>
    <row r="123" spans="2:2" x14ac:dyDescent="0.25">
      <c r="B123" t="s">
        <v>565</v>
      </c>
    </row>
    <row r="124" spans="2:2" x14ac:dyDescent="0.25">
      <c r="B124" t="s">
        <v>566</v>
      </c>
    </row>
    <row r="125" spans="2:2" x14ac:dyDescent="0.25">
      <c r="B125" t="s">
        <v>567</v>
      </c>
    </row>
    <row r="126" spans="2:2" x14ac:dyDescent="0.25">
      <c r="B126" t="s">
        <v>568</v>
      </c>
    </row>
    <row r="127" spans="2:2" x14ac:dyDescent="0.25">
      <c r="B127" t="s">
        <v>569</v>
      </c>
    </row>
    <row r="128" spans="2:2" x14ac:dyDescent="0.25">
      <c r="B128" t="s">
        <v>570</v>
      </c>
    </row>
    <row r="129" spans="2:2" x14ac:dyDescent="0.25">
      <c r="B129" t="s">
        <v>571</v>
      </c>
    </row>
    <row r="130" spans="2:2" x14ac:dyDescent="0.25">
      <c r="B130" t="s">
        <v>572</v>
      </c>
    </row>
    <row r="131" spans="2:2" x14ac:dyDescent="0.25">
      <c r="B131" t="s">
        <v>573</v>
      </c>
    </row>
    <row r="132" spans="2:2" x14ac:dyDescent="0.25">
      <c r="B132" t="s">
        <v>574</v>
      </c>
    </row>
    <row r="133" spans="2:2" x14ac:dyDescent="0.25">
      <c r="B133" t="s">
        <v>575</v>
      </c>
    </row>
    <row r="134" spans="2:2" x14ac:dyDescent="0.25">
      <c r="B134" t="s">
        <v>576</v>
      </c>
    </row>
    <row r="135" spans="2:2" x14ac:dyDescent="0.25">
      <c r="B135" t="s">
        <v>577</v>
      </c>
    </row>
    <row r="136" spans="2:2" x14ac:dyDescent="0.25">
      <c r="B136" t="s">
        <v>578</v>
      </c>
    </row>
    <row r="137" spans="2:2" x14ac:dyDescent="0.25">
      <c r="B137" t="s">
        <v>579</v>
      </c>
    </row>
    <row r="138" spans="2:2" x14ac:dyDescent="0.25">
      <c r="B138" t="s">
        <v>580</v>
      </c>
    </row>
    <row r="139" spans="2:2" x14ac:dyDescent="0.25">
      <c r="B139" t="s">
        <v>581</v>
      </c>
    </row>
    <row r="140" spans="2:2" x14ac:dyDescent="0.25">
      <c r="B140" t="s">
        <v>582</v>
      </c>
    </row>
    <row r="141" spans="2:2" x14ac:dyDescent="0.25">
      <c r="B141" t="s">
        <v>583</v>
      </c>
    </row>
    <row r="142" spans="2:2" x14ac:dyDescent="0.25">
      <c r="B142" t="s">
        <v>584</v>
      </c>
    </row>
    <row r="143" spans="2:2" x14ac:dyDescent="0.25">
      <c r="B143" t="s">
        <v>585</v>
      </c>
    </row>
    <row r="144" spans="2:2" x14ac:dyDescent="0.25">
      <c r="B144" t="s">
        <v>586</v>
      </c>
    </row>
    <row r="145" spans="2:2" x14ac:dyDescent="0.25">
      <c r="B145" t="s">
        <v>587</v>
      </c>
    </row>
    <row r="146" spans="2:2" x14ac:dyDescent="0.25">
      <c r="B146" t="s">
        <v>588</v>
      </c>
    </row>
    <row r="147" spans="2:2" x14ac:dyDescent="0.25">
      <c r="B147" t="s">
        <v>589</v>
      </c>
    </row>
    <row r="148" spans="2:2" x14ac:dyDescent="0.25">
      <c r="B148" t="s">
        <v>590</v>
      </c>
    </row>
    <row r="149" spans="2:2" x14ac:dyDescent="0.25">
      <c r="B149" t="s">
        <v>591</v>
      </c>
    </row>
    <row r="150" spans="2:2" x14ac:dyDescent="0.25">
      <c r="B150" t="s">
        <v>592</v>
      </c>
    </row>
    <row r="151" spans="2:2" x14ac:dyDescent="0.25">
      <c r="B151" t="s">
        <v>593</v>
      </c>
    </row>
    <row r="152" spans="2:2" x14ac:dyDescent="0.25">
      <c r="B152" t="s">
        <v>594</v>
      </c>
    </row>
    <row r="153" spans="2:2" x14ac:dyDescent="0.25">
      <c r="B153" t="s">
        <v>595</v>
      </c>
    </row>
    <row r="154" spans="2:2" x14ac:dyDescent="0.25">
      <c r="B154" t="s">
        <v>596</v>
      </c>
    </row>
    <row r="155" spans="2:2" x14ac:dyDescent="0.25">
      <c r="B155" t="s">
        <v>597</v>
      </c>
    </row>
    <row r="156" spans="2:2" x14ac:dyDescent="0.25">
      <c r="B156" t="s">
        <v>598</v>
      </c>
    </row>
    <row r="157" spans="2:2" x14ac:dyDescent="0.25">
      <c r="B157" t="s">
        <v>599</v>
      </c>
    </row>
    <row r="158" spans="2:2" x14ac:dyDescent="0.25">
      <c r="B158" t="s">
        <v>600</v>
      </c>
    </row>
    <row r="159" spans="2:2" x14ac:dyDescent="0.25">
      <c r="B159" t="s">
        <v>601</v>
      </c>
    </row>
    <row r="160" spans="2:2" x14ac:dyDescent="0.25">
      <c r="B160" t="s">
        <v>602</v>
      </c>
    </row>
    <row r="161" spans="2:2" x14ac:dyDescent="0.25">
      <c r="B161" t="s">
        <v>603</v>
      </c>
    </row>
    <row r="162" spans="2:2" x14ac:dyDescent="0.25">
      <c r="B162" t="s">
        <v>604</v>
      </c>
    </row>
    <row r="163" spans="2:2" x14ac:dyDescent="0.25">
      <c r="B163" t="s">
        <v>605</v>
      </c>
    </row>
    <row r="164" spans="2:2" x14ac:dyDescent="0.25">
      <c r="B164" t="s">
        <v>606</v>
      </c>
    </row>
    <row r="165" spans="2:2" x14ac:dyDescent="0.25">
      <c r="B165" t="s">
        <v>607</v>
      </c>
    </row>
    <row r="166" spans="2:2" x14ac:dyDescent="0.25">
      <c r="B166" t="s">
        <v>608</v>
      </c>
    </row>
    <row r="167" spans="2:2" x14ac:dyDescent="0.25">
      <c r="B167" t="s">
        <v>609</v>
      </c>
    </row>
    <row r="168" spans="2:2" x14ac:dyDescent="0.25">
      <c r="B168" t="s">
        <v>610</v>
      </c>
    </row>
    <row r="169" spans="2:2" x14ac:dyDescent="0.25">
      <c r="B169" t="s">
        <v>611</v>
      </c>
    </row>
    <row r="170" spans="2:2" x14ac:dyDescent="0.25">
      <c r="B170" t="s">
        <v>612</v>
      </c>
    </row>
    <row r="171" spans="2:2" x14ac:dyDescent="0.25">
      <c r="B171" t="s">
        <v>613</v>
      </c>
    </row>
    <row r="172" spans="2:2" x14ac:dyDescent="0.25">
      <c r="B172" t="s">
        <v>614</v>
      </c>
    </row>
    <row r="173" spans="2:2" x14ac:dyDescent="0.25">
      <c r="B173" t="s">
        <v>615</v>
      </c>
    </row>
    <row r="174" spans="2:2" x14ac:dyDescent="0.25">
      <c r="B174" t="s">
        <v>616</v>
      </c>
    </row>
    <row r="175" spans="2:2" x14ac:dyDescent="0.25">
      <c r="B175" t="s">
        <v>617</v>
      </c>
    </row>
    <row r="176" spans="2:2" x14ac:dyDescent="0.25">
      <c r="B176" t="s">
        <v>618</v>
      </c>
    </row>
    <row r="177" spans="2:2" x14ac:dyDescent="0.25">
      <c r="B177" t="s">
        <v>619</v>
      </c>
    </row>
    <row r="178" spans="2:2" x14ac:dyDescent="0.25">
      <c r="B178" t="s">
        <v>620</v>
      </c>
    </row>
    <row r="179" spans="2:2" x14ac:dyDescent="0.25">
      <c r="B179" t="s">
        <v>621</v>
      </c>
    </row>
    <row r="180" spans="2:2" x14ac:dyDescent="0.25">
      <c r="B180" t="s">
        <v>622</v>
      </c>
    </row>
    <row r="181" spans="2:2" x14ac:dyDescent="0.25">
      <c r="B181" t="s">
        <v>623</v>
      </c>
    </row>
    <row r="182" spans="2:2" x14ac:dyDescent="0.25">
      <c r="B182" t="s">
        <v>624</v>
      </c>
    </row>
    <row r="183" spans="2:2" x14ac:dyDescent="0.25">
      <c r="B183" t="s">
        <v>625</v>
      </c>
    </row>
    <row r="184" spans="2:2" x14ac:dyDescent="0.25">
      <c r="B184" t="s">
        <v>626</v>
      </c>
    </row>
    <row r="185" spans="2:2" x14ac:dyDescent="0.25">
      <c r="B185" t="s">
        <v>627</v>
      </c>
    </row>
    <row r="186" spans="2:2" x14ac:dyDescent="0.25">
      <c r="B186" t="s">
        <v>628</v>
      </c>
    </row>
    <row r="187" spans="2:2" x14ac:dyDescent="0.25">
      <c r="B187" t="s">
        <v>629</v>
      </c>
    </row>
    <row r="188" spans="2:2" x14ac:dyDescent="0.25">
      <c r="B188" t="s">
        <v>630</v>
      </c>
    </row>
    <row r="189" spans="2:2" x14ac:dyDescent="0.25">
      <c r="B189" t="s">
        <v>631</v>
      </c>
    </row>
    <row r="190" spans="2:2" x14ac:dyDescent="0.25">
      <c r="B190" t="s">
        <v>632</v>
      </c>
    </row>
    <row r="191" spans="2:2" x14ac:dyDescent="0.25">
      <c r="B191" t="s">
        <v>633</v>
      </c>
    </row>
    <row r="192" spans="2:2" x14ac:dyDescent="0.25">
      <c r="B192" t="s">
        <v>634</v>
      </c>
    </row>
    <row r="193" spans="2:2" x14ac:dyDescent="0.25">
      <c r="B193" t="s">
        <v>635</v>
      </c>
    </row>
    <row r="194" spans="2:2" x14ac:dyDescent="0.25">
      <c r="B194" t="s">
        <v>636</v>
      </c>
    </row>
    <row r="195" spans="2:2" x14ac:dyDescent="0.25">
      <c r="B195" t="s">
        <v>637</v>
      </c>
    </row>
    <row r="196" spans="2:2" x14ac:dyDescent="0.25">
      <c r="B196" t="s">
        <v>638</v>
      </c>
    </row>
    <row r="197" spans="2:2" x14ac:dyDescent="0.25">
      <c r="B197" t="s">
        <v>639</v>
      </c>
    </row>
    <row r="198" spans="2:2" x14ac:dyDescent="0.25">
      <c r="B198" t="s">
        <v>640</v>
      </c>
    </row>
    <row r="199" spans="2:2" x14ac:dyDescent="0.25">
      <c r="B199" t="s">
        <v>641</v>
      </c>
    </row>
    <row r="200" spans="2:2" x14ac:dyDescent="0.25">
      <c r="B200" t="s">
        <v>642</v>
      </c>
    </row>
    <row r="201" spans="2:2" x14ac:dyDescent="0.25">
      <c r="B201" t="s">
        <v>643</v>
      </c>
    </row>
    <row r="202" spans="2:2" x14ac:dyDescent="0.25">
      <c r="B202" t="s">
        <v>644</v>
      </c>
    </row>
    <row r="203" spans="2:2" x14ac:dyDescent="0.25">
      <c r="B203" t="s">
        <v>645</v>
      </c>
    </row>
    <row r="204" spans="2:2" x14ac:dyDescent="0.25">
      <c r="B204" t="s">
        <v>646</v>
      </c>
    </row>
    <row r="205" spans="2:2" x14ac:dyDescent="0.25">
      <c r="B205" t="s">
        <v>647</v>
      </c>
    </row>
    <row r="206" spans="2:2" x14ac:dyDescent="0.25">
      <c r="B206" t="s">
        <v>648</v>
      </c>
    </row>
    <row r="207" spans="2:2" x14ac:dyDescent="0.25">
      <c r="B207" t="s">
        <v>649</v>
      </c>
    </row>
    <row r="208" spans="2:2" x14ac:dyDescent="0.25">
      <c r="B208" t="s">
        <v>650</v>
      </c>
    </row>
    <row r="209" spans="2:2" x14ac:dyDescent="0.25">
      <c r="B209" t="s">
        <v>651</v>
      </c>
    </row>
    <row r="210" spans="2:2" x14ac:dyDescent="0.25">
      <c r="B210" t="s">
        <v>652</v>
      </c>
    </row>
    <row r="211" spans="2:2" x14ac:dyDescent="0.25">
      <c r="B211" t="s">
        <v>653</v>
      </c>
    </row>
    <row r="212" spans="2:2" x14ac:dyDescent="0.25">
      <c r="B212" t="s">
        <v>654</v>
      </c>
    </row>
    <row r="213" spans="2:2" x14ac:dyDescent="0.25">
      <c r="B213" t="s">
        <v>655</v>
      </c>
    </row>
    <row r="214" spans="2:2" x14ac:dyDescent="0.25">
      <c r="B214" t="s">
        <v>656</v>
      </c>
    </row>
    <row r="215" spans="2:2" x14ac:dyDescent="0.25">
      <c r="B215" t="s">
        <v>657</v>
      </c>
    </row>
    <row r="216" spans="2:2" x14ac:dyDescent="0.25">
      <c r="B216" t="s">
        <v>658</v>
      </c>
    </row>
    <row r="217" spans="2:2" x14ac:dyDescent="0.25">
      <c r="B217" t="s">
        <v>659</v>
      </c>
    </row>
    <row r="218" spans="2:2" x14ac:dyDescent="0.25">
      <c r="B218" t="s">
        <v>660</v>
      </c>
    </row>
    <row r="219" spans="2:2" x14ac:dyDescent="0.25">
      <c r="B219" t="s">
        <v>661</v>
      </c>
    </row>
    <row r="220" spans="2:2" x14ac:dyDescent="0.25">
      <c r="B220" t="s">
        <v>662</v>
      </c>
    </row>
    <row r="221" spans="2:2" x14ac:dyDescent="0.25">
      <c r="B221" t="s">
        <v>663</v>
      </c>
    </row>
  </sheetData>
  <sheetProtection algorithmName="SHA-512" hashValue="fNeud0YYlbWtbepu45iSbD0XZl7oOCJVJO2+rUginsAlWbzfZoRlCQCRMjtBZMkmJT9ck29yU/ZMI6Id1UGqSw==" saltValue="Htly9XtegOZTsxSJSU0ZfA==" spinCount="100000" sheet="1" objects="1" scenarios="1"/>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B35"/>
  <sheetViews>
    <sheetView topLeftCell="AB1" workbookViewId="0">
      <selection activeCell="AA1" sqref="A1:AA1048576"/>
    </sheetView>
  </sheetViews>
  <sheetFormatPr defaultRowHeight="15" x14ac:dyDescent="0.25"/>
  <cols>
    <col min="1" max="2" width="5" style="235" hidden="1" customWidth="1"/>
    <col min="3" max="3" width="8" style="235" hidden="1" customWidth="1"/>
    <col min="4" max="4" width="9.140625" style="235" hidden="1" customWidth="1"/>
    <col min="5" max="5" width="3.5703125" style="235" hidden="1" customWidth="1"/>
    <col min="6" max="6" width="7.28515625" style="235" hidden="1" customWidth="1"/>
    <col min="7" max="7" width="9" style="235" hidden="1" customWidth="1"/>
    <col min="8" max="10" width="12" style="235" hidden="1" customWidth="1"/>
    <col min="11" max="11" width="11" style="235" hidden="1" customWidth="1"/>
    <col min="12" max="12" width="8.85546875" style="235" hidden="1" customWidth="1"/>
    <col min="13" max="13" width="135.42578125" style="235" hidden="1" customWidth="1"/>
    <col min="14" max="14" width="8.140625" style="235" hidden="1" customWidth="1"/>
    <col min="15" max="15" width="4.85546875" style="235" hidden="1" customWidth="1"/>
    <col min="16" max="16" width="8.140625" style="235" hidden="1" customWidth="1"/>
    <col min="17" max="17" width="4.28515625" style="235" hidden="1" customWidth="1"/>
    <col min="18" max="18" width="2" style="235" hidden="1" customWidth="1"/>
    <col min="19" max="19" width="4" style="235" hidden="1" customWidth="1"/>
    <col min="20" max="20" width="8.140625" style="235" hidden="1" customWidth="1"/>
    <col min="21" max="21" width="6.28515625" style="235" hidden="1" customWidth="1"/>
    <col min="22" max="22" width="2" style="235" hidden="1" customWidth="1"/>
    <col min="23" max="27" width="8.85546875" style="235" hidden="1" customWidth="1"/>
  </cols>
  <sheetData>
    <row r="1" spans="1:28" x14ac:dyDescent="0.25">
      <c r="A1" s="649" t="s">
        <v>296</v>
      </c>
      <c r="B1" s="649"/>
      <c r="C1" s="649"/>
      <c r="F1" s="236">
        <v>1203</v>
      </c>
      <c r="G1" s="236">
        <v>8</v>
      </c>
      <c r="H1" s="236">
        <v>8.5</v>
      </c>
      <c r="I1" s="236">
        <v>9</v>
      </c>
      <c r="J1" s="236">
        <v>9.5</v>
      </c>
      <c r="K1" s="236">
        <v>10</v>
      </c>
      <c r="M1" s="237" t="str">
        <f>IF('Blower Door Duct Blaster Data'!C6&gt;0,'Blower Door Duct Blaster Data'!C6*'Blower Door Duct Blaster Data'!H6,"")</f>
        <v/>
      </c>
      <c r="O1" s="238" t="str">
        <f>IF(AND('Blower Door Duct Blaster Data'!E9&gt;1,'Blower Door Duct Blaster Data'!E9&lt;=1999),9,IF(AND('Blower Door Duct Blaster Data'!E9&gt;=2000,'Blower Door Duct Blaster Data'!E9&lt;=2999),10,IF(AND('Blower Door Duct Blaster Data'!E9&gt;=3000,'Blower Door Duct Blaster Data'!E9&lt;=3999),11,IF(AND('Blower Door Duct Blaster Data'!E9&gt;=4000,'Blower Door Duct Blaster Data'!E9&lt;=4999),12,IF(AND('Blower Door Duct Blaster Data'!C6&gt;1,'Blower Door Duct Blaster Data'!E9&gt;=5000),13,"")))))</f>
        <v/>
      </c>
      <c r="AB1" s="146"/>
    </row>
    <row r="2" spans="1:28" x14ac:dyDescent="0.25">
      <c r="A2" s="235">
        <v>1599</v>
      </c>
      <c r="B2" s="235" t="s">
        <v>297</v>
      </c>
      <c r="F2" s="236" t="s">
        <v>298</v>
      </c>
      <c r="G2" s="236">
        <f>F1*G1</f>
        <v>9624</v>
      </c>
      <c r="H2" s="236">
        <f>F1*H1</f>
        <v>10225.5</v>
      </c>
      <c r="I2" s="236">
        <f>F1*I1</f>
        <v>10827</v>
      </c>
      <c r="J2" s="236">
        <f>F1*J1</f>
        <v>11428.5</v>
      </c>
      <c r="K2" s="236">
        <f>F1*K1</f>
        <v>12030</v>
      </c>
      <c r="M2" s="239"/>
    </row>
    <row r="3" spans="1:28" x14ac:dyDescent="0.25">
      <c r="A3" s="235">
        <v>1600</v>
      </c>
      <c r="B3" s="235">
        <v>0.75</v>
      </c>
      <c r="C3" s="235">
        <f>A3*B3</f>
        <v>1200</v>
      </c>
      <c r="F3" s="236">
        <v>3</v>
      </c>
      <c r="G3" s="240">
        <f>($G$2*F3)/60</f>
        <v>481.2</v>
      </c>
      <c r="H3" s="241">
        <f>($H$2*F3)/60</f>
        <v>511.27499999999998</v>
      </c>
      <c r="I3" s="241">
        <f>(F3*$I$2)/60</f>
        <v>541.35</v>
      </c>
      <c r="J3" s="242">
        <f>(F3*$J$2)/60</f>
        <v>571.42499999999995</v>
      </c>
      <c r="K3" s="242">
        <f>(F3*$K$2)/60</f>
        <v>601.5</v>
      </c>
    </row>
    <row r="4" spans="1:28" x14ac:dyDescent="0.25">
      <c r="A4" s="235">
        <v>2750</v>
      </c>
      <c r="B4" s="235">
        <v>0.75</v>
      </c>
      <c r="C4" s="235">
        <f t="shared" ref="C4:C11" si="0">A4*B4</f>
        <v>2062.5</v>
      </c>
      <c r="F4" s="236">
        <v>4</v>
      </c>
      <c r="G4" s="240">
        <f>($G$2*F4)/60</f>
        <v>641.6</v>
      </c>
      <c r="H4" s="241">
        <f>($H$2*F4)/60</f>
        <v>681.7</v>
      </c>
      <c r="I4" s="241">
        <f>(F4*$I$2)/60</f>
        <v>721.8</v>
      </c>
      <c r="J4" s="242">
        <f>(F4*$J$2)/60</f>
        <v>761.9</v>
      </c>
      <c r="K4" s="242">
        <f>(F4*$K$2)/60</f>
        <v>802</v>
      </c>
    </row>
    <row r="5" spans="1:28" x14ac:dyDescent="0.25">
      <c r="A5" s="235">
        <v>2751</v>
      </c>
      <c r="B5" s="235">
        <v>0.7</v>
      </c>
      <c r="C5" s="235">
        <f t="shared" si="0"/>
        <v>1925.6999999999998</v>
      </c>
      <c r="F5" s="236">
        <v>5</v>
      </c>
      <c r="G5" s="240">
        <f>($G$2*F5)/60</f>
        <v>802</v>
      </c>
      <c r="H5" s="241">
        <f>($H$2*F5)/60</f>
        <v>852.125</v>
      </c>
      <c r="I5" s="241">
        <f>(F5*$I$2)/60</f>
        <v>902.25</v>
      </c>
      <c r="J5" s="242">
        <f>(F5*$J$2)/60</f>
        <v>952.375</v>
      </c>
      <c r="K5" s="242">
        <f>(F5*$K$2)/60</f>
        <v>1002.5</v>
      </c>
    </row>
    <row r="6" spans="1:28" x14ac:dyDescent="0.25">
      <c r="A6" s="235">
        <v>4250</v>
      </c>
      <c r="B6" s="235">
        <v>0.7</v>
      </c>
      <c r="C6" s="235">
        <f t="shared" si="0"/>
        <v>2975</v>
      </c>
      <c r="F6" s="236">
        <v>6</v>
      </c>
      <c r="G6" s="240">
        <f>($G$2*F6)/60</f>
        <v>962.4</v>
      </c>
      <c r="H6" s="241">
        <f>($H$2*F6)/60</f>
        <v>1022.55</v>
      </c>
      <c r="I6" s="241">
        <f>(F6*$I$2)/60</f>
        <v>1082.7</v>
      </c>
      <c r="J6" s="242">
        <f>(F6*$J$2)/60</f>
        <v>1142.8499999999999</v>
      </c>
      <c r="K6" s="242">
        <f>(F6*$K$2)/60</f>
        <v>1203</v>
      </c>
    </row>
    <row r="7" spans="1:28" x14ac:dyDescent="0.25">
      <c r="A7" s="235">
        <v>4251</v>
      </c>
      <c r="B7" s="235">
        <v>0.6</v>
      </c>
      <c r="C7" s="235">
        <f t="shared" si="0"/>
        <v>2550.6</v>
      </c>
      <c r="F7" s="236">
        <v>7</v>
      </c>
      <c r="G7" s="240">
        <f t="shared" ref="G7:G15" si="1">($G$2*F7)/60</f>
        <v>1122.8</v>
      </c>
      <c r="H7" s="241">
        <f t="shared" ref="H7:H15" si="2">($H$2*F7)/60</f>
        <v>1192.9749999999999</v>
      </c>
      <c r="I7" s="241">
        <f t="shared" ref="I7:I15" si="3">(F7*$I$2)/60</f>
        <v>1263.1500000000001</v>
      </c>
      <c r="J7" s="242">
        <f t="shared" ref="J7:J15" si="4">(F7*$J$2)/60</f>
        <v>1333.325</v>
      </c>
      <c r="K7" s="242">
        <f t="shared" ref="K7:K14" si="5">(F7*$K$2)/60</f>
        <v>1403.5</v>
      </c>
      <c r="M7" s="650" t="s">
        <v>299</v>
      </c>
      <c r="N7" s="651"/>
      <c r="O7" s="651"/>
      <c r="P7" s="651"/>
      <c r="Q7" s="651"/>
      <c r="R7" s="651"/>
      <c r="S7" s="651"/>
      <c r="T7" s="651"/>
      <c r="U7" s="651"/>
      <c r="V7" s="652"/>
    </row>
    <row r="8" spans="1:28" x14ac:dyDescent="0.25">
      <c r="A8" s="235">
        <v>5500</v>
      </c>
      <c r="B8" s="235">
        <v>0.6</v>
      </c>
      <c r="C8" s="235">
        <f t="shared" si="0"/>
        <v>3300</v>
      </c>
      <c r="F8" s="236">
        <v>8</v>
      </c>
      <c r="G8" s="240">
        <f t="shared" si="1"/>
        <v>1283.2</v>
      </c>
      <c r="H8" s="241">
        <f t="shared" si="2"/>
        <v>1363.4</v>
      </c>
      <c r="I8" s="241">
        <f t="shared" si="3"/>
        <v>1443.6</v>
      </c>
      <c r="J8" s="242">
        <f t="shared" si="4"/>
        <v>1523.8</v>
      </c>
      <c r="K8" s="242">
        <f t="shared" si="5"/>
        <v>1604</v>
      </c>
      <c r="M8" s="243" t="s">
        <v>300</v>
      </c>
      <c r="N8" s="244" t="e">
        <f>('Blower Door Duct Blaster Data'!M6*'Blower Door Duct Blaster Data'!K6)/60</f>
        <v>#VALUE!</v>
      </c>
      <c r="O8" s="243" t="s">
        <v>301</v>
      </c>
      <c r="P8" s="244" t="e">
        <f>(T8+R8)/2</f>
        <v>#VALUE!</v>
      </c>
      <c r="Q8" s="243" t="s">
        <v>302</v>
      </c>
      <c r="R8" s="244">
        <f>IF('Blower Door Duct Blaster Data'!E9&lt;1500,('Blower Door Duct Blaster Data'!E9*0.9), IF('Blower Door Duct Blaster Data'!E9&lt;2500,('Blower Door Duct Blaster Data'!E9*0.75),IF('Blower Door Duct Blaster Data'!E9&lt;4000,('Blower Door Duct Blaster Data'!E9*0.7),IF('Blower Door Duct Blaster Data'!E9&lt;5000,('Blower Door Duct Blaster Data'!E9*0.6),('Blower Door Duct Blaster Data'!E9*0.5)))))</f>
        <v>0</v>
      </c>
      <c r="S8" s="243" t="s">
        <v>303</v>
      </c>
      <c r="T8" s="235" t="e">
        <f>(0.35*18.5*'Blower Door Duct Blaster Data'!K6)/60</f>
        <v>#VALUE!</v>
      </c>
      <c r="U8" s="245" t="s">
        <v>304</v>
      </c>
      <c r="V8" s="235" t="str">
        <f>IF('Blower Door Duct Blaster Data'!E9&gt;1,ROUND(MIN('BD DB - DO NOT DELETE'!N8:'BD DB - DO NOT DELETE'!P8),0),"")</f>
        <v/>
      </c>
    </row>
    <row r="9" spans="1:28" x14ac:dyDescent="0.25">
      <c r="A9" s="235">
        <v>5501</v>
      </c>
      <c r="B9" s="235">
        <v>0.55000000000000004</v>
      </c>
      <c r="C9" s="235">
        <f t="shared" si="0"/>
        <v>3025.55</v>
      </c>
      <c r="F9" s="236">
        <v>9</v>
      </c>
      <c r="G9" s="246">
        <f t="shared" si="1"/>
        <v>1443.6</v>
      </c>
      <c r="H9" s="247">
        <f t="shared" si="2"/>
        <v>1533.825</v>
      </c>
      <c r="I9" s="247">
        <f t="shared" si="3"/>
        <v>1624.05</v>
      </c>
      <c r="J9" s="248">
        <f t="shared" si="4"/>
        <v>1714.2750000000001</v>
      </c>
      <c r="K9" s="248">
        <f t="shared" si="5"/>
        <v>1804.5</v>
      </c>
      <c r="V9" s="235">
        <f>'Blower Door Duct Blaster Data'!C6*1</f>
        <v>0</v>
      </c>
    </row>
    <row r="10" spans="1:28" x14ac:dyDescent="0.25">
      <c r="A10" s="235">
        <v>7500</v>
      </c>
      <c r="B10" s="235">
        <v>0.55000000000000004</v>
      </c>
      <c r="C10" s="235">
        <f t="shared" si="0"/>
        <v>4125</v>
      </c>
      <c r="F10" s="236">
        <v>10</v>
      </c>
      <c r="G10" s="246">
        <f t="shared" si="1"/>
        <v>1604</v>
      </c>
      <c r="H10" s="247">
        <f t="shared" si="2"/>
        <v>1704.25</v>
      </c>
      <c r="I10" s="247">
        <f t="shared" si="3"/>
        <v>1804.5</v>
      </c>
      <c r="J10" s="248">
        <f t="shared" si="4"/>
        <v>1904.75</v>
      </c>
      <c r="K10" s="248">
        <f t="shared" si="5"/>
        <v>2005</v>
      </c>
      <c r="V10" s="249" t="str">
        <f>IF(AND('Blower Door Duct Blaster Data'!C6&gt;0,V8=V9),V8,IF(AND('Blower Door Duct Blaster Data'!C6&gt;0,'BD DB - DO NOT DELETE'!V8&lt;'BD DB - DO NOT DELETE'!V9),'BD DB - DO NOT DELETE'!V8,IF(AND('Blower Door Duct Blaster Data'!C6&gt;0,'BD DB - DO NOT DELETE'!V8&gt;'BD DB - DO NOT DELETE'!V9),'BD DB - DO NOT DELETE'!V9,"")))</f>
        <v/>
      </c>
    </row>
    <row r="11" spans="1:28" x14ac:dyDescent="0.25">
      <c r="A11" s="235">
        <v>7501</v>
      </c>
      <c r="B11" s="235">
        <v>0.5</v>
      </c>
      <c r="C11" s="235">
        <f t="shared" si="0"/>
        <v>3750.5</v>
      </c>
      <c r="F11" s="236">
        <v>11</v>
      </c>
      <c r="G11" s="246">
        <f t="shared" si="1"/>
        <v>1764.4</v>
      </c>
      <c r="H11" s="247">
        <f t="shared" si="2"/>
        <v>1874.675</v>
      </c>
      <c r="I11" s="247">
        <f t="shared" si="3"/>
        <v>1984.95</v>
      </c>
      <c r="J11" s="248">
        <f t="shared" si="4"/>
        <v>2095.2249999999999</v>
      </c>
      <c r="K11" s="248">
        <f t="shared" si="5"/>
        <v>2205.5</v>
      </c>
    </row>
    <row r="12" spans="1:28" x14ac:dyDescent="0.25">
      <c r="F12" s="236">
        <v>12</v>
      </c>
      <c r="G12" s="246">
        <f t="shared" si="1"/>
        <v>1924.8</v>
      </c>
      <c r="H12" s="247">
        <f t="shared" si="2"/>
        <v>2045.1</v>
      </c>
      <c r="I12" s="247">
        <f t="shared" si="3"/>
        <v>2165.4</v>
      </c>
      <c r="J12" s="248">
        <f t="shared" si="4"/>
        <v>2285.6999999999998</v>
      </c>
      <c r="K12" s="248">
        <f t="shared" si="5"/>
        <v>2406</v>
      </c>
    </row>
    <row r="13" spans="1:28" x14ac:dyDescent="0.25">
      <c r="A13" s="649" t="s">
        <v>305</v>
      </c>
      <c r="B13" s="649"/>
      <c r="C13" s="649"/>
      <c r="F13" s="236">
        <v>13</v>
      </c>
      <c r="G13" s="246">
        <f t="shared" si="1"/>
        <v>2085.1999999999998</v>
      </c>
      <c r="H13" s="247">
        <f t="shared" si="2"/>
        <v>2215.5250000000001</v>
      </c>
      <c r="I13" s="247">
        <f t="shared" si="3"/>
        <v>2345.85</v>
      </c>
      <c r="J13" s="248">
        <f t="shared" si="4"/>
        <v>2476.1750000000002</v>
      </c>
      <c r="K13" s="248">
        <f t="shared" si="5"/>
        <v>2606.5</v>
      </c>
    </row>
    <row r="14" spans="1:28" x14ac:dyDescent="0.25">
      <c r="A14" s="235">
        <v>1500</v>
      </c>
      <c r="B14" s="235">
        <v>0.9</v>
      </c>
      <c r="C14" s="235">
        <f t="shared" ref="C14:C21" si="6">A14*B14</f>
        <v>1350</v>
      </c>
      <c r="F14" s="236">
        <v>14</v>
      </c>
      <c r="G14" s="246">
        <f t="shared" si="1"/>
        <v>2245.6</v>
      </c>
      <c r="H14" s="247">
        <f t="shared" si="2"/>
        <v>2385.9499999999998</v>
      </c>
      <c r="I14" s="247">
        <f t="shared" si="3"/>
        <v>2526.3000000000002</v>
      </c>
      <c r="J14" s="248">
        <f t="shared" si="4"/>
        <v>2666.65</v>
      </c>
      <c r="K14" s="248">
        <f t="shared" si="5"/>
        <v>2807</v>
      </c>
      <c r="M14" s="235" t="s">
        <v>306</v>
      </c>
    </row>
    <row r="15" spans="1:28" x14ac:dyDescent="0.25">
      <c r="A15" s="235">
        <v>1501</v>
      </c>
      <c r="B15" s="235">
        <v>0.75</v>
      </c>
      <c r="C15" s="235">
        <f t="shared" si="6"/>
        <v>1125.75</v>
      </c>
      <c r="F15" s="250">
        <v>15</v>
      </c>
      <c r="G15" s="251">
        <f t="shared" si="1"/>
        <v>2406</v>
      </c>
      <c r="H15" s="252">
        <f t="shared" si="2"/>
        <v>2556.375</v>
      </c>
      <c r="I15" s="252">
        <f t="shared" si="3"/>
        <v>2706.75</v>
      </c>
      <c r="J15" s="253">
        <f t="shared" si="4"/>
        <v>2857.125</v>
      </c>
      <c r="K15" s="253">
        <f>(F15*$K$2)/60</f>
        <v>3007.5</v>
      </c>
      <c r="M15" s="235" t="s">
        <v>307</v>
      </c>
    </row>
    <row r="16" spans="1:28" x14ac:dyDescent="0.25">
      <c r="A16" s="235">
        <v>2500</v>
      </c>
      <c r="B16" s="235">
        <v>0.75</v>
      </c>
      <c r="C16" s="235">
        <f t="shared" si="6"/>
        <v>1875</v>
      </c>
      <c r="E16" s="653" t="s">
        <v>296</v>
      </c>
      <c r="F16" s="654"/>
      <c r="G16" s="654"/>
      <c r="H16" s="654"/>
      <c r="I16" s="654"/>
      <c r="J16" s="654"/>
      <c r="K16" s="655"/>
      <c r="M16" s="235" t="s">
        <v>308</v>
      </c>
    </row>
    <row r="17" spans="1:13" ht="15" customHeight="1" x14ac:dyDescent="0.25">
      <c r="A17" s="235">
        <v>2501</v>
      </c>
      <c r="B17" s="235">
        <v>0.7</v>
      </c>
      <c r="C17" s="235">
        <f t="shared" si="6"/>
        <v>1750.6999999999998</v>
      </c>
      <c r="E17" s="254"/>
      <c r="F17" s="255" t="s">
        <v>303</v>
      </c>
      <c r="G17" s="256">
        <f>(0.35*18.5*G2)/60</f>
        <v>1038.5899999999999</v>
      </c>
      <c r="H17" s="256">
        <f t="shared" ref="H17:K17" si="7">(0.35*18.5*H2)/60</f>
        <v>1103.5018750000002</v>
      </c>
      <c r="I17" s="256">
        <f t="shared" si="7"/>
        <v>1168.4137499999999</v>
      </c>
      <c r="J17" s="256">
        <f t="shared" si="7"/>
        <v>1233.3256249999999</v>
      </c>
      <c r="K17" s="256">
        <f t="shared" si="7"/>
        <v>1298.2375</v>
      </c>
      <c r="M17" s="235" t="s">
        <v>309</v>
      </c>
    </row>
    <row r="18" spans="1:13" ht="15" customHeight="1" x14ac:dyDescent="0.25">
      <c r="A18" s="235">
        <v>4000</v>
      </c>
      <c r="B18" s="235">
        <v>0.7</v>
      </c>
      <c r="C18" s="235">
        <f t="shared" si="6"/>
        <v>2800</v>
      </c>
      <c r="E18" s="656" t="s">
        <v>310</v>
      </c>
      <c r="F18" s="257">
        <v>1500</v>
      </c>
      <c r="G18" s="258">
        <f>(1500+$G$17)/2</f>
        <v>1269.2950000000001</v>
      </c>
      <c r="H18" s="258">
        <f>(1500+$H$17)/2</f>
        <v>1301.7509375</v>
      </c>
      <c r="I18" s="258">
        <f>(1500+$I$17)/2</f>
        <v>1334.2068749999999</v>
      </c>
      <c r="J18" s="258">
        <f>(1500+$J$17)/2</f>
        <v>1366.6628125</v>
      </c>
      <c r="K18" s="258">
        <f>(1500+$K$17)/2</f>
        <v>1399.1187500000001</v>
      </c>
      <c r="M18" s="235" t="s">
        <v>311</v>
      </c>
    </row>
    <row r="19" spans="1:13" ht="15" customHeight="1" x14ac:dyDescent="0.25">
      <c r="A19" s="235">
        <v>4001</v>
      </c>
      <c r="B19" s="235">
        <v>0.6</v>
      </c>
      <c r="C19" s="235">
        <f t="shared" si="6"/>
        <v>2400.6</v>
      </c>
      <c r="E19" s="657"/>
      <c r="F19" s="257">
        <v>2500</v>
      </c>
      <c r="G19" s="258">
        <f>(1875+$G$17)/2</f>
        <v>1456.7950000000001</v>
      </c>
      <c r="H19" s="258">
        <f>(1875+$H$17)/2</f>
        <v>1489.2509375</v>
      </c>
      <c r="I19" s="258">
        <f>(1875+$I$17)/2</f>
        <v>1521.7068749999999</v>
      </c>
      <c r="J19" s="258">
        <f>(1875+$J$17)/2</f>
        <v>1554.1628125</v>
      </c>
      <c r="K19" s="258">
        <f>(1875+$K$17)/2</f>
        <v>1586.6187500000001</v>
      </c>
      <c r="M19" s="235" t="s">
        <v>312</v>
      </c>
    </row>
    <row r="20" spans="1:13" x14ac:dyDescent="0.25">
      <c r="A20" s="235">
        <v>5000</v>
      </c>
      <c r="B20" s="235">
        <v>0.6</v>
      </c>
      <c r="C20" s="235">
        <f t="shared" si="6"/>
        <v>3000</v>
      </c>
      <c r="E20" s="657"/>
      <c r="F20" s="257">
        <v>3774</v>
      </c>
      <c r="G20" s="258">
        <f>(2641.8+$G$17)/2</f>
        <v>1840.1950000000002</v>
      </c>
      <c r="H20" s="258">
        <f>(2641.8+$H$17)/2</f>
        <v>1872.6509375000001</v>
      </c>
      <c r="I20" s="258">
        <f>(2641.8+$I$17)/2</f>
        <v>1905.1068749999999</v>
      </c>
      <c r="J20" s="258">
        <f>(2641.8+$J$17)/2</f>
        <v>1937.5628125000001</v>
      </c>
      <c r="K20" s="258">
        <f>(2641.8+$K$17)/2</f>
        <v>1970.0187500000002</v>
      </c>
    </row>
    <row r="21" spans="1:13" x14ac:dyDescent="0.25">
      <c r="A21" s="235">
        <v>7501</v>
      </c>
      <c r="B21" s="235">
        <v>0.5</v>
      </c>
      <c r="C21" s="235">
        <f t="shared" si="6"/>
        <v>3750.5</v>
      </c>
      <c r="E21" s="657"/>
      <c r="F21" s="257">
        <v>4500</v>
      </c>
      <c r="G21" s="258">
        <f>(2700+$G$17)/2</f>
        <v>1869.2950000000001</v>
      </c>
      <c r="H21" s="258">
        <f>(2700+$H$17)/2</f>
        <v>1901.7509375</v>
      </c>
      <c r="I21" s="258">
        <f>(2700+$I$17)/2</f>
        <v>1934.2068749999999</v>
      </c>
      <c r="J21" s="258">
        <f>(2700+$J$17)/2</f>
        <v>1966.6628125</v>
      </c>
      <c r="K21" s="258">
        <f>(2700+$K$17)/2</f>
        <v>1999.1187500000001</v>
      </c>
    </row>
    <row r="22" spans="1:13" x14ac:dyDescent="0.25">
      <c r="E22" s="657"/>
      <c r="F22" s="257">
        <v>5500</v>
      </c>
      <c r="G22" s="258">
        <f>(3300+$G$17)/2</f>
        <v>2169.2950000000001</v>
      </c>
      <c r="H22" s="258">
        <f>(3300+$H$17)/2</f>
        <v>2201.7509375</v>
      </c>
      <c r="I22" s="258">
        <f>(3300+$I$17)/2</f>
        <v>2234.2068749999999</v>
      </c>
      <c r="J22" s="258">
        <f>(3300+$J$17)/2</f>
        <v>2266.6628124999997</v>
      </c>
      <c r="K22" s="258">
        <f>(3300+$K$17)/2</f>
        <v>2299.1187500000001</v>
      </c>
    </row>
    <row r="23" spans="1:13" x14ac:dyDescent="0.25">
      <c r="E23" s="657"/>
      <c r="F23" s="257">
        <v>6500</v>
      </c>
      <c r="G23" s="258">
        <f>(3575+$G$17)/2</f>
        <v>2306.7950000000001</v>
      </c>
      <c r="H23" s="258">
        <f>(3575+$H$17)/2</f>
        <v>2339.2509375</v>
      </c>
      <c r="I23" s="258">
        <f>(3575+$I$17)/2</f>
        <v>2371.7068749999999</v>
      </c>
      <c r="J23" s="258">
        <f>(3575+$J$17)/2</f>
        <v>2404.1628124999997</v>
      </c>
      <c r="K23" s="258">
        <f>(3575+$K$17)/2</f>
        <v>2436.6187500000001</v>
      </c>
    </row>
    <row r="24" spans="1:13" x14ac:dyDescent="0.25">
      <c r="E24" s="658"/>
      <c r="F24" s="257">
        <v>7501</v>
      </c>
      <c r="G24" s="258">
        <f>(3750.5+$G$17)/2</f>
        <v>2394.5450000000001</v>
      </c>
      <c r="H24" s="258">
        <f>(3750.5+$H$17)/2</f>
        <v>2427.0009375</v>
      </c>
      <c r="I24" s="258">
        <f>(3750.5+$I$17)/2</f>
        <v>2459.4568749999999</v>
      </c>
      <c r="J24" s="258">
        <f>(3750.5+$J$17)/2</f>
        <v>2491.9128124999997</v>
      </c>
      <c r="K24" s="258">
        <f>(3750.5+$K$17)/2</f>
        <v>2524.3687500000001</v>
      </c>
    </row>
    <row r="26" spans="1:13" x14ac:dyDescent="0.25">
      <c r="E26" s="653" t="s">
        <v>305</v>
      </c>
      <c r="F26" s="654"/>
      <c r="G26" s="654"/>
      <c r="H26" s="654"/>
      <c r="I26" s="654"/>
      <c r="J26" s="654"/>
      <c r="K26" s="655"/>
    </row>
    <row r="27" spans="1:13" x14ac:dyDescent="0.25">
      <c r="E27" s="254"/>
      <c r="F27" s="255" t="s">
        <v>303</v>
      </c>
      <c r="G27" s="256">
        <f>(0.35*18.5*G2)/60</f>
        <v>1038.5899999999999</v>
      </c>
      <c r="H27" s="256">
        <f>(0.35*18.5*H2)/60</f>
        <v>1103.5018750000002</v>
      </c>
      <c r="I27" s="256">
        <f>(0.35*18.5*I2)/60</f>
        <v>1168.4137499999999</v>
      </c>
      <c r="J27" s="256">
        <f>(0.35*18.5*J2)/60</f>
        <v>1233.3256249999999</v>
      </c>
      <c r="K27" s="256">
        <f>(0.35*18.5*K2)/60</f>
        <v>1298.2375</v>
      </c>
    </row>
    <row r="28" spans="1:13" x14ac:dyDescent="0.25">
      <c r="E28" s="648" t="s">
        <v>310</v>
      </c>
      <c r="F28" s="257">
        <v>1500</v>
      </c>
      <c r="G28" s="258">
        <f>(1350+$G$17)/2</f>
        <v>1194.2950000000001</v>
      </c>
      <c r="H28" s="258">
        <f>(1350+$H$17)/2</f>
        <v>1226.7509375</v>
      </c>
      <c r="I28" s="258">
        <f>(1350+$I$17)/2</f>
        <v>1259.2068749999999</v>
      </c>
      <c r="J28" s="258">
        <f>(1350+$J$17)/2</f>
        <v>1291.6628125</v>
      </c>
      <c r="K28" s="258">
        <f>(1350+$K$17)/2</f>
        <v>1324.1187500000001</v>
      </c>
    </row>
    <row r="29" spans="1:13" ht="15" customHeight="1" x14ac:dyDescent="0.25">
      <c r="E29" s="648"/>
      <c r="F29" s="257">
        <v>2500</v>
      </c>
      <c r="G29" s="258">
        <f>(1875+$G$17)/2</f>
        <v>1456.7950000000001</v>
      </c>
      <c r="H29" s="258">
        <f>(1875+$H$17)/2</f>
        <v>1489.2509375</v>
      </c>
      <c r="I29" s="258">
        <f>(1875+$I$17)/2</f>
        <v>1521.7068749999999</v>
      </c>
      <c r="J29" s="258">
        <f>(1875+$J$17)/2</f>
        <v>1554.1628125</v>
      </c>
      <c r="K29" s="258">
        <f>(1875+$K$17)/2</f>
        <v>1586.6187500000001</v>
      </c>
    </row>
    <row r="30" spans="1:13" x14ac:dyDescent="0.25">
      <c r="E30" s="648"/>
      <c r="F30" s="257">
        <v>3774</v>
      </c>
      <c r="G30" s="258">
        <f>(2641.8+$G$17)/2</f>
        <v>1840.1950000000002</v>
      </c>
      <c r="H30" s="258">
        <f>(2641.8+$H$17)/2</f>
        <v>1872.6509375000001</v>
      </c>
      <c r="I30" s="258">
        <f>(2641.8+$I$17)/2</f>
        <v>1905.1068749999999</v>
      </c>
      <c r="J30" s="258">
        <f>(2641.8+$J$17)/2</f>
        <v>1937.5628125000001</v>
      </c>
      <c r="K30" s="258">
        <f>(2641.8+$K$17)/2</f>
        <v>1970.0187500000002</v>
      </c>
    </row>
    <row r="31" spans="1:13" x14ac:dyDescent="0.25">
      <c r="E31" s="648"/>
      <c r="F31" s="257">
        <v>4500</v>
      </c>
      <c r="G31" s="258">
        <f>(2700+$G$17)/2</f>
        <v>1869.2950000000001</v>
      </c>
      <c r="H31" s="258">
        <f>(2700+$H$17)/2</f>
        <v>1901.7509375</v>
      </c>
      <c r="I31" s="258">
        <f>(2700+$I$17)/2</f>
        <v>1934.2068749999999</v>
      </c>
      <c r="J31" s="258">
        <f>(2700+$J$17)/2</f>
        <v>1966.6628125</v>
      </c>
      <c r="K31" s="258">
        <f>(2700+$K$17)/2</f>
        <v>1999.1187500000001</v>
      </c>
    </row>
    <row r="32" spans="1:13" x14ac:dyDescent="0.25">
      <c r="E32" s="648"/>
      <c r="F32" s="257">
        <v>5500</v>
      </c>
      <c r="G32" s="258">
        <f>(2750+$G$17)/2</f>
        <v>1894.2950000000001</v>
      </c>
      <c r="H32" s="258">
        <f>(2750+$H$17)/2</f>
        <v>1926.7509375</v>
      </c>
      <c r="I32" s="258">
        <f>(2750+$I$17)/2</f>
        <v>1959.2068749999999</v>
      </c>
      <c r="J32" s="258">
        <f>(2750+$J$17)/2</f>
        <v>1991.6628125</v>
      </c>
      <c r="K32" s="258">
        <f>(2750+$K$17)/2</f>
        <v>2024.1187500000001</v>
      </c>
    </row>
    <row r="33" spans="5:11" x14ac:dyDescent="0.25">
      <c r="E33" s="648"/>
      <c r="F33" s="257">
        <v>6500</v>
      </c>
      <c r="G33" s="258">
        <f>(3250+$G$17)/2</f>
        <v>2144.2950000000001</v>
      </c>
      <c r="H33" s="258">
        <f>(3250+$H$17)/2</f>
        <v>2176.7509375</v>
      </c>
      <c r="I33" s="258">
        <f>(3250+$I$17)/2</f>
        <v>2209.2068749999999</v>
      </c>
      <c r="J33" s="258">
        <f>(3250+$J$17)/2</f>
        <v>2241.6628124999997</v>
      </c>
      <c r="K33" s="258">
        <f>(3250+$K$17)/2</f>
        <v>2274.1187500000001</v>
      </c>
    </row>
    <row r="34" spans="5:11" x14ac:dyDescent="0.25">
      <c r="E34" s="648"/>
      <c r="F34" s="257">
        <v>7501</v>
      </c>
      <c r="G34" s="258">
        <f>(3750.5+$G$17)/2</f>
        <v>2394.5450000000001</v>
      </c>
      <c r="H34" s="258">
        <f>(3750.5+$H$17)/2</f>
        <v>2427.0009375</v>
      </c>
      <c r="I34" s="258">
        <f>(3750.5+$I$17)/2</f>
        <v>2459.4568749999999</v>
      </c>
      <c r="J34" s="258">
        <f>(3750.5+$J$17)/2</f>
        <v>2491.9128124999997</v>
      </c>
      <c r="K34" s="258">
        <f>(3750.5+$K$17)/2</f>
        <v>2524.3687500000001</v>
      </c>
    </row>
    <row r="35" spans="5:11" x14ac:dyDescent="0.25">
      <c r="E35" s="259"/>
    </row>
  </sheetData>
  <sheetProtection algorithmName="SHA-512" hashValue="gFnLfZmBSCwxMFvTO0QLXy2aTLsDqu3gWp0yKHDhVs9Qyb5LOMV0BU++vh3GM2XjWLzJFNtzmtcd0YvbR7Putg==" saltValue="tWFiKiOuMByWGGUeSNofnA==" spinCount="100000" sheet="1" objects="1" scenarios="1"/>
  <mergeCells count="7">
    <mergeCell ref="E28:E34"/>
    <mergeCell ref="A1:C1"/>
    <mergeCell ref="M7:V7"/>
    <mergeCell ref="A13:C13"/>
    <mergeCell ref="E16:K16"/>
    <mergeCell ref="E18:E24"/>
    <mergeCell ref="E26:K2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53"/>
  <sheetViews>
    <sheetView showGridLines="0" zoomScale="90" zoomScaleNormal="90" workbookViewId="0">
      <selection activeCell="F31" sqref="F31"/>
    </sheetView>
  </sheetViews>
  <sheetFormatPr defaultRowHeight="15" x14ac:dyDescent="0.25"/>
  <cols>
    <col min="2" max="2" width="12.140625" bestFit="1" customWidth="1"/>
    <col min="6" max="6" width="10.7109375" customWidth="1"/>
    <col min="7" max="7" width="29.85546875" customWidth="1"/>
    <col min="8" max="9" width="10.7109375" customWidth="1"/>
  </cols>
  <sheetData>
    <row r="1" spans="1:10" x14ac:dyDescent="0.25">
      <c r="A1" s="671"/>
      <c r="B1" s="671"/>
      <c r="C1" s="671"/>
      <c r="D1" s="671"/>
      <c r="E1" s="671"/>
      <c r="F1" s="671"/>
      <c r="G1" s="671"/>
      <c r="H1" s="671"/>
      <c r="I1" s="671"/>
      <c r="J1" s="671"/>
    </row>
    <row r="2" spans="1:10" x14ac:dyDescent="0.25">
      <c r="A2" s="671"/>
      <c r="B2" s="716"/>
      <c r="C2" s="567" t="s">
        <v>123</v>
      </c>
      <c r="D2" s="672"/>
      <c r="E2" s="672"/>
      <c r="F2" s="672"/>
      <c r="G2" s="566"/>
      <c r="H2" s="565" t="s">
        <v>148</v>
      </c>
      <c r="I2" s="555"/>
      <c r="J2" s="712"/>
    </row>
    <row r="3" spans="1:10" x14ac:dyDescent="0.25">
      <c r="A3" s="671"/>
      <c r="B3" s="716"/>
      <c r="C3" s="564" t="s">
        <v>4</v>
      </c>
      <c r="D3" s="673"/>
      <c r="E3" s="673"/>
      <c r="F3" s="673"/>
      <c r="G3" s="563"/>
      <c r="H3" s="562" t="s">
        <v>147</v>
      </c>
      <c r="I3" s="555"/>
      <c r="J3" s="712"/>
    </row>
    <row r="4" spans="1:10" ht="2.1" customHeight="1" x14ac:dyDescent="0.25">
      <c r="A4" s="671"/>
      <c r="B4" s="716"/>
      <c r="C4" s="682"/>
      <c r="D4" s="683"/>
      <c r="E4" s="683"/>
      <c r="F4" s="683"/>
      <c r="G4" s="683"/>
      <c r="H4" s="683"/>
      <c r="I4" s="684"/>
      <c r="J4" s="712"/>
    </row>
    <row r="5" spans="1:10" ht="2.1" customHeight="1" x14ac:dyDescent="0.25">
      <c r="A5" s="671"/>
      <c r="B5" s="716"/>
      <c r="C5" s="685"/>
      <c r="D5" s="686"/>
      <c r="E5" s="686"/>
      <c r="F5" s="686"/>
      <c r="G5" s="686"/>
      <c r="H5" s="686"/>
      <c r="I5" s="687"/>
      <c r="J5" s="712"/>
    </row>
    <row r="6" spans="1:10" x14ac:dyDescent="0.25">
      <c r="A6" s="671"/>
      <c r="B6" s="716"/>
      <c r="C6" s="679" t="s">
        <v>891</v>
      </c>
      <c r="D6" s="680"/>
      <c r="E6" s="680"/>
      <c r="F6" s="680"/>
      <c r="G6" s="680"/>
      <c r="H6" s="680"/>
      <c r="I6" s="681"/>
      <c r="J6" s="712"/>
    </row>
    <row r="7" spans="1:10" ht="30" customHeight="1" x14ac:dyDescent="0.25">
      <c r="A7" s="671"/>
      <c r="B7" s="717"/>
      <c r="C7" s="559" t="s">
        <v>144</v>
      </c>
      <c r="D7" s="559" t="s">
        <v>143</v>
      </c>
      <c r="E7" s="559" t="s">
        <v>142</v>
      </c>
      <c r="F7" s="559" t="s">
        <v>141</v>
      </c>
      <c r="G7" s="558" t="s">
        <v>140</v>
      </c>
      <c r="H7" s="561" t="s">
        <v>139</v>
      </c>
      <c r="I7" s="558" t="s">
        <v>138</v>
      </c>
      <c r="J7" s="713"/>
    </row>
    <row r="8" spans="1:10" x14ac:dyDescent="0.25">
      <c r="A8" s="671"/>
      <c r="B8" s="557"/>
      <c r="C8" s="560"/>
      <c r="D8" s="560"/>
      <c r="E8" s="555"/>
      <c r="F8" s="554">
        <f t="shared" ref="F8:F17" si="0">((C8*D8)/144)*E8</f>
        <v>0</v>
      </c>
      <c r="G8" s="553"/>
      <c r="H8" s="552" t="str">
        <f t="shared" ref="H8:H17" si="1">IF(G8="1/4 inch Mesh NO Louvers","0.25","0.56")</f>
        <v>0.56</v>
      </c>
      <c r="I8" s="551">
        <f t="shared" ref="I8:I17" si="2">F8*(1-H8)</f>
        <v>0</v>
      </c>
      <c r="J8" s="556" t="s">
        <v>882</v>
      </c>
    </row>
    <row r="9" spans="1:10" x14ac:dyDescent="0.25">
      <c r="A9" s="671"/>
      <c r="B9" s="557"/>
      <c r="C9" s="560"/>
      <c r="D9" s="560"/>
      <c r="E9" s="555"/>
      <c r="F9" s="554">
        <f t="shared" si="0"/>
        <v>0</v>
      </c>
      <c r="G9" s="553"/>
      <c r="H9" s="552" t="str">
        <f t="shared" si="1"/>
        <v>0.56</v>
      </c>
      <c r="I9" s="551">
        <f t="shared" si="2"/>
        <v>0</v>
      </c>
      <c r="J9" s="556" t="s">
        <v>882</v>
      </c>
    </row>
    <row r="10" spans="1:10" x14ac:dyDescent="0.25">
      <c r="A10" s="671"/>
      <c r="B10" s="557"/>
      <c r="C10" s="560"/>
      <c r="D10" s="560"/>
      <c r="E10" s="555"/>
      <c r="F10" s="554">
        <f t="shared" si="0"/>
        <v>0</v>
      </c>
      <c r="G10" s="553"/>
      <c r="H10" s="552" t="str">
        <f t="shared" si="1"/>
        <v>0.56</v>
      </c>
      <c r="I10" s="551">
        <f t="shared" si="2"/>
        <v>0</v>
      </c>
      <c r="J10" s="556" t="s">
        <v>882</v>
      </c>
    </row>
    <row r="11" spans="1:10" x14ac:dyDescent="0.25">
      <c r="A11" s="671"/>
      <c r="B11" s="557"/>
      <c r="C11" s="560"/>
      <c r="D11" s="560"/>
      <c r="E11" s="555"/>
      <c r="F11" s="554">
        <f t="shared" si="0"/>
        <v>0</v>
      </c>
      <c r="G11" s="553"/>
      <c r="H11" s="552" t="str">
        <f t="shared" si="1"/>
        <v>0.56</v>
      </c>
      <c r="I11" s="551">
        <f t="shared" si="2"/>
        <v>0</v>
      </c>
      <c r="J11" s="556" t="s">
        <v>882</v>
      </c>
    </row>
    <row r="12" spans="1:10" x14ac:dyDescent="0.25">
      <c r="A12" s="671"/>
      <c r="B12" s="557"/>
      <c r="C12" s="560"/>
      <c r="D12" s="560"/>
      <c r="E12" s="555"/>
      <c r="F12" s="554">
        <f t="shared" si="0"/>
        <v>0</v>
      </c>
      <c r="G12" s="553"/>
      <c r="H12" s="552" t="str">
        <f t="shared" si="1"/>
        <v>0.56</v>
      </c>
      <c r="I12" s="551">
        <f t="shared" si="2"/>
        <v>0</v>
      </c>
      <c r="J12" s="556" t="s">
        <v>882</v>
      </c>
    </row>
    <row r="13" spans="1:10" x14ac:dyDescent="0.25">
      <c r="A13" s="671"/>
      <c r="B13" s="557"/>
      <c r="C13" s="560"/>
      <c r="D13" s="560"/>
      <c r="E13" s="555"/>
      <c r="F13" s="554">
        <f t="shared" si="0"/>
        <v>0</v>
      </c>
      <c r="G13" s="553"/>
      <c r="H13" s="552" t="str">
        <f t="shared" si="1"/>
        <v>0.56</v>
      </c>
      <c r="I13" s="551">
        <f t="shared" si="2"/>
        <v>0</v>
      </c>
      <c r="J13" s="556" t="s">
        <v>882</v>
      </c>
    </row>
    <row r="14" spans="1:10" x14ac:dyDescent="0.25">
      <c r="A14" s="671"/>
      <c r="B14" s="617"/>
      <c r="C14" s="560"/>
      <c r="D14" s="560"/>
      <c r="E14" s="555"/>
      <c r="F14" s="554">
        <f t="shared" si="0"/>
        <v>0</v>
      </c>
      <c r="G14" s="553"/>
      <c r="H14" s="552" t="str">
        <f t="shared" si="1"/>
        <v>0.56</v>
      </c>
      <c r="I14" s="551">
        <f t="shared" si="2"/>
        <v>0</v>
      </c>
      <c r="J14" s="616" t="s">
        <v>881</v>
      </c>
    </row>
    <row r="15" spans="1:10" x14ac:dyDescent="0.25">
      <c r="A15" s="671"/>
      <c r="B15" s="617"/>
      <c r="C15" s="560"/>
      <c r="D15" s="560"/>
      <c r="E15" s="555"/>
      <c r="F15" s="554">
        <f t="shared" si="0"/>
        <v>0</v>
      </c>
      <c r="G15" s="553"/>
      <c r="H15" s="552" t="str">
        <f t="shared" si="1"/>
        <v>0.56</v>
      </c>
      <c r="I15" s="551">
        <f t="shared" si="2"/>
        <v>0</v>
      </c>
      <c r="J15" s="616" t="s">
        <v>881</v>
      </c>
    </row>
    <row r="16" spans="1:10" x14ac:dyDescent="0.25">
      <c r="A16" s="671"/>
      <c r="B16" s="617"/>
      <c r="C16" s="560"/>
      <c r="D16" s="560"/>
      <c r="E16" s="555"/>
      <c r="F16" s="554">
        <f t="shared" si="0"/>
        <v>0</v>
      </c>
      <c r="G16" s="553"/>
      <c r="H16" s="552" t="str">
        <f t="shared" si="1"/>
        <v>0.56</v>
      </c>
      <c r="I16" s="551">
        <f t="shared" si="2"/>
        <v>0</v>
      </c>
      <c r="J16" s="616" t="s">
        <v>881</v>
      </c>
    </row>
    <row r="17" spans="1:10" x14ac:dyDescent="0.25">
      <c r="A17" s="671"/>
      <c r="B17" s="617"/>
      <c r="C17" s="560"/>
      <c r="D17" s="560"/>
      <c r="E17" s="555"/>
      <c r="F17" s="554">
        <f t="shared" si="0"/>
        <v>0</v>
      </c>
      <c r="G17" s="553"/>
      <c r="H17" s="552" t="str">
        <f t="shared" si="1"/>
        <v>0.56</v>
      </c>
      <c r="I17" s="551">
        <f t="shared" si="2"/>
        <v>0</v>
      </c>
      <c r="J17" s="616" t="s">
        <v>881</v>
      </c>
    </row>
    <row r="18" spans="1:10" x14ac:dyDescent="0.25">
      <c r="A18" s="671"/>
      <c r="B18" s="727"/>
      <c r="C18" s="697" t="s">
        <v>890</v>
      </c>
      <c r="D18" s="697"/>
      <c r="E18" s="697"/>
      <c r="F18" s="697"/>
      <c r="G18" s="697"/>
      <c r="H18" s="697"/>
      <c r="I18" s="543">
        <f>SUM(I8:I13)</f>
        <v>0</v>
      </c>
      <c r="J18" s="711"/>
    </row>
    <row r="19" spans="1:10" x14ac:dyDescent="0.25">
      <c r="A19" s="671"/>
      <c r="B19" s="728"/>
      <c r="C19" s="698" t="s">
        <v>889</v>
      </c>
      <c r="D19" s="698"/>
      <c r="E19" s="698"/>
      <c r="F19" s="698"/>
      <c r="G19" s="698"/>
      <c r="H19" s="698"/>
      <c r="I19" s="543">
        <f>SUM(I14:I17)</f>
        <v>0</v>
      </c>
      <c r="J19" s="712"/>
    </row>
    <row r="20" spans="1:10" x14ac:dyDescent="0.25">
      <c r="A20" s="671"/>
      <c r="B20" s="728"/>
      <c r="C20" s="688" t="s">
        <v>888</v>
      </c>
      <c r="D20" s="689"/>
      <c r="E20" s="689"/>
      <c r="F20" s="689"/>
      <c r="G20" s="690"/>
      <c r="H20" s="694" t="s">
        <v>146</v>
      </c>
      <c r="I20" s="694"/>
      <c r="J20" s="712"/>
    </row>
    <row r="21" spans="1:10" x14ac:dyDescent="0.25">
      <c r="A21" s="671"/>
      <c r="B21" s="728"/>
      <c r="C21" s="691"/>
      <c r="D21" s="692"/>
      <c r="E21" s="692"/>
      <c r="F21" s="692"/>
      <c r="G21" s="693"/>
      <c r="H21" s="694"/>
      <c r="I21" s="694"/>
      <c r="J21" s="712"/>
    </row>
    <row r="22" spans="1:10" hidden="1" x14ac:dyDescent="0.25">
      <c r="A22" s="671"/>
      <c r="B22" s="728"/>
      <c r="C22" s="699" t="s">
        <v>887</v>
      </c>
      <c r="D22" s="700"/>
      <c r="E22" s="700"/>
      <c r="F22" s="700"/>
      <c r="G22" s="701"/>
      <c r="H22" s="695">
        <f>(I3/300)</f>
        <v>0</v>
      </c>
      <c r="I22" s="696"/>
      <c r="J22" s="712"/>
    </row>
    <row r="23" spans="1:10" ht="4.1500000000000004" customHeight="1" x14ac:dyDescent="0.25">
      <c r="A23" s="671"/>
      <c r="B23" s="728"/>
      <c r="C23" s="674"/>
      <c r="D23" s="675"/>
      <c r="E23" s="675"/>
      <c r="F23" s="675"/>
      <c r="G23" s="675"/>
      <c r="H23" s="675"/>
      <c r="I23" s="676"/>
      <c r="J23" s="712"/>
    </row>
    <row r="24" spans="1:10" x14ac:dyDescent="0.25">
      <c r="A24" s="671"/>
      <c r="B24" s="728"/>
      <c r="C24" s="659" t="s">
        <v>886</v>
      </c>
      <c r="D24" s="660"/>
      <c r="E24" s="660"/>
      <c r="F24" s="660"/>
      <c r="G24" s="661"/>
      <c r="H24" s="677">
        <f>IF(H20="Yes","N/A",IF(H20="No",I3/150,"N/A"))</f>
        <v>0</v>
      </c>
      <c r="I24" s="678"/>
      <c r="J24" s="712"/>
    </row>
    <row r="25" spans="1:10" ht="4.1500000000000004" customHeight="1" x14ac:dyDescent="0.25">
      <c r="A25" s="671"/>
      <c r="B25" s="728"/>
      <c r="C25" s="674"/>
      <c r="D25" s="675"/>
      <c r="E25" s="675"/>
      <c r="F25" s="675"/>
      <c r="G25" s="675"/>
      <c r="H25" s="675"/>
      <c r="I25" s="676"/>
      <c r="J25" s="712"/>
    </row>
    <row r="26" spans="1:10" x14ac:dyDescent="0.25">
      <c r="A26" s="671"/>
      <c r="B26" s="728"/>
      <c r="C26" s="702" t="s">
        <v>885</v>
      </c>
      <c r="D26" s="703"/>
      <c r="E26" s="703"/>
      <c r="F26" s="703"/>
      <c r="G26" s="704"/>
      <c r="H26" s="677" t="str">
        <f>IF(H20="No","N/A",IF(H20="Yes",H22*0.5,""))</f>
        <v>N/A</v>
      </c>
      <c r="I26" s="678"/>
      <c r="J26" s="712"/>
    </row>
    <row r="27" spans="1:10" x14ac:dyDescent="0.25">
      <c r="A27" s="671"/>
      <c r="B27" s="728"/>
      <c r="C27" s="705" t="s">
        <v>884</v>
      </c>
      <c r="D27" s="706"/>
      <c r="E27" s="706"/>
      <c r="F27" s="706"/>
      <c r="G27" s="707"/>
      <c r="H27" s="677" t="str">
        <f>IF(H20="No","N/A",IF(H20="Yes",H22*0.5,""))</f>
        <v>N/A</v>
      </c>
      <c r="I27" s="678"/>
      <c r="J27" s="712"/>
    </row>
    <row r="28" spans="1:10" ht="4.1500000000000004" customHeight="1" x14ac:dyDescent="0.25">
      <c r="A28" s="671"/>
      <c r="B28" s="728"/>
      <c r="C28" s="674"/>
      <c r="D28" s="675"/>
      <c r="E28" s="675"/>
      <c r="F28" s="675"/>
      <c r="G28" s="675"/>
      <c r="H28" s="675"/>
      <c r="I28" s="676"/>
      <c r="J28" s="712"/>
    </row>
    <row r="29" spans="1:10" x14ac:dyDescent="0.25">
      <c r="A29" s="671"/>
      <c r="B29" s="728"/>
      <c r="C29" s="730" t="s">
        <v>145</v>
      </c>
      <c r="D29" s="730"/>
      <c r="E29" s="730"/>
      <c r="F29" s="730"/>
      <c r="G29" s="730"/>
      <c r="H29" s="730"/>
      <c r="I29" s="730"/>
      <c r="J29" s="712"/>
    </row>
    <row r="30" spans="1:10" x14ac:dyDescent="0.25">
      <c r="A30" s="671"/>
      <c r="B30" s="728"/>
      <c r="C30" s="719" t="s">
        <v>883</v>
      </c>
      <c r="D30" s="720"/>
      <c r="E30" s="720"/>
      <c r="F30" s="720"/>
      <c r="G30" s="720"/>
      <c r="H30" s="720"/>
      <c r="I30" s="721"/>
      <c r="J30" s="712"/>
    </row>
    <row r="31" spans="1:10" ht="38.25" x14ac:dyDescent="0.25">
      <c r="A31" s="671"/>
      <c r="B31" s="729"/>
      <c r="C31" s="559" t="s">
        <v>144</v>
      </c>
      <c r="D31" s="559" t="s">
        <v>143</v>
      </c>
      <c r="E31" s="559" t="s">
        <v>142</v>
      </c>
      <c r="F31" s="559" t="s">
        <v>141</v>
      </c>
      <c r="G31" s="558" t="s">
        <v>140</v>
      </c>
      <c r="H31" s="558" t="s">
        <v>139</v>
      </c>
      <c r="I31" s="558" t="s">
        <v>138</v>
      </c>
      <c r="J31" s="713"/>
    </row>
    <row r="32" spans="1:10" x14ac:dyDescent="0.25">
      <c r="A32" s="671"/>
      <c r="B32" s="557"/>
      <c r="C32" s="555"/>
      <c r="D32" s="555"/>
      <c r="E32" s="555"/>
      <c r="F32" s="554">
        <f t="shared" ref="F32:F37" si="3">((C32*D32)/144)*E32</f>
        <v>0</v>
      </c>
      <c r="G32" s="553"/>
      <c r="H32" s="552" t="str">
        <f t="shared" ref="H32:H37" si="4">IF(G32="1/4 inch Mesh NO Louvers","0.25","0.56")</f>
        <v>0.56</v>
      </c>
      <c r="I32" s="551">
        <f t="shared" ref="I32:I37" si="5">F32*(1-H32)</f>
        <v>0</v>
      </c>
      <c r="J32" s="556" t="s">
        <v>882</v>
      </c>
    </row>
    <row r="33" spans="1:10" x14ac:dyDescent="0.25">
      <c r="A33" s="671"/>
      <c r="B33" s="557"/>
      <c r="C33" s="555"/>
      <c r="D33" s="555"/>
      <c r="E33" s="555"/>
      <c r="F33" s="554">
        <f t="shared" si="3"/>
        <v>0</v>
      </c>
      <c r="G33" s="553"/>
      <c r="H33" s="552" t="str">
        <f t="shared" si="4"/>
        <v>0.56</v>
      </c>
      <c r="I33" s="551">
        <f t="shared" si="5"/>
        <v>0</v>
      </c>
      <c r="J33" s="556" t="s">
        <v>882</v>
      </c>
    </row>
    <row r="34" spans="1:10" x14ac:dyDescent="0.25">
      <c r="A34" s="671"/>
      <c r="B34" s="557"/>
      <c r="C34" s="555"/>
      <c r="D34" s="555"/>
      <c r="E34" s="555"/>
      <c r="F34" s="554">
        <f t="shared" si="3"/>
        <v>0</v>
      </c>
      <c r="G34" s="553"/>
      <c r="H34" s="552" t="str">
        <f t="shared" si="4"/>
        <v>0.56</v>
      </c>
      <c r="I34" s="551">
        <f t="shared" si="5"/>
        <v>0</v>
      </c>
      <c r="J34" s="556" t="s">
        <v>882</v>
      </c>
    </row>
    <row r="35" spans="1:10" x14ac:dyDescent="0.25">
      <c r="A35" s="671"/>
      <c r="B35" s="617"/>
      <c r="C35" s="555"/>
      <c r="D35" s="555"/>
      <c r="E35" s="555"/>
      <c r="F35" s="554">
        <f t="shared" si="3"/>
        <v>0</v>
      </c>
      <c r="G35" s="553"/>
      <c r="H35" s="552" t="str">
        <f t="shared" si="4"/>
        <v>0.56</v>
      </c>
      <c r="I35" s="551">
        <f t="shared" si="5"/>
        <v>0</v>
      </c>
      <c r="J35" s="616" t="s">
        <v>881</v>
      </c>
    </row>
    <row r="36" spans="1:10" x14ac:dyDescent="0.25">
      <c r="A36" s="671"/>
      <c r="B36" s="617"/>
      <c r="C36" s="555"/>
      <c r="D36" s="555"/>
      <c r="E36" s="555"/>
      <c r="F36" s="554">
        <f t="shared" si="3"/>
        <v>0</v>
      </c>
      <c r="G36" s="553"/>
      <c r="H36" s="552" t="str">
        <f t="shared" si="4"/>
        <v>0.56</v>
      </c>
      <c r="I36" s="551">
        <f t="shared" si="5"/>
        <v>0</v>
      </c>
      <c r="J36" s="616" t="s">
        <v>881</v>
      </c>
    </row>
    <row r="37" spans="1:10" x14ac:dyDescent="0.25">
      <c r="A37" s="671"/>
      <c r="B37" s="618"/>
      <c r="C37" s="550"/>
      <c r="D37" s="550"/>
      <c r="E37" s="550"/>
      <c r="F37" s="549">
        <f t="shared" si="3"/>
        <v>0</v>
      </c>
      <c r="G37" s="548"/>
      <c r="H37" s="547" t="str">
        <f t="shared" si="4"/>
        <v>0.56</v>
      </c>
      <c r="I37" s="546">
        <f t="shared" si="5"/>
        <v>0</v>
      </c>
      <c r="J37" s="619" t="s">
        <v>880</v>
      </c>
    </row>
    <row r="38" spans="1:10" ht="4.1500000000000004" customHeight="1" x14ac:dyDescent="0.25">
      <c r="A38" s="671"/>
      <c r="B38" s="545"/>
      <c r="C38" s="668"/>
      <c r="D38" s="669"/>
      <c r="E38" s="669"/>
      <c r="F38" s="669"/>
      <c r="G38" s="669"/>
      <c r="H38" s="669"/>
      <c r="I38" s="670"/>
      <c r="J38" s="544"/>
    </row>
    <row r="39" spans="1:10" x14ac:dyDescent="0.25">
      <c r="A39" s="671"/>
      <c r="B39" s="714"/>
      <c r="C39" s="724" t="s">
        <v>879</v>
      </c>
      <c r="D39" s="725"/>
      <c r="E39" s="725"/>
      <c r="F39" s="725"/>
      <c r="G39" s="725"/>
      <c r="H39" s="725"/>
      <c r="I39" s="543" t="str">
        <f>IF(H20="Yes","N/A",IF(SUM(I8:I17)+SUM(I32:I37)&gt;=H24,"Yes","No"))</f>
        <v>Yes</v>
      </c>
      <c r="J39" s="715"/>
    </row>
    <row r="40" spans="1:10" ht="4.1500000000000004" customHeight="1" x14ac:dyDescent="0.25">
      <c r="A40" s="671"/>
      <c r="B40" s="714"/>
      <c r="C40" s="674"/>
      <c r="D40" s="675"/>
      <c r="E40" s="675"/>
      <c r="F40" s="675"/>
      <c r="G40" s="675"/>
      <c r="H40" s="675"/>
      <c r="I40" s="676"/>
      <c r="J40" s="715"/>
    </row>
    <row r="41" spans="1:10" x14ac:dyDescent="0.25">
      <c r="A41" s="671"/>
      <c r="B41" s="714"/>
      <c r="C41" s="722" t="s">
        <v>878</v>
      </c>
      <c r="D41" s="722"/>
      <c r="E41" s="722"/>
      <c r="F41" s="722"/>
      <c r="G41" s="722"/>
      <c r="H41" s="722"/>
      <c r="I41" s="541" t="str">
        <f>IF(H20="No","N/A",IF(SUM(I8:I13)+SUM(I32:I34)&gt;=H26,"Yes",IF(SUM(I8:I13)+SUM(I32:I34)&gt;=H24,"Yes","No")))</f>
        <v>N/A</v>
      </c>
      <c r="J41" s="542"/>
    </row>
    <row r="42" spans="1:10" x14ac:dyDescent="0.25">
      <c r="A42" s="671"/>
      <c r="B42" s="714"/>
      <c r="C42" s="723" t="s">
        <v>877</v>
      </c>
      <c r="D42" s="723"/>
      <c r="E42" s="723"/>
      <c r="F42" s="723"/>
      <c r="G42" s="723"/>
      <c r="H42" s="723"/>
      <c r="I42" s="541" t="str">
        <f>IF(H20="No","N/A",IF(SUM(I14:I17)+SUM(I35:I37)&gt;=H26,"Yes",IF(SUM(I8:I13)+SUM(I32:I34)&gt;=H24,"Yes","No")))</f>
        <v>N/A</v>
      </c>
    </row>
    <row r="43" spans="1:10" hidden="1" x14ac:dyDescent="0.25">
      <c r="A43" s="671"/>
      <c r="B43" s="714"/>
      <c r="C43" s="726" t="s">
        <v>876</v>
      </c>
      <c r="D43" s="726"/>
      <c r="E43" s="726"/>
      <c r="F43" s="726"/>
      <c r="G43" s="726"/>
      <c r="H43" s="726"/>
      <c r="I43" s="390" t="str">
        <f>IF(SUM(I8:I13)+SUM(I32:I35)&gt;=H24,"Yes","No")&amp;IF(H20="Yes","False","")</f>
        <v>Yes</v>
      </c>
    </row>
    <row r="44" spans="1:10" x14ac:dyDescent="0.25">
      <c r="A44" s="671"/>
      <c r="B44" s="714"/>
      <c r="C44" s="718" t="s">
        <v>137</v>
      </c>
      <c r="D44" s="718"/>
      <c r="E44" s="718"/>
      <c r="F44" s="718"/>
      <c r="G44" s="718"/>
      <c r="H44" s="718"/>
      <c r="I44" s="718"/>
    </row>
    <row r="47" spans="1:10" x14ac:dyDescent="0.25">
      <c r="B47" s="233"/>
      <c r="C47" s="708" t="s">
        <v>875</v>
      </c>
      <c r="D47" s="709"/>
      <c r="E47" s="709"/>
      <c r="F47" s="709"/>
      <c r="G47" s="709"/>
      <c r="H47" s="709"/>
      <c r="I47" s="710"/>
      <c r="J47" s="233"/>
    </row>
    <row r="48" spans="1:10" ht="4.1500000000000004" customHeight="1" x14ac:dyDescent="0.25">
      <c r="B48" s="539"/>
      <c r="C48" s="668"/>
      <c r="D48" s="669"/>
      <c r="E48" s="669"/>
      <c r="F48" s="669"/>
      <c r="G48" s="669"/>
      <c r="H48" s="669"/>
      <c r="I48" s="670"/>
      <c r="J48" s="538"/>
    </row>
    <row r="49" spans="2:10" x14ac:dyDescent="0.25">
      <c r="B49" s="233"/>
      <c r="C49" s="659" t="s">
        <v>874</v>
      </c>
      <c r="D49" s="660"/>
      <c r="E49" s="660"/>
      <c r="F49" s="660"/>
      <c r="G49" s="660"/>
      <c r="H49" s="661"/>
      <c r="I49" s="540">
        <f>IF(H20="Yes","N/A",I18+I19+SUM(I32:I37)-H24)</f>
        <v>0</v>
      </c>
      <c r="J49" s="233"/>
    </row>
    <row r="50" spans="2:10" ht="4.1500000000000004" customHeight="1" x14ac:dyDescent="0.25">
      <c r="B50" s="539"/>
      <c r="C50" s="668"/>
      <c r="D50" s="669"/>
      <c r="E50" s="669"/>
      <c r="F50" s="669"/>
      <c r="G50" s="669"/>
      <c r="H50" s="669"/>
      <c r="I50" s="670"/>
      <c r="J50" s="538"/>
    </row>
    <row r="51" spans="2:10" x14ac:dyDescent="0.25">
      <c r="C51" s="662" t="s">
        <v>873</v>
      </c>
      <c r="D51" s="663"/>
      <c r="E51" s="663"/>
      <c r="F51" s="663"/>
      <c r="G51" s="663"/>
      <c r="H51" s="664"/>
      <c r="I51" s="540" t="str">
        <f>IF(H20="no","N/A",I18+SUM(I32:I34)-H22*0.5)</f>
        <v>N/A</v>
      </c>
    </row>
    <row r="52" spans="2:10" ht="4.1500000000000004" customHeight="1" x14ac:dyDescent="0.25">
      <c r="B52" s="539"/>
      <c r="C52" s="668"/>
      <c r="D52" s="669"/>
      <c r="E52" s="669"/>
      <c r="F52" s="669"/>
      <c r="G52" s="669"/>
      <c r="H52" s="669"/>
      <c r="I52" s="670"/>
      <c r="J52" s="538"/>
    </row>
    <row r="53" spans="2:10" x14ac:dyDescent="0.25">
      <c r="C53" s="665" t="s">
        <v>872</v>
      </c>
      <c r="D53" s="666"/>
      <c r="E53" s="666"/>
      <c r="F53" s="666"/>
      <c r="G53" s="666"/>
      <c r="H53" s="667"/>
      <c r="I53" s="537" t="str">
        <f>IF(H20="no","N/A",I19+SUM(I35:I37)-H22*0.5)</f>
        <v>N/A</v>
      </c>
    </row>
  </sheetData>
  <dataConsolidate/>
  <mergeCells count="43">
    <mergeCell ref="C47:I47"/>
    <mergeCell ref="J18:J31"/>
    <mergeCell ref="A2:A44"/>
    <mergeCell ref="B39:B44"/>
    <mergeCell ref="C40:I40"/>
    <mergeCell ref="J39:J40"/>
    <mergeCell ref="J2:J7"/>
    <mergeCell ref="B2:B7"/>
    <mergeCell ref="C44:I44"/>
    <mergeCell ref="C30:I30"/>
    <mergeCell ref="C41:H41"/>
    <mergeCell ref="C42:H42"/>
    <mergeCell ref="C39:H39"/>
    <mergeCell ref="C43:H43"/>
    <mergeCell ref="B18:B31"/>
    <mergeCell ref="C29:I29"/>
    <mergeCell ref="C24:G24"/>
    <mergeCell ref="C26:G26"/>
    <mergeCell ref="C27:G27"/>
    <mergeCell ref="C38:I38"/>
    <mergeCell ref="C23:I23"/>
    <mergeCell ref="A1:J1"/>
    <mergeCell ref="D2:F2"/>
    <mergeCell ref="D3:F3"/>
    <mergeCell ref="C28:I28"/>
    <mergeCell ref="H24:I24"/>
    <mergeCell ref="H26:I26"/>
    <mergeCell ref="H27:I27"/>
    <mergeCell ref="C6:I6"/>
    <mergeCell ref="C4:I5"/>
    <mergeCell ref="C25:I25"/>
    <mergeCell ref="C20:G21"/>
    <mergeCell ref="H20:I21"/>
    <mergeCell ref="H22:I22"/>
    <mergeCell ref="C18:H18"/>
    <mergeCell ref="C19:H19"/>
    <mergeCell ref="C22:G22"/>
    <mergeCell ref="C49:H49"/>
    <mergeCell ref="C51:H51"/>
    <mergeCell ref="C53:H53"/>
    <mergeCell ref="C48:I48"/>
    <mergeCell ref="C50:I50"/>
    <mergeCell ref="C52:I52"/>
  </mergeCells>
  <dataValidations count="28">
    <dataValidation type="list" allowBlank="1" showInputMessage="1" showErrorMessage="1" sqref="B14:B17 B35:B37">
      <formula1>"Soffit, C. Soffit, Other"</formula1>
    </dataValidation>
    <dataValidation type="list" allowBlank="1" showInputMessage="1" showErrorMessage="1" sqref="B8:B13 B32:B34">
      <formula1>"Static, Roof Turbine, Ridge, Gable, Other"</formula1>
    </dataValidation>
    <dataValidation allowBlank="1" showInputMessage="1" showErrorMessage="1" promptTitle="Attic Ventilation to Add" prompt="This is the total square footage of venting that needs to be added to achieve proper attic ventialtion, based on the information completed above." sqref="H27:I27"/>
    <dataValidation allowBlank="1" showInputMessage="1" showErrorMessage="1" promptTitle="Attic Ventilation to Add" prompt="This is the total square footage of venting that needs to be added to achieve proper attic ventialtion, based on the information completed above. " sqref="H26:I26"/>
    <dataValidation allowBlank="1" showInputMessage="1" showErrorMessage="1" promptTitle="Gable Vent Lenght In" prompt="Enter the custom length size of the existing gable vent in inches" sqref="C9"/>
    <dataValidation allowBlank="1" showInputMessage="1" showErrorMessage="1" promptTitle="Static Vent Length In " prompt="Enter the custom length size of the existing gable vent in inches" sqref="C10:C11"/>
    <dataValidation allowBlank="1" showInputMessage="1" showErrorMessage="1" promptTitle="Ridge Vent Length In" prompt="Enter the custom length size of the existing gable vent in inches" sqref="C12:C13"/>
    <dataValidation allowBlank="1" showInputMessage="1" showErrorMessage="1" promptTitle="Ridge Vent Width In" prompt="Enter the custom width size of the existing gable vent in inches" sqref="D12:D13"/>
    <dataValidation allowBlank="1" showInputMessage="1" showErrorMessage="1" promptTitle="Static Vent Width In" prompt="Enter the custom width size of the existing gable vent in inches" sqref="D10:D11"/>
    <dataValidation allowBlank="1" showInputMessage="1" showErrorMessage="1" promptTitle="Low Ventilation " sqref="I42"/>
    <dataValidation allowBlank="1" showInputMessage="1" showErrorMessage="1" promptTitle="Total Vent Sq Ft " prompt="Formula: Length x Width divided by 144" sqref="F7"/>
    <dataValidation allowBlank="1" showInputMessage="1" showErrorMessage="1" promptTitle="Total Vent Sq Ft" prompt="Formula: Length x Width divided by 144" sqref="F31"/>
    <dataValidation allowBlank="1" showInputMessage="1" showErrorMessage="1" promptTitle="Attic Square Footage" prompt="Enter the approximate attic square footage. If there is more than one attic space in the house, you will complete a ventilation calculator per attic space. Only enter square footage for the specific attic space you are assessing." sqref="I3"/>
    <dataValidation allowBlank="1" showInputMessage="1" showErrorMessage="1" promptTitle="House Square Footage" prompt="Enter the approximate house square footage" sqref="I2"/>
    <dataValidation allowBlank="1" showInputMessage="1" showErrorMessage="1" prompt="Enter Client's Name" sqref="D2"/>
    <dataValidation allowBlank="1" showInputMessage="1" showErrorMessage="1" promptTitle="Job Number" prompt="Enter the job number/client ID/audit number for this client. " sqref="D3"/>
    <dataValidation type="list" allowBlank="1" showInputMessage="1" showErrorMessage="1" promptTitle="Vent Mesh Type" prompt="Select Type of Venting Mesh closest to existing Vent Type._x000a_The typical vent is 1/16&quot; Mesh with Louvers." sqref="G32:G37">
      <formula1>"1/4 inch Mesh NO Louvers, 1/16 inch Mesh w/ Louvers"</formula1>
    </dataValidation>
    <dataValidation type="whole" allowBlank="1" showInputMessage="1" showErrorMessage="1" promptTitle="Added Quantity" prompt="Input the number of vents of this size that are estimated to be installed." sqref="E32:E37">
      <formula1>0</formula1>
      <formula2>50</formula2>
    </dataValidation>
    <dataValidation type="list" allowBlank="1" showInputMessage="1" showErrorMessage="1" promptTitle="Existing Vent Mesh Type" prompt="Select Type of Venting Mesh closest to existing Vent Type._x000a_The typical vent is 1/16&quot; Mesh with Louvers." sqref="G8:G17">
      <formula1>"1/4 inch Mesh NO Louvers, 1/16 inch Mesh w/ Louvers"</formula1>
    </dataValidation>
    <dataValidation type="whole" allowBlank="1" showInputMessage="1" showErrorMessage="1" promptTitle="Existing Quantity" prompt="Input the number of existing vents of this size" sqref="E8:E17">
      <formula1>0</formula1>
      <formula2>50</formula2>
    </dataValidation>
    <dataValidation allowBlank="1" showInputMessage="1" showErrorMessage="1" promptTitle="Gable Vent Width In" prompt="Enter the custom width size of the existing gable vent in inches" sqref="D32:D34 D8:D9"/>
    <dataValidation allowBlank="1" showInputMessage="1" showErrorMessage="1" promptTitle="Gable Vent Length In" prompt="Enter the custom length size of the existing gable vent in inches" sqref="C32:C34 C8"/>
    <dataValidation allowBlank="1" showInputMessage="1" showErrorMessage="1" promptTitle="Soffit Vent Width In" prompt="Enter the custom width size of the existing soffit vent in inches" sqref="D14:D17 D35:D37"/>
    <dataValidation allowBlank="1" showInputMessage="1" showErrorMessage="1" promptTitle="Soffit Vent Length In" prompt="Enter the custom length size of the existing soffit vent in inches" sqref="C35:C38 C14:C17 C48 C50 C52"/>
    <dataValidation allowBlank="1" showInputMessage="1" showErrorMessage="1" promptTitle="Venting Location" prompt="At the end of the work, will the venting be split ~50/50 high/low? Approximately 50% of the venting “high” (in the upper 60% of the attic space) and approximately 50% “low” (in the lower 40% of the attic space)?" sqref="C20"/>
    <dataValidation type="list" allowBlank="1" showInputMessage="1" showErrorMessage="1" sqref="H20">
      <formula1>"Yes, No"</formula1>
    </dataValidation>
    <dataValidation allowBlank="1" showInputMessage="1" showErrorMessage="1" promptTitle="Total Venting Needed for Attic" prompt="This is the total square footage of venting needed for this attic space based on the information completed above." sqref="H24 H22"/>
    <dataValidation allowBlank="1" showInputMessage="1" showErrorMessage="1" promptTitle="Added Ventilation Enough?" prompt="This answer will auto-populate whether or not the estimated ventilation is sufficient, taking into consideration the vent free area. If this is a NO, more vents need to be added!" sqref="I43"/>
  </dataValidations>
  <pageMargins left="0.2" right="0.2" top="0.18" bottom="0.25" header="0.75" footer="0.87"/>
  <pageSetup scale="86" orientation="portrait" r:id="rId1"/>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46"/>
  <sheetViews>
    <sheetView showGridLines="0" zoomScale="80" zoomScaleNormal="80" zoomScalePageLayoutView="50" workbookViewId="0">
      <selection activeCell="C55" sqref="C55:E55"/>
    </sheetView>
  </sheetViews>
  <sheetFormatPr defaultColWidth="0" defaultRowHeight="18.75" x14ac:dyDescent="0.3"/>
  <cols>
    <col min="1" max="1" width="8.85546875" style="260" customWidth="1"/>
    <col min="2" max="2" width="15.7109375" style="260" customWidth="1"/>
    <col min="3" max="5" width="30.7109375" style="260" customWidth="1"/>
    <col min="6" max="9" width="18.7109375" style="260" customWidth="1"/>
    <col min="10" max="11" width="8.85546875" style="260" customWidth="1"/>
    <col min="12" max="16384" width="8.85546875" style="260" hidden="1"/>
  </cols>
  <sheetData>
    <row r="1" spans="2:9" ht="47.25" thickBot="1" x14ac:dyDescent="0.35">
      <c r="B1" s="819" t="s">
        <v>411</v>
      </c>
      <c r="C1" s="819"/>
      <c r="D1" s="819"/>
      <c r="E1" s="819"/>
      <c r="F1" s="819"/>
      <c r="G1" s="819"/>
      <c r="H1" s="819"/>
      <c r="I1" s="819"/>
    </row>
    <row r="2" spans="2:9" ht="19.5" thickTop="1" x14ac:dyDescent="0.3">
      <c r="B2" s="836" t="s">
        <v>665</v>
      </c>
      <c r="C2" s="837"/>
      <c r="D2" s="837"/>
      <c r="E2" s="837"/>
      <c r="F2" s="837"/>
      <c r="G2" s="837"/>
      <c r="H2" s="837"/>
      <c r="I2" s="838"/>
    </row>
    <row r="3" spans="2:9" s="307" customFormat="1" x14ac:dyDescent="0.3">
      <c r="B3" s="839"/>
      <c r="C3" s="840"/>
      <c r="D3" s="840"/>
      <c r="E3" s="840"/>
      <c r="F3" s="840"/>
      <c r="G3" s="840"/>
      <c r="H3" s="840"/>
      <c r="I3" s="841"/>
    </row>
    <row r="4" spans="2:9" ht="19.5" thickBot="1" x14ac:dyDescent="0.35">
      <c r="B4" s="842"/>
      <c r="C4" s="843"/>
      <c r="D4" s="843"/>
      <c r="E4" s="843"/>
      <c r="F4" s="843"/>
      <c r="G4" s="843"/>
      <c r="H4" s="843"/>
      <c r="I4" s="844"/>
    </row>
    <row r="5" spans="2:9" ht="24" thickBot="1" x14ac:dyDescent="0.4">
      <c r="B5" s="578" t="s">
        <v>214</v>
      </c>
      <c r="C5" s="827">
        <f>'Contact Info'!B3</f>
        <v>0</v>
      </c>
      <c r="D5" s="828"/>
      <c r="E5" s="440" t="s">
        <v>410</v>
      </c>
      <c r="F5" s="848">
        <f>'Contact Info'!D3</f>
        <v>0</v>
      </c>
      <c r="G5" s="849"/>
      <c r="H5" s="849"/>
      <c r="I5" s="850"/>
    </row>
    <row r="6" spans="2:9" ht="24" thickBot="1" x14ac:dyDescent="0.4">
      <c r="B6" s="851"/>
      <c r="C6" s="852"/>
      <c r="D6" s="853"/>
      <c r="E6" s="441" t="s">
        <v>409</v>
      </c>
      <c r="F6" s="845">
        <f>'Contact Info'!D4</f>
        <v>0</v>
      </c>
      <c r="G6" s="846"/>
      <c r="H6" s="846"/>
      <c r="I6" s="847"/>
    </row>
    <row r="7" spans="2:9" ht="24" thickBot="1" x14ac:dyDescent="0.4">
      <c r="B7" s="579"/>
      <c r="C7" s="393"/>
      <c r="D7" s="393"/>
      <c r="E7" s="394"/>
      <c r="F7" s="394"/>
      <c r="G7" s="394"/>
      <c r="H7" s="394"/>
      <c r="I7" s="580"/>
    </row>
    <row r="8" spans="2:9" ht="30" customHeight="1" x14ac:dyDescent="0.3">
      <c r="B8" s="746" t="s">
        <v>666</v>
      </c>
      <c r="C8" s="747"/>
      <c r="D8" s="747"/>
      <c r="E8" s="747"/>
      <c r="F8" s="747"/>
      <c r="G8" s="747"/>
      <c r="H8" s="747"/>
      <c r="I8" s="748"/>
    </row>
    <row r="9" spans="2:9" ht="23.25" x14ac:dyDescent="0.3">
      <c r="B9" s="749"/>
      <c r="C9" s="750"/>
      <c r="D9" s="750"/>
      <c r="E9" s="750"/>
      <c r="F9" s="750"/>
      <c r="G9" s="750"/>
      <c r="H9" s="750"/>
      <c r="I9" s="751"/>
    </row>
    <row r="10" spans="2:9" ht="27.6" customHeight="1" thickBot="1" x14ac:dyDescent="0.35">
      <c r="B10" s="752" t="s">
        <v>408</v>
      </c>
      <c r="C10" s="753"/>
      <c r="D10" s="753"/>
      <c r="E10" s="753"/>
      <c r="F10" s="753"/>
      <c r="G10" s="753"/>
      <c r="H10" s="753"/>
      <c r="I10" s="754"/>
    </row>
    <row r="11" spans="2:9" ht="55.15" customHeight="1" x14ac:dyDescent="0.3">
      <c r="B11" s="581" t="s">
        <v>407</v>
      </c>
      <c r="C11" s="395"/>
      <c r="D11" s="395"/>
      <c r="E11" s="395"/>
      <c r="F11" s="395" t="s">
        <v>413</v>
      </c>
      <c r="G11" s="395"/>
      <c r="H11" s="395"/>
      <c r="I11" s="582"/>
    </row>
    <row r="12" spans="2:9" ht="55.15" customHeight="1" x14ac:dyDescent="0.3">
      <c r="B12" s="583" t="s">
        <v>406</v>
      </c>
      <c r="C12" s="396"/>
      <c r="D12" s="396"/>
      <c r="E12" s="396"/>
      <c r="F12" s="396" t="s">
        <v>412</v>
      </c>
      <c r="G12" s="396"/>
      <c r="H12" s="396"/>
      <c r="I12" s="584"/>
    </row>
    <row r="13" spans="2:9" ht="41.45" customHeight="1" x14ac:dyDescent="0.3">
      <c r="B13" s="583" t="s">
        <v>405</v>
      </c>
      <c r="C13" s="396"/>
      <c r="D13" s="396"/>
      <c r="E13" s="396"/>
      <c r="F13" s="396" t="s">
        <v>676</v>
      </c>
      <c r="G13" s="396"/>
      <c r="H13" s="396"/>
      <c r="I13" s="584"/>
    </row>
    <row r="14" spans="2:9" ht="27.6" customHeight="1" x14ac:dyDescent="0.3">
      <c r="B14" s="583" t="s">
        <v>404</v>
      </c>
      <c r="C14" s="396"/>
      <c r="D14" s="396"/>
      <c r="E14" s="396"/>
      <c r="F14" s="821" t="s">
        <v>403</v>
      </c>
      <c r="G14" s="821"/>
      <c r="H14" s="821"/>
      <c r="I14" s="822"/>
    </row>
    <row r="15" spans="2:9" ht="55.15" customHeight="1" thickBot="1" x14ac:dyDescent="0.35">
      <c r="B15" s="585" t="s">
        <v>402</v>
      </c>
      <c r="C15" s="397"/>
      <c r="D15" s="398"/>
      <c r="E15" s="398"/>
      <c r="F15" s="823"/>
      <c r="G15" s="823"/>
      <c r="H15" s="823"/>
      <c r="I15" s="824"/>
    </row>
    <row r="16" spans="2:9" ht="24" customHeight="1" x14ac:dyDescent="0.3">
      <c r="B16" s="731" t="s">
        <v>401</v>
      </c>
      <c r="C16" s="732"/>
      <c r="D16" s="732"/>
      <c r="E16" s="732"/>
      <c r="F16" s="732"/>
      <c r="G16" s="732"/>
      <c r="H16" s="732"/>
      <c r="I16" s="733"/>
    </row>
    <row r="17" spans="2:9" ht="24" customHeight="1" x14ac:dyDescent="0.3">
      <c r="B17" s="734" t="s">
        <v>400</v>
      </c>
      <c r="C17" s="735"/>
      <c r="D17" s="735"/>
      <c r="E17" s="735"/>
      <c r="F17" s="735"/>
      <c r="G17" s="735"/>
      <c r="H17" s="735"/>
      <c r="I17" s="736"/>
    </row>
    <row r="18" spans="2:9" ht="24" customHeight="1" x14ac:dyDescent="0.35">
      <c r="B18" s="586"/>
      <c r="C18" s="735" t="s">
        <v>667</v>
      </c>
      <c r="D18" s="735"/>
      <c r="E18" s="735"/>
      <c r="F18" s="735"/>
      <c r="G18" s="735"/>
      <c r="H18" s="735"/>
      <c r="I18" s="736"/>
    </row>
    <row r="19" spans="2:9" ht="24" customHeight="1" x14ac:dyDescent="0.3">
      <c r="B19" s="734" t="s">
        <v>399</v>
      </c>
      <c r="C19" s="735"/>
      <c r="D19" s="735"/>
      <c r="E19" s="735"/>
      <c r="F19" s="735"/>
      <c r="G19" s="735"/>
      <c r="H19" s="735"/>
      <c r="I19" s="736"/>
    </row>
    <row r="20" spans="2:9" ht="24" customHeight="1" x14ac:dyDescent="0.3">
      <c r="B20" s="791" t="s">
        <v>398</v>
      </c>
      <c r="C20" s="769"/>
      <c r="D20" s="769"/>
      <c r="E20" s="769"/>
      <c r="F20" s="769"/>
      <c r="G20" s="769"/>
      <c r="H20" s="769"/>
      <c r="I20" s="792"/>
    </row>
    <row r="21" spans="2:9" ht="24" customHeight="1" x14ac:dyDescent="0.3">
      <c r="B21" s="734" t="s">
        <v>397</v>
      </c>
      <c r="C21" s="735"/>
      <c r="D21" s="735"/>
      <c r="E21" s="735"/>
      <c r="F21" s="735"/>
      <c r="G21" s="735"/>
      <c r="H21" s="735"/>
      <c r="I21" s="736"/>
    </row>
    <row r="22" spans="2:9" ht="24" customHeight="1" x14ac:dyDescent="0.3">
      <c r="B22" s="787" t="s">
        <v>668</v>
      </c>
      <c r="C22" s="785"/>
      <c r="D22" s="785"/>
      <c r="E22" s="785"/>
      <c r="F22" s="785"/>
      <c r="G22" s="785"/>
      <c r="H22" s="785"/>
      <c r="I22" s="786"/>
    </row>
    <row r="23" spans="2:9" ht="24" customHeight="1" x14ac:dyDescent="0.3">
      <c r="B23" s="587"/>
      <c r="C23" s="785" t="s">
        <v>396</v>
      </c>
      <c r="D23" s="785"/>
      <c r="E23" s="785"/>
      <c r="F23" s="785"/>
      <c r="G23" s="785"/>
      <c r="H23" s="785"/>
      <c r="I23" s="786"/>
    </row>
    <row r="24" spans="2:9" ht="24" customHeight="1" x14ac:dyDescent="0.3">
      <c r="B24" s="787" t="s">
        <v>395</v>
      </c>
      <c r="C24" s="785"/>
      <c r="D24" s="785"/>
      <c r="E24" s="785"/>
      <c r="F24" s="785"/>
      <c r="G24" s="785"/>
      <c r="H24" s="785"/>
      <c r="I24" s="786"/>
    </row>
    <row r="25" spans="2:9" ht="24" customHeight="1" x14ac:dyDescent="0.3">
      <c r="B25" s="734" t="s">
        <v>394</v>
      </c>
      <c r="C25" s="735"/>
      <c r="D25" s="735"/>
      <c r="E25" s="735"/>
      <c r="F25" s="735"/>
      <c r="G25" s="735"/>
      <c r="H25" s="735"/>
      <c r="I25" s="736"/>
    </row>
    <row r="26" spans="2:9" ht="24" customHeight="1" x14ac:dyDescent="0.3">
      <c r="B26" s="734" t="s">
        <v>393</v>
      </c>
      <c r="C26" s="735"/>
      <c r="D26" s="735"/>
      <c r="E26" s="735"/>
      <c r="F26" s="735"/>
      <c r="G26" s="735"/>
      <c r="H26" s="735"/>
      <c r="I26" s="736"/>
    </row>
    <row r="27" spans="2:9" ht="24" customHeight="1" x14ac:dyDescent="0.3">
      <c r="B27" s="734" t="s">
        <v>669</v>
      </c>
      <c r="C27" s="735"/>
      <c r="D27" s="735"/>
      <c r="E27" s="735"/>
      <c r="F27" s="735"/>
      <c r="G27" s="735"/>
      <c r="H27" s="735"/>
      <c r="I27" s="736"/>
    </row>
    <row r="28" spans="2:9" ht="24" customHeight="1" thickBot="1" x14ac:dyDescent="0.35">
      <c r="B28" s="734" t="s">
        <v>393</v>
      </c>
      <c r="C28" s="735"/>
      <c r="D28" s="735"/>
      <c r="E28" s="735"/>
      <c r="F28" s="735"/>
      <c r="G28" s="735"/>
      <c r="H28" s="735"/>
      <c r="I28" s="736"/>
    </row>
    <row r="29" spans="2:9" ht="24" thickBot="1" x14ac:dyDescent="0.35">
      <c r="B29" s="816"/>
      <c r="C29" s="817"/>
      <c r="D29" s="817"/>
      <c r="E29" s="817"/>
      <c r="F29" s="817"/>
      <c r="G29" s="817"/>
      <c r="H29" s="817"/>
      <c r="I29" s="818"/>
    </row>
    <row r="30" spans="2:9" ht="28.9" customHeight="1" thickBot="1" x14ac:dyDescent="0.35">
      <c r="B30" s="820" t="s">
        <v>670</v>
      </c>
      <c r="C30" s="820"/>
      <c r="D30" s="820"/>
      <c r="E30" s="813"/>
      <c r="F30" s="400">
        <v>1</v>
      </c>
      <c r="G30" s="400">
        <v>2</v>
      </c>
      <c r="H30" s="400">
        <v>3</v>
      </c>
      <c r="I30" s="588">
        <v>4</v>
      </c>
    </row>
    <row r="31" spans="2:9" ht="28.9" customHeight="1" thickBot="1" x14ac:dyDescent="0.35">
      <c r="B31" s="825" t="s">
        <v>392</v>
      </c>
      <c r="C31" s="825"/>
      <c r="D31" s="825"/>
      <c r="E31" s="826"/>
      <c r="F31" s="401"/>
      <c r="G31" s="401"/>
      <c r="H31" s="401"/>
      <c r="I31" s="589"/>
    </row>
    <row r="32" spans="2:9" ht="54.6" customHeight="1" thickBot="1" x14ac:dyDescent="0.35">
      <c r="B32" s="740" t="s">
        <v>391</v>
      </c>
      <c r="C32" s="741"/>
      <c r="D32" s="741"/>
      <c r="E32" s="742"/>
      <c r="F32" s="402"/>
      <c r="G32" s="403"/>
      <c r="H32" s="403"/>
      <c r="I32" s="590"/>
    </row>
    <row r="33" spans="2:9" ht="54.6" customHeight="1" thickBot="1" x14ac:dyDescent="0.35">
      <c r="B33" s="740" t="s">
        <v>671</v>
      </c>
      <c r="C33" s="741"/>
      <c r="D33" s="741"/>
      <c r="E33" s="742"/>
      <c r="F33" s="404"/>
      <c r="G33" s="403"/>
      <c r="H33" s="403"/>
      <c r="I33" s="590"/>
    </row>
    <row r="34" spans="2:9" ht="54.6" customHeight="1" thickBot="1" x14ac:dyDescent="0.35">
      <c r="B34" s="737" t="s">
        <v>672</v>
      </c>
      <c r="C34" s="738"/>
      <c r="D34" s="738"/>
      <c r="E34" s="739"/>
      <c r="F34" s="404"/>
      <c r="G34" s="403"/>
      <c r="H34" s="403"/>
      <c r="I34" s="590"/>
    </row>
    <row r="35" spans="2:9" ht="54.6" customHeight="1" thickBot="1" x14ac:dyDescent="0.35">
      <c r="B35" s="804" t="s">
        <v>673</v>
      </c>
      <c r="C35" s="805"/>
      <c r="D35" s="805"/>
      <c r="E35" s="806"/>
      <c r="F35" s="404"/>
      <c r="G35" s="403"/>
      <c r="H35" s="403"/>
      <c r="I35" s="590"/>
    </row>
    <row r="36" spans="2:9" ht="62.45" customHeight="1" thickBot="1" x14ac:dyDescent="0.35">
      <c r="B36" s="807" t="s">
        <v>674</v>
      </c>
      <c r="C36" s="808"/>
      <c r="D36" s="808"/>
      <c r="E36" s="809"/>
      <c r="F36" s="405"/>
      <c r="G36" s="405"/>
      <c r="H36" s="405"/>
      <c r="I36" s="591"/>
    </row>
    <row r="37" spans="2:9" ht="17.45" customHeight="1" x14ac:dyDescent="0.3">
      <c r="B37" s="813" t="s">
        <v>3</v>
      </c>
      <c r="C37" s="814"/>
      <c r="D37" s="814"/>
      <c r="E37" s="814"/>
      <c r="F37" s="814"/>
      <c r="G37" s="814"/>
      <c r="H37" s="814"/>
      <c r="I37" s="815"/>
    </row>
    <row r="38" spans="2:9" ht="31.15" customHeight="1" thickBot="1" x14ac:dyDescent="0.35">
      <c r="B38" s="810" t="s">
        <v>675</v>
      </c>
      <c r="C38" s="811"/>
      <c r="D38" s="811"/>
      <c r="E38" s="811"/>
      <c r="F38" s="811"/>
      <c r="G38" s="811"/>
      <c r="H38" s="811"/>
      <c r="I38" s="812"/>
    </row>
    <row r="39" spans="2:9" ht="24" thickBot="1" x14ac:dyDescent="0.35">
      <c r="B39" s="799" t="s">
        <v>390</v>
      </c>
      <c r="C39" s="800"/>
      <c r="D39" s="800"/>
      <c r="E39" s="800"/>
      <c r="F39" s="801"/>
      <c r="G39" s="802" t="s">
        <v>2</v>
      </c>
      <c r="H39" s="800"/>
      <c r="I39" s="803"/>
    </row>
    <row r="40" spans="2:9" ht="40.15" customHeight="1" thickBot="1" x14ac:dyDescent="0.35">
      <c r="B40" s="796" t="s">
        <v>389</v>
      </c>
      <c r="C40" s="797"/>
      <c r="D40" s="797"/>
      <c r="E40" s="797"/>
      <c r="F40" s="798"/>
      <c r="G40" s="788" t="s">
        <v>388</v>
      </c>
      <c r="H40" s="789"/>
      <c r="I40" s="832"/>
    </row>
    <row r="41" spans="2:9" ht="40.15" customHeight="1" thickBot="1" x14ac:dyDescent="0.35">
      <c r="B41" s="793" t="s">
        <v>387</v>
      </c>
      <c r="C41" s="794"/>
      <c r="D41" s="794"/>
      <c r="E41" s="794"/>
      <c r="F41" s="795"/>
      <c r="G41" s="802" t="s">
        <v>386</v>
      </c>
      <c r="H41" s="800"/>
      <c r="I41" s="803"/>
    </row>
    <row r="42" spans="2:9" ht="40.15" customHeight="1" thickBot="1" x14ac:dyDescent="0.35">
      <c r="B42" s="796" t="s">
        <v>385</v>
      </c>
      <c r="C42" s="797"/>
      <c r="D42" s="797"/>
      <c r="E42" s="797"/>
      <c r="F42" s="798"/>
      <c r="G42" s="788" t="s">
        <v>382</v>
      </c>
      <c r="H42" s="789"/>
      <c r="I42" s="832"/>
    </row>
    <row r="43" spans="2:9" ht="40.15" customHeight="1" thickBot="1" x14ac:dyDescent="0.35">
      <c r="B43" s="793" t="s">
        <v>384</v>
      </c>
      <c r="C43" s="794"/>
      <c r="D43" s="794"/>
      <c r="E43" s="794"/>
      <c r="F43" s="795"/>
      <c r="G43" s="802" t="s">
        <v>382</v>
      </c>
      <c r="H43" s="800"/>
      <c r="I43" s="803"/>
    </row>
    <row r="44" spans="2:9" ht="40.15" customHeight="1" thickBot="1" x14ac:dyDescent="0.35">
      <c r="B44" s="796" t="s">
        <v>383</v>
      </c>
      <c r="C44" s="797"/>
      <c r="D44" s="797"/>
      <c r="E44" s="797"/>
      <c r="F44" s="798"/>
      <c r="G44" s="788" t="s">
        <v>382</v>
      </c>
      <c r="H44" s="789"/>
      <c r="I44" s="832"/>
    </row>
    <row r="45" spans="2:9" ht="40.15" customHeight="1" thickBot="1" x14ac:dyDescent="0.35">
      <c r="B45" s="793" t="s">
        <v>381</v>
      </c>
      <c r="C45" s="794"/>
      <c r="D45" s="794"/>
      <c r="E45" s="794"/>
      <c r="F45" s="795"/>
      <c r="G45" s="802" t="s">
        <v>380</v>
      </c>
      <c r="H45" s="800"/>
      <c r="I45" s="803"/>
    </row>
    <row r="46" spans="2:9" ht="45.75" customHeight="1" thickBot="1" x14ac:dyDescent="0.35">
      <c r="B46" s="829" t="s">
        <v>379</v>
      </c>
      <c r="C46" s="830"/>
      <c r="D46" s="830"/>
      <c r="E46" s="830"/>
      <c r="F46" s="831"/>
      <c r="G46" s="833" t="s">
        <v>378</v>
      </c>
      <c r="H46" s="834"/>
      <c r="I46" s="835"/>
    </row>
    <row r="47" spans="2:9" ht="20.25" thickTop="1" thickBot="1" x14ac:dyDescent="0.35">
      <c r="B47" s="909"/>
      <c r="C47" s="910"/>
      <c r="D47" s="910"/>
      <c r="E47" s="910"/>
      <c r="F47" s="910"/>
      <c r="G47" s="910"/>
      <c r="H47" s="910"/>
      <c r="I47" s="911"/>
    </row>
    <row r="48" spans="2:9" ht="20.25" thickTop="1" thickBot="1" x14ac:dyDescent="0.35"/>
    <row r="49" spans="2:10" ht="24" customHeight="1" thickBot="1" x14ac:dyDescent="0.35">
      <c r="B49" s="788" t="s">
        <v>677</v>
      </c>
      <c r="C49" s="789"/>
      <c r="D49" s="789"/>
      <c r="E49" s="789"/>
      <c r="F49" s="789"/>
      <c r="G49" s="789"/>
      <c r="H49" s="789"/>
      <c r="I49" s="790"/>
      <c r="J49" s="295"/>
    </row>
    <row r="50" spans="2:10" ht="18" customHeight="1" thickBot="1" x14ac:dyDescent="0.35">
      <c r="B50" s="406"/>
      <c r="C50" s="394"/>
      <c r="D50" s="394"/>
      <c r="E50" s="394"/>
      <c r="F50" s="394"/>
      <c r="G50" s="394"/>
      <c r="H50" s="394"/>
      <c r="I50" s="407"/>
      <c r="J50" s="295"/>
    </row>
    <row r="51" spans="2:10" ht="24" customHeight="1" thickBot="1" x14ac:dyDescent="0.35">
      <c r="B51" s="532" t="s">
        <v>377</v>
      </c>
      <c r="C51" s="533"/>
      <c r="D51" s="533"/>
      <c r="E51" s="533"/>
      <c r="F51" s="533"/>
      <c r="G51" s="533"/>
      <c r="H51" s="533"/>
      <c r="I51" s="534"/>
      <c r="J51" s="295"/>
    </row>
    <row r="52" spans="2:10" ht="21" customHeight="1" thickBot="1" x14ac:dyDescent="0.4">
      <c r="B52" s="408"/>
      <c r="C52" s="893" t="s">
        <v>376</v>
      </c>
      <c r="D52" s="894"/>
      <c r="E52" s="895"/>
      <c r="F52" s="893" t="s">
        <v>375</v>
      </c>
      <c r="G52" s="894"/>
      <c r="H52" s="894"/>
      <c r="I52" s="895"/>
    </row>
    <row r="53" spans="2:10" ht="18.600000000000001" customHeight="1" thickBot="1" x14ac:dyDescent="0.4">
      <c r="B53" s="409"/>
      <c r="C53" s="896" t="s">
        <v>678</v>
      </c>
      <c r="D53" s="897"/>
      <c r="E53" s="898"/>
      <c r="F53" s="893" t="s">
        <v>679</v>
      </c>
      <c r="G53" s="894"/>
      <c r="H53" s="894"/>
      <c r="I53" s="895"/>
    </row>
    <row r="54" spans="2:10" ht="21" customHeight="1" thickBot="1" x14ac:dyDescent="0.4">
      <c r="B54" s="409"/>
      <c r="C54" s="896" t="s">
        <v>680</v>
      </c>
      <c r="D54" s="897"/>
      <c r="E54" s="898"/>
      <c r="F54" s="893" t="s">
        <v>681</v>
      </c>
      <c r="G54" s="894"/>
      <c r="H54" s="894"/>
      <c r="I54" s="895"/>
    </row>
    <row r="55" spans="2:10" ht="18.600000000000001" customHeight="1" thickBot="1" x14ac:dyDescent="0.4">
      <c r="B55" s="409"/>
      <c r="C55" s="896" t="s">
        <v>682</v>
      </c>
      <c r="D55" s="897"/>
      <c r="E55" s="898"/>
      <c r="F55" s="893" t="s">
        <v>683</v>
      </c>
      <c r="G55" s="894"/>
      <c r="H55" s="894"/>
      <c r="I55" s="895"/>
    </row>
    <row r="56" spans="2:10" ht="18.600000000000001" customHeight="1" thickBot="1" x14ac:dyDescent="0.4">
      <c r="B56" s="410"/>
      <c r="C56" s="896" t="s">
        <v>374</v>
      </c>
      <c r="D56" s="897"/>
      <c r="E56" s="897"/>
      <c r="F56" s="897"/>
      <c r="G56" s="897"/>
      <c r="H56" s="897"/>
      <c r="I56" s="898"/>
    </row>
    <row r="57" spans="2:10" ht="24" customHeight="1" thickBot="1" x14ac:dyDescent="0.4">
      <c r="B57" s="899" t="s">
        <v>684</v>
      </c>
      <c r="C57" s="900"/>
      <c r="D57" s="900"/>
      <c r="E57" s="900"/>
      <c r="F57" s="900"/>
      <c r="G57" s="900"/>
      <c r="H57" s="900"/>
      <c r="I57" s="901"/>
    </row>
    <row r="58" spans="2:10" ht="24" customHeight="1" thickBot="1" x14ac:dyDescent="0.4">
      <c r="B58" s="408"/>
      <c r="C58" s="411" t="s">
        <v>373</v>
      </c>
      <c r="D58" s="412"/>
      <c r="E58" s="413"/>
      <c r="F58" s="414" t="s">
        <v>372</v>
      </c>
      <c r="G58" s="415"/>
      <c r="H58" s="416"/>
      <c r="I58" s="417"/>
      <c r="J58" s="277"/>
    </row>
    <row r="59" spans="2:10" ht="24" customHeight="1" thickBot="1" x14ac:dyDescent="0.4">
      <c r="B59" s="409"/>
      <c r="C59" s="530" t="s">
        <v>371</v>
      </c>
      <c r="D59" s="418"/>
      <c r="E59" s="413" t="str">
        <f>IF(E58&lt;1,"",IF(E58&lt;=10,"-2.5",IF(E58&lt;=90,E58/40-2.75,IF(E58&gt;=90,"-0.5"))))</f>
        <v/>
      </c>
      <c r="F59" s="414" t="s">
        <v>1</v>
      </c>
      <c r="G59" s="419"/>
      <c r="H59" s="420"/>
      <c r="I59" s="421"/>
      <c r="J59" s="277"/>
    </row>
    <row r="60" spans="2:10" ht="24" customHeight="1" thickBot="1" x14ac:dyDescent="0.4">
      <c r="B60" s="410"/>
      <c r="C60" s="902" t="s">
        <v>370</v>
      </c>
      <c r="D60" s="902"/>
      <c r="E60" s="902"/>
      <c r="F60" s="902"/>
      <c r="G60" s="422"/>
      <c r="H60" s="423"/>
      <c r="I60" s="424"/>
      <c r="J60" s="277"/>
    </row>
    <row r="61" spans="2:10" ht="24" customHeight="1" x14ac:dyDescent="0.3">
      <c r="B61" s="532" t="s">
        <v>369</v>
      </c>
      <c r="C61" s="533"/>
      <c r="D61" s="533"/>
      <c r="E61" s="533"/>
      <c r="F61" s="533"/>
      <c r="G61" s="533"/>
      <c r="H61" s="533"/>
      <c r="I61" s="534"/>
      <c r="J61" s="295"/>
    </row>
    <row r="62" spans="2:10" ht="24" customHeight="1" x14ac:dyDescent="0.3">
      <c r="B62" s="532" t="s">
        <v>368</v>
      </c>
      <c r="C62" s="533"/>
      <c r="D62" s="533"/>
      <c r="E62" s="533"/>
      <c r="F62" s="533"/>
      <c r="G62" s="533"/>
      <c r="H62" s="533"/>
      <c r="I62" s="534"/>
      <c r="J62" s="295"/>
    </row>
    <row r="63" spans="2:10" ht="24" customHeight="1" x14ac:dyDescent="0.3">
      <c r="B63" s="529" t="s">
        <v>367</v>
      </c>
      <c r="C63" s="533"/>
      <c r="D63" s="533"/>
      <c r="E63" s="533"/>
      <c r="F63" s="533"/>
      <c r="G63" s="533"/>
      <c r="H63" s="533"/>
      <c r="I63" s="534"/>
      <c r="J63" s="295"/>
    </row>
    <row r="64" spans="2:10" ht="24" customHeight="1" x14ac:dyDescent="0.35">
      <c r="B64" s="425"/>
      <c r="C64" s="530" t="s">
        <v>685</v>
      </c>
      <c r="D64" s="530"/>
      <c r="E64" s="530"/>
      <c r="F64" s="530"/>
      <c r="G64" s="530"/>
      <c r="H64" s="530"/>
      <c r="I64" s="531"/>
      <c r="J64" s="277"/>
    </row>
    <row r="65" spans="2:10" ht="24" customHeight="1" x14ac:dyDescent="0.35">
      <c r="B65" s="425"/>
      <c r="C65" s="530" t="s">
        <v>686</v>
      </c>
      <c r="D65" s="530"/>
      <c r="E65" s="530"/>
      <c r="F65" s="530"/>
      <c r="G65" s="530"/>
      <c r="H65" s="530"/>
      <c r="I65" s="531"/>
      <c r="J65" s="277"/>
    </row>
    <row r="66" spans="2:10" ht="24" customHeight="1" x14ac:dyDescent="0.3">
      <c r="B66" s="532" t="s">
        <v>687</v>
      </c>
      <c r="C66" s="530"/>
      <c r="D66" s="530"/>
      <c r="E66" s="530"/>
      <c r="F66" s="530"/>
      <c r="G66" s="530"/>
      <c r="H66" s="530"/>
      <c r="I66" s="531"/>
      <c r="J66" s="277"/>
    </row>
    <row r="67" spans="2:10" ht="24" customHeight="1" thickBot="1" x14ac:dyDescent="0.35">
      <c r="B67" s="783" t="s">
        <v>688</v>
      </c>
      <c r="C67" s="753"/>
      <c r="D67" s="753"/>
      <c r="E67" s="753"/>
      <c r="F67" s="753"/>
      <c r="G67" s="753"/>
      <c r="H67" s="753"/>
      <c r="I67" s="784"/>
      <c r="J67" s="295"/>
    </row>
    <row r="68" spans="2:10" ht="24" customHeight="1" thickBot="1" x14ac:dyDescent="0.4">
      <c r="B68" s="903"/>
      <c r="C68" s="904"/>
      <c r="D68" s="904"/>
      <c r="E68" s="904"/>
      <c r="F68" s="904"/>
      <c r="G68" s="904"/>
      <c r="H68" s="904"/>
      <c r="I68" s="905"/>
      <c r="J68" s="295"/>
    </row>
    <row r="69" spans="2:10" ht="24" customHeight="1" thickBot="1" x14ac:dyDescent="0.35">
      <c r="B69" s="788" t="s">
        <v>366</v>
      </c>
      <c r="C69" s="789"/>
      <c r="D69" s="789"/>
      <c r="E69" s="789"/>
      <c r="F69" s="789"/>
      <c r="G69" s="789"/>
      <c r="H69" s="789"/>
      <c r="I69" s="790"/>
    </row>
    <row r="70" spans="2:10" ht="24" customHeight="1" x14ac:dyDescent="0.3">
      <c r="B70" s="877" t="s">
        <v>689</v>
      </c>
      <c r="C70" s="747"/>
      <c r="D70" s="747"/>
      <c r="E70" s="747"/>
      <c r="F70" s="747"/>
      <c r="G70" s="747"/>
      <c r="H70" s="747"/>
      <c r="I70" s="878"/>
      <c r="J70" s="305"/>
    </row>
    <row r="71" spans="2:10" ht="24" customHeight="1" x14ac:dyDescent="0.3">
      <c r="B71" s="890" t="s">
        <v>0</v>
      </c>
      <c r="C71" s="891"/>
      <c r="D71" s="891"/>
      <c r="E71" s="891"/>
      <c r="F71" s="891"/>
      <c r="G71" s="891"/>
      <c r="H71" s="891"/>
      <c r="I71" s="892"/>
      <c r="J71" s="304"/>
    </row>
    <row r="72" spans="2:10" ht="24" customHeight="1" x14ac:dyDescent="0.3">
      <c r="B72" s="768" t="s">
        <v>690</v>
      </c>
      <c r="C72" s="769"/>
      <c r="D72" s="769"/>
      <c r="E72" s="769"/>
      <c r="F72" s="769"/>
      <c r="G72" s="769"/>
      <c r="H72" s="769"/>
      <c r="I72" s="770"/>
      <c r="J72" s="295"/>
    </row>
    <row r="73" spans="2:10" ht="24" customHeight="1" x14ac:dyDescent="0.3">
      <c r="B73" s="768" t="s">
        <v>691</v>
      </c>
      <c r="C73" s="769"/>
      <c r="D73" s="769"/>
      <c r="E73" s="769"/>
      <c r="F73" s="769"/>
      <c r="G73" s="769"/>
      <c r="H73" s="769"/>
      <c r="I73" s="770"/>
      <c r="J73" s="295"/>
    </row>
    <row r="74" spans="2:10" ht="24" customHeight="1" thickBot="1" x14ac:dyDescent="0.4">
      <c r="B74" s="399"/>
      <c r="C74" s="769" t="s">
        <v>692</v>
      </c>
      <c r="D74" s="769"/>
      <c r="E74" s="769"/>
      <c r="F74" s="769"/>
      <c r="G74" s="769"/>
      <c r="H74" s="769"/>
      <c r="I74" s="770"/>
      <c r="J74" s="295"/>
    </row>
    <row r="75" spans="2:10" ht="24" customHeight="1" thickBot="1" x14ac:dyDescent="0.4">
      <c r="B75" s="303"/>
      <c r="C75" s="302"/>
      <c r="D75" s="302"/>
      <c r="E75" s="302"/>
      <c r="F75" s="302"/>
      <c r="G75" s="871" t="s">
        <v>329</v>
      </c>
      <c r="H75" s="872"/>
      <c r="I75" s="536" t="s">
        <v>328</v>
      </c>
    </row>
    <row r="76" spans="2:10" ht="24" customHeight="1" thickBot="1" x14ac:dyDescent="0.35">
      <c r="B76" s="919"/>
      <c r="C76" s="293" t="s">
        <v>365</v>
      </c>
      <c r="D76" s="765"/>
      <c r="E76" s="766"/>
      <c r="F76" s="767"/>
      <c r="G76" s="311"/>
      <c r="H76" s="270" t="s">
        <v>323</v>
      </c>
      <c r="I76" s="310"/>
    </row>
    <row r="77" spans="2:10" ht="24" customHeight="1" thickBot="1" x14ac:dyDescent="0.35">
      <c r="B77" s="919"/>
      <c r="C77" s="293" t="s">
        <v>364</v>
      </c>
      <c r="D77" s="765"/>
      <c r="E77" s="766"/>
      <c r="F77" s="767"/>
      <c r="G77" s="309"/>
      <c r="H77" s="268" t="s">
        <v>323</v>
      </c>
      <c r="I77" s="310"/>
    </row>
    <row r="78" spans="2:10" ht="24" customHeight="1" thickBot="1" x14ac:dyDescent="0.35">
      <c r="B78" s="919"/>
      <c r="C78" s="293" t="s">
        <v>363</v>
      </c>
      <c r="D78" s="765"/>
      <c r="E78" s="766"/>
      <c r="F78" s="767"/>
      <c r="G78" s="309"/>
      <c r="H78" s="268" t="s">
        <v>323</v>
      </c>
      <c r="I78" s="310"/>
    </row>
    <row r="79" spans="2:10" ht="24" customHeight="1" thickBot="1" x14ac:dyDescent="0.35">
      <c r="B79" s="919"/>
      <c r="C79" s="293" t="s">
        <v>362</v>
      </c>
      <c r="D79" s="930"/>
      <c r="E79" s="931"/>
      <c r="F79" s="932"/>
      <c r="G79" s="309"/>
      <c r="H79" s="268" t="s">
        <v>323</v>
      </c>
      <c r="I79" s="310"/>
      <c r="J79" s="233"/>
    </row>
    <row r="80" spans="2:10" ht="24" customHeight="1" x14ac:dyDescent="0.3">
      <c r="B80" s="919"/>
      <c r="C80" s="888" t="s">
        <v>361</v>
      </c>
      <c r="D80" s="888"/>
      <c r="E80" s="888"/>
      <c r="F80" s="888"/>
      <c r="G80" s="888"/>
      <c r="H80" s="888"/>
      <c r="I80" s="889"/>
      <c r="J80" s="301"/>
    </row>
    <row r="81" spans="2:11" ht="24" customHeight="1" thickBot="1" x14ac:dyDescent="0.35">
      <c r="B81" s="300"/>
      <c r="C81" s="299"/>
      <c r="D81" s="299"/>
      <c r="E81" s="299"/>
      <c r="F81" s="299"/>
      <c r="G81" s="299"/>
      <c r="H81" s="299"/>
      <c r="I81" s="298"/>
      <c r="J81" s="296"/>
    </row>
    <row r="82" spans="2:11" ht="24" customHeight="1" x14ac:dyDescent="0.3">
      <c r="B82" s="774" t="s">
        <v>693</v>
      </c>
      <c r="C82" s="775"/>
      <c r="D82" s="775"/>
      <c r="E82" s="775"/>
      <c r="F82" s="775"/>
      <c r="G82" s="775"/>
      <c r="H82" s="775"/>
      <c r="I82" s="776"/>
      <c r="J82" s="297"/>
      <c r="K82" s="297"/>
    </row>
    <row r="83" spans="2:11" ht="24" customHeight="1" x14ac:dyDescent="0.3">
      <c r="B83" s="777"/>
      <c r="C83" s="778"/>
      <c r="D83" s="778"/>
      <c r="E83" s="778"/>
      <c r="F83" s="778"/>
      <c r="G83" s="778"/>
      <c r="H83" s="778"/>
      <c r="I83" s="779"/>
      <c r="J83" s="297"/>
      <c r="K83" s="297"/>
    </row>
    <row r="84" spans="2:11" ht="24" customHeight="1" x14ac:dyDescent="0.3">
      <c r="B84" s="780" t="s">
        <v>360</v>
      </c>
      <c r="C84" s="781"/>
      <c r="D84" s="781"/>
      <c r="E84" s="781"/>
      <c r="F84" s="781"/>
      <c r="G84" s="781"/>
      <c r="H84" s="781"/>
      <c r="I84" s="782"/>
      <c r="J84" s="296"/>
    </row>
    <row r="85" spans="2:11" ht="24" customHeight="1" x14ac:dyDescent="0.3">
      <c r="B85" s="780"/>
      <c r="C85" s="781"/>
      <c r="D85" s="781"/>
      <c r="E85" s="781"/>
      <c r="F85" s="781"/>
      <c r="G85" s="781"/>
      <c r="H85" s="781"/>
      <c r="I85" s="782"/>
      <c r="J85" s="296"/>
    </row>
    <row r="86" spans="2:11" ht="24" customHeight="1" x14ac:dyDescent="0.3">
      <c r="B86" s="768" t="s">
        <v>359</v>
      </c>
      <c r="C86" s="769"/>
      <c r="D86" s="769"/>
      <c r="E86" s="769"/>
      <c r="F86" s="769"/>
      <c r="G86" s="769"/>
      <c r="H86" s="769"/>
      <c r="I86" s="770"/>
      <c r="J86" s="296"/>
    </row>
    <row r="87" spans="2:11" ht="24" customHeight="1" x14ac:dyDescent="0.3">
      <c r="B87" s="768" t="s">
        <v>358</v>
      </c>
      <c r="C87" s="769"/>
      <c r="D87" s="769"/>
      <c r="E87" s="769"/>
      <c r="F87" s="769"/>
      <c r="G87" s="769"/>
      <c r="H87" s="769"/>
      <c r="I87" s="770"/>
      <c r="J87" s="295"/>
    </row>
    <row r="88" spans="2:11" ht="24" customHeight="1" x14ac:dyDescent="0.35">
      <c r="B88" s="399"/>
      <c r="C88" s="530" t="s">
        <v>694</v>
      </c>
      <c r="D88" s="530"/>
      <c r="E88" s="530"/>
      <c r="F88" s="530"/>
      <c r="G88" s="530"/>
      <c r="H88" s="530"/>
      <c r="I88" s="531"/>
      <c r="J88" s="295"/>
    </row>
    <row r="89" spans="2:11" ht="24" customHeight="1" thickBot="1" x14ac:dyDescent="0.35">
      <c r="B89" s="532"/>
      <c r="C89" s="530" t="s">
        <v>695</v>
      </c>
      <c r="D89" s="533"/>
      <c r="E89" s="533"/>
      <c r="F89" s="533"/>
      <c r="G89" s="533"/>
      <c r="H89" s="533"/>
      <c r="I89" s="534"/>
      <c r="J89" s="295"/>
    </row>
    <row r="90" spans="2:11" ht="24" customHeight="1" thickBot="1" x14ac:dyDescent="0.4">
      <c r="B90" s="923"/>
      <c r="C90" s="924"/>
      <c r="D90" s="924"/>
      <c r="E90" s="924"/>
      <c r="F90" s="925"/>
      <c r="G90" s="264" t="s">
        <v>321</v>
      </c>
      <c r="H90" s="264" t="s">
        <v>320</v>
      </c>
      <c r="I90" s="264" t="s">
        <v>319</v>
      </c>
    </row>
    <row r="91" spans="2:11" ht="24" customHeight="1" thickBot="1" x14ac:dyDescent="0.35">
      <c r="B91" s="919"/>
      <c r="C91" s="294" t="s">
        <v>357</v>
      </c>
      <c r="D91" s="771"/>
      <c r="E91" s="772"/>
      <c r="F91" s="773"/>
      <c r="G91" s="308"/>
      <c r="H91" s="309" t="str">
        <f>E59</f>
        <v/>
      </c>
      <c r="I91" s="310"/>
    </row>
    <row r="92" spans="2:11" ht="24" customHeight="1" thickBot="1" x14ac:dyDescent="0.35">
      <c r="B92" s="919"/>
      <c r="C92" s="293" t="s">
        <v>356</v>
      </c>
      <c r="D92" s="765"/>
      <c r="E92" s="766"/>
      <c r="F92" s="767"/>
      <c r="G92" s="308"/>
      <c r="H92" s="309" t="str">
        <f>E59</f>
        <v/>
      </c>
      <c r="I92" s="310"/>
    </row>
    <row r="93" spans="2:11" ht="24" customHeight="1" thickBot="1" x14ac:dyDescent="0.35">
      <c r="B93" s="919"/>
      <c r="C93" s="293" t="s">
        <v>355</v>
      </c>
      <c r="D93" s="765"/>
      <c r="E93" s="766"/>
      <c r="F93" s="767"/>
      <c r="G93" s="308"/>
      <c r="H93" s="309" t="str">
        <f>E59</f>
        <v/>
      </c>
      <c r="I93" s="310"/>
    </row>
    <row r="94" spans="2:11" ht="24" customHeight="1" thickBot="1" x14ac:dyDescent="0.35">
      <c r="B94" s="919"/>
      <c r="C94" s="293" t="s">
        <v>354</v>
      </c>
      <c r="D94" s="765"/>
      <c r="E94" s="766"/>
      <c r="F94" s="767"/>
      <c r="G94" s="308"/>
      <c r="H94" s="309" t="str">
        <f>E59</f>
        <v/>
      </c>
      <c r="I94" s="310"/>
      <c r="J94"/>
    </row>
    <row r="95" spans="2:11" ht="24" customHeight="1" thickBot="1" x14ac:dyDescent="0.35">
      <c r="B95" s="926"/>
      <c r="C95" s="292" t="s">
        <v>353</v>
      </c>
      <c r="D95" s="292"/>
      <c r="E95" s="292"/>
      <c r="F95" s="292"/>
      <c r="G95" s="292"/>
      <c r="H95" s="291"/>
      <c r="I95" s="290"/>
      <c r="J95"/>
    </row>
    <row r="96" spans="2:11" ht="24" customHeight="1" thickBot="1" x14ac:dyDescent="0.4">
      <c r="B96" s="575"/>
      <c r="C96" s="289"/>
      <c r="D96" s="289"/>
      <c r="E96" s="289"/>
      <c r="F96" s="289"/>
      <c r="G96" s="289"/>
      <c r="H96" s="289"/>
      <c r="I96" s="576"/>
      <c r="J96"/>
    </row>
    <row r="97" spans="2:11" ht="24" customHeight="1" x14ac:dyDescent="0.3">
      <c r="B97" s="877" t="s">
        <v>696</v>
      </c>
      <c r="C97" s="747"/>
      <c r="D97" s="747"/>
      <c r="E97" s="747"/>
      <c r="F97" s="747"/>
      <c r="G97" s="747"/>
      <c r="H97" s="747"/>
      <c r="I97" s="878"/>
      <c r="J97"/>
    </row>
    <row r="98" spans="2:11" ht="24" customHeight="1" thickBot="1" x14ac:dyDescent="0.35">
      <c r="B98" s="426"/>
      <c r="C98" s="902" t="s">
        <v>352</v>
      </c>
      <c r="D98" s="902"/>
      <c r="E98" s="902"/>
      <c r="F98" s="902"/>
      <c r="G98" s="902"/>
      <c r="H98" s="902"/>
      <c r="I98" s="928"/>
      <c r="J98"/>
    </row>
    <row r="99" spans="2:11" ht="18.600000000000001" customHeight="1" thickBot="1" x14ac:dyDescent="0.35">
      <c r="B99" s="906" t="s">
        <v>351</v>
      </c>
      <c r="C99" s="907"/>
      <c r="D99" s="907"/>
      <c r="E99" s="907"/>
      <c r="F99" s="907"/>
      <c r="G99" s="907"/>
      <c r="H99" s="907"/>
      <c r="I99" s="908"/>
      <c r="J99"/>
    </row>
    <row r="100" spans="2:11" ht="18.600000000000001" customHeight="1" thickBot="1" x14ac:dyDescent="0.4">
      <c r="B100" s="762"/>
      <c r="C100" s="763"/>
      <c r="D100" s="763"/>
      <c r="E100" s="763"/>
      <c r="F100" s="763"/>
      <c r="G100" s="763"/>
      <c r="H100" s="763"/>
      <c r="I100" s="764"/>
      <c r="J100"/>
      <c r="K100"/>
    </row>
    <row r="101" spans="2:11" ht="18" customHeight="1" thickBot="1" x14ac:dyDescent="0.4">
      <c r="B101" s="755" t="s">
        <v>327</v>
      </c>
      <c r="C101" s="535"/>
      <c r="D101" s="313" t="s">
        <v>344</v>
      </c>
      <c r="E101" s="278"/>
      <c r="F101" s="287"/>
      <c r="G101" s="286"/>
      <c r="H101" s="286"/>
      <c r="I101" s="285"/>
      <c r="J101"/>
      <c r="K101"/>
    </row>
    <row r="102" spans="2:11" ht="21.75" thickBot="1" x14ac:dyDescent="0.4">
      <c r="B102" s="756"/>
      <c r="C102" s="535"/>
      <c r="D102" s="313" t="s">
        <v>341</v>
      </c>
      <c r="E102" s="273"/>
      <c r="F102" s="757" t="s">
        <v>350</v>
      </c>
      <c r="G102" s="758"/>
      <c r="H102" s="758"/>
      <c r="I102" s="759"/>
      <c r="J102"/>
      <c r="K102"/>
    </row>
    <row r="103" spans="2:11" ht="21.75" thickBot="1" x14ac:dyDescent="0.4">
      <c r="B103" s="281"/>
      <c r="C103" s="280"/>
      <c r="D103" s="280"/>
      <c r="E103" s="273"/>
      <c r="F103" s="288" t="s">
        <v>349</v>
      </c>
      <c r="G103" s="314"/>
      <c r="H103" s="288" t="s">
        <v>348</v>
      </c>
      <c r="I103" s="315"/>
      <c r="J103"/>
      <c r="K103"/>
    </row>
    <row r="104" spans="2:11" ht="21.75" thickBot="1" x14ac:dyDescent="0.4">
      <c r="B104" s="755" t="s">
        <v>326</v>
      </c>
      <c r="C104" s="535"/>
      <c r="D104" s="313" t="s">
        <v>344</v>
      </c>
      <c r="E104" s="283"/>
      <c r="F104" s="856" t="s">
        <v>347</v>
      </c>
      <c r="G104" s="857"/>
      <c r="H104" s="760">
        <f>I103-G103</f>
        <v>0</v>
      </c>
      <c r="I104" s="761"/>
      <c r="J104"/>
      <c r="K104"/>
    </row>
    <row r="105" spans="2:11" ht="18" customHeight="1" thickBot="1" x14ac:dyDescent="0.4">
      <c r="B105" s="756"/>
      <c r="C105" s="535"/>
      <c r="D105" s="313" t="s">
        <v>341</v>
      </c>
      <c r="E105" s="283"/>
      <c r="F105" s="869" t="s">
        <v>346</v>
      </c>
      <c r="G105" s="870"/>
      <c r="H105" s="879"/>
      <c r="I105" s="880"/>
      <c r="J105"/>
      <c r="K105"/>
    </row>
    <row r="106" spans="2:11" ht="21.75" thickBot="1" x14ac:dyDescent="0.4">
      <c r="B106" s="281"/>
      <c r="C106" s="280"/>
      <c r="D106" s="280"/>
      <c r="E106" s="322"/>
      <c r="F106" s="881"/>
      <c r="G106" s="882"/>
      <c r="H106" s="882"/>
      <c r="I106" s="883"/>
      <c r="J106"/>
      <c r="K106"/>
    </row>
    <row r="107" spans="2:11" ht="21.75" thickBot="1" x14ac:dyDescent="0.4">
      <c r="B107" s="755" t="s">
        <v>325</v>
      </c>
      <c r="C107" s="535"/>
      <c r="D107" s="313" t="s">
        <v>344</v>
      </c>
      <c r="E107" s="323"/>
      <c r="F107" s="324" t="s">
        <v>417</v>
      </c>
      <c r="G107" s="325"/>
      <c r="H107" s="881"/>
      <c r="I107" s="883"/>
      <c r="J107"/>
      <c r="K107"/>
    </row>
    <row r="108" spans="2:11" ht="21.75" thickBot="1" x14ac:dyDescent="0.4">
      <c r="B108" s="756"/>
      <c r="C108" s="535"/>
      <c r="D108" s="313" t="s">
        <v>341</v>
      </c>
      <c r="E108" s="283"/>
      <c r="F108" s="873" t="s">
        <v>345</v>
      </c>
      <c r="G108" s="874"/>
      <c r="H108" s="875" t="str">
        <f>IF(G107&lt;=120,"Yes","No")</f>
        <v>Yes</v>
      </c>
      <c r="I108" s="876"/>
      <c r="J108"/>
      <c r="K108"/>
    </row>
    <row r="109" spans="2:11" ht="21.75" thickBot="1" x14ac:dyDescent="0.4">
      <c r="B109" s="281"/>
      <c r="C109" s="280"/>
      <c r="D109" s="280"/>
      <c r="E109" s="283"/>
      <c r="F109" s="287"/>
      <c r="G109" s="286"/>
      <c r="H109" s="286"/>
      <c r="I109" s="285"/>
      <c r="J109"/>
      <c r="K109"/>
    </row>
    <row r="110" spans="2:11" ht="21.75" thickBot="1" x14ac:dyDescent="0.4">
      <c r="B110" s="755" t="s">
        <v>324</v>
      </c>
      <c r="C110" s="535"/>
      <c r="D110" s="313" t="s">
        <v>344</v>
      </c>
      <c r="E110" s="283"/>
      <c r="F110" s="284" t="s">
        <v>343</v>
      </c>
      <c r="G110" s="854"/>
      <c r="H110" s="855"/>
      <c r="I110" s="316" t="s">
        <v>342</v>
      </c>
      <c r="J110"/>
      <c r="K110"/>
    </row>
    <row r="111" spans="2:11" ht="21.75" thickBot="1" x14ac:dyDescent="0.4">
      <c r="B111" s="756"/>
      <c r="C111" s="535"/>
      <c r="D111" s="313" t="s">
        <v>341</v>
      </c>
      <c r="E111" s="283"/>
      <c r="F111" s="577"/>
      <c r="G111" s="326" t="s">
        <v>340</v>
      </c>
      <c r="H111" s="317"/>
      <c r="I111" s="282"/>
      <c r="J111"/>
      <c r="K111"/>
    </row>
    <row r="112" spans="2:11" ht="21.75" thickBot="1" x14ac:dyDescent="0.4">
      <c r="B112" s="281"/>
      <c r="C112" s="280"/>
      <c r="D112" s="280"/>
      <c r="E112" s="279"/>
      <c r="F112" s="920"/>
      <c r="G112" s="921"/>
      <c r="H112" s="921"/>
      <c r="I112" s="922"/>
      <c r="J112"/>
      <c r="K112"/>
    </row>
    <row r="113" spans="2:10" ht="21.75" thickBot="1" x14ac:dyDescent="0.4">
      <c r="B113" s="866"/>
      <c r="C113" s="867"/>
      <c r="D113" s="867"/>
      <c r="E113" s="867"/>
      <c r="F113" s="867"/>
      <c r="G113" s="867"/>
      <c r="H113" s="867"/>
      <c r="I113" s="868"/>
      <c r="J113"/>
    </row>
    <row r="114" spans="2:10" ht="21.75" thickBot="1" x14ac:dyDescent="0.4">
      <c r="B114" s="278"/>
      <c r="C114" s="319" t="s">
        <v>339</v>
      </c>
      <c r="D114" s="321" t="s">
        <v>338</v>
      </c>
      <c r="E114" s="264" t="s">
        <v>416</v>
      </c>
      <c r="F114" s="536" t="s">
        <v>337</v>
      </c>
      <c r="G114" s="264" t="s">
        <v>336</v>
      </c>
      <c r="H114" s="264" t="s">
        <v>335</v>
      </c>
      <c r="I114" s="264" t="s">
        <v>334</v>
      </c>
      <c r="J114" s="277"/>
    </row>
    <row r="115" spans="2:10" ht="18" customHeight="1" thickBot="1" x14ac:dyDescent="0.4">
      <c r="B115" s="273"/>
      <c r="C115" s="320"/>
      <c r="D115" s="312"/>
      <c r="E115" s="312"/>
      <c r="F115" s="318"/>
      <c r="G115" s="312"/>
      <c r="H115" s="312"/>
      <c r="I115" s="312"/>
      <c r="J115"/>
    </row>
    <row r="116" spans="2:10" ht="18.600000000000001" customHeight="1" thickBot="1" x14ac:dyDescent="0.4">
      <c r="B116" s="273"/>
      <c r="C116" s="276"/>
      <c r="D116" s="306"/>
      <c r="E116" s="306"/>
      <c r="F116" s="275"/>
      <c r="G116" s="275"/>
      <c r="H116" s="275"/>
      <c r="I116" s="274"/>
      <c r="J116"/>
    </row>
    <row r="117" spans="2:10" ht="18" customHeight="1" x14ac:dyDescent="0.35">
      <c r="B117" s="273"/>
      <c r="C117" s="864" t="s">
        <v>333</v>
      </c>
      <c r="D117" s="858"/>
      <c r="E117" s="859"/>
      <c r="F117" s="859"/>
      <c r="G117" s="859"/>
      <c r="H117" s="859"/>
      <c r="I117" s="860"/>
      <c r="J117"/>
    </row>
    <row r="118" spans="2:10" ht="21.75" thickBot="1" x14ac:dyDescent="0.35">
      <c r="B118" s="272"/>
      <c r="C118" s="865"/>
      <c r="D118" s="861"/>
      <c r="E118" s="862"/>
      <c r="F118" s="862"/>
      <c r="G118" s="862"/>
      <c r="H118" s="862"/>
      <c r="I118" s="863"/>
      <c r="J118"/>
    </row>
    <row r="119" spans="2:10" ht="21.75" thickBot="1" x14ac:dyDescent="0.4">
      <c r="B119" s="573"/>
      <c r="C119" s="574"/>
      <c r="D119" s="574"/>
      <c r="E119" s="574"/>
      <c r="F119" s="574"/>
      <c r="G119" s="574"/>
      <c r="H119" s="574"/>
      <c r="I119" s="574"/>
      <c r="J119"/>
    </row>
    <row r="120" spans="2:10" ht="21.75" thickBot="1" x14ac:dyDescent="0.4">
      <c r="B120" s="743"/>
      <c r="C120" s="744"/>
      <c r="D120" s="744"/>
      <c r="E120" s="744"/>
      <c r="F120" s="744"/>
      <c r="G120" s="744"/>
      <c r="H120" s="744"/>
      <c r="I120" s="745"/>
      <c r="J120"/>
    </row>
    <row r="121" spans="2:10" ht="18.600000000000001" customHeight="1" thickBot="1" x14ac:dyDescent="0.35">
      <c r="B121" s="788" t="s">
        <v>332</v>
      </c>
      <c r="C121" s="789"/>
      <c r="D121" s="789"/>
      <c r="E121" s="789"/>
      <c r="F121" s="789"/>
      <c r="G121" s="789"/>
      <c r="H121" s="789"/>
      <c r="I121" s="790"/>
      <c r="J121"/>
    </row>
    <row r="122" spans="2:10" ht="18" customHeight="1" x14ac:dyDescent="0.3">
      <c r="B122" s="877" t="s">
        <v>697</v>
      </c>
      <c r="C122" s="747"/>
      <c r="D122" s="747"/>
      <c r="E122" s="747"/>
      <c r="F122" s="747"/>
      <c r="G122" s="747"/>
      <c r="H122" s="747"/>
      <c r="I122" s="878"/>
      <c r="J122"/>
    </row>
    <row r="123" spans="2:10" ht="18" customHeight="1" x14ac:dyDescent="0.3">
      <c r="B123" s="768" t="s">
        <v>698</v>
      </c>
      <c r="C123" s="769"/>
      <c r="D123" s="769"/>
      <c r="E123" s="769"/>
      <c r="F123" s="769"/>
      <c r="G123" s="769"/>
      <c r="H123" s="769"/>
      <c r="I123" s="770"/>
      <c r="J123"/>
    </row>
    <row r="124" spans="2:10" ht="18" customHeight="1" x14ac:dyDescent="0.3">
      <c r="B124" s="768" t="s">
        <v>699</v>
      </c>
      <c r="C124" s="769"/>
      <c r="D124" s="769"/>
      <c r="E124" s="769"/>
      <c r="F124" s="769"/>
      <c r="G124" s="769"/>
      <c r="H124" s="769"/>
      <c r="I124" s="770"/>
      <c r="J124"/>
    </row>
    <row r="125" spans="2:10" ht="18" customHeight="1" x14ac:dyDescent="0.3">
      <c r="B125" s="768" t="s">
        <v>700</v>
      </c>
      <c r="C125" s="769"/>
      <c r="D125" s="769"/>
      <c r="E125" s="769"/>
      <c r="F125" s="769"/>
      <c r="G125" s="769"/>
      <c r="H125" s="769"/>
      <c r="I125" s="770"/>
      <c r="J125"/>
    </row>
    <row r="126" spans="2:10" ht="18" customHeight="1" x14ac:dyDescent="0.3">
      <c r="B126" s="768" t="s">
        <v>701</v>
      </c>
      <c r="C126" s="769"/>
      <c r="D126" s="769"/>
      <c r="E126" s="769"/>
      <c r="F126" s="769"/>
      <c r="G126" s="769"/>
      <c r="H126" s="769"/>
      <c r="I126" s="770"/>
      <c r="J126"/>
    </row>
    <row r="127" spans="2:10" ht="18" customHeight="1" x14ac:dyDescent="0.3">
      <c r="B127" s="768" t="s">
        <v>702</v>
      </c>
      <c r="C127" s="769"/>
      <c r="D127" s="769"/>
      <c r="E127" s="769"/>
      <c r="F127" s="769"/>
      <c r="G127" s="769"/>
      <c r="H127" s="769"/>
      <c r="I127" s="770"/>
      <c r="J127"/>
    </row>
    <row r="128" spans="2:10" ht="23.25" x14ac:dyDescent="0.3">
      <c r="B128" s="927"/>
      <c r="C128" s="735" t="s">
        <v>703</v>
      </c>
      <c r="D128" s="735"/>
      <c r="E128" s="735"/>
      <c r="F128" s="735"/>
      <c r="G128" s="735"/>
      <c r="H128" s="735"/>
      <c r="I128" s="887"/>
      <c r="J128"/>
    </row>
    <row r="129" spans="2:10" ht="18" customHeight="1" thickBot="1" x14ac:dyDescent="0.35">
      <c r="B129" s="927"/>
      <c r="C129" s="735" t="s">
        <v>331</v>
      </c>
      <c r="D129" s="735"/>
      <c r="E129" s="735"/>
      <c r="F129" s="735"/>
      <c r="G129" s="735"/>
      <c r="H129" s="735"/>
      <c r="I129" s="887"/>
      <c r="J129"/>
    </row>
    <row r="130" spans="2:10" ht="18.600000000000001" customHeight="1" thickBot="1" x14ac:dyDescent="0.4">
      <c r="B130" s="929"/>
      <c r="C130" s="924"/>
      <c r="D130" s="924"/>
      <c r="E130" s="924"/>
      <c r="F130" s="924"/>
      <c r="G130" s="924"/>
      <c r="H130" s="924"/>
      <c r="I130" s="925"/>
      <c r="J130"/>
    </row>
    <row r="131" spans="2:10" ht="28.15" customHeight="1" thickBot="1" x14ac:dyDescent="0.35">
      <c r="B131" s="267" t="s">
        <v>330</v>
      </c>
      <c r="C131" s="266"/>
      <c r="D131" s="266"/>
      <c r="E131" s="266"/>
      <c r="F131" s="266"/>
      <c r="G131" s="871" t="s">
        <v>329</v>
      </c>
      <c r="H131" s="872"/>
      <c r="I131" s="271" t="s">
        <v>328</v>
      </c>
      <c r="J131"/>
    </row>
    <row r="132" spans="2:10" ht="21.75" thickBot="1" x14ac:dyDescent="0.35">
      <c r="B132" s="267" t="s">
        <v>327</v>
      </c>
      <c r="C132" s="765"/>
      <c r="D132" s="766"/>
      <c r="E132" s="766"/>
      <c r="F132" s="767"/>
      <c r="G132" s="311"/>
      <c r="H132" s="270" t="s">
        <v>323</v>
      </c>
      <c r="I132" s="310"/>
      <c r="J132"/>
    </row>
    <row r="133" spans="2:10" ht="21.75" thickBot="1" x14ac:dyDescent="0.35">
      <c r="B133" s="269" t="s">
        <v>326</v>
      </c>
      <c r="C133" s="765"/>
      <c r="D133" s="766"/>
      <c r="E133" s="766"/>
      <c r="F133" s="767"/>
      <c r="G133" s="309"/>
      <c r="H133" s="268" t="s">
        <v>323</v>
      </c>
      <c r="I133" s="310"/>
      <c r="J133"/>
    </row>
    <row r="134" spans="2:10" ht="21.75" thickBot="1" x14ac:dyDescent="0.35">
      <c r="B134" s="267" t="s">
        <v>325</v>
      </c>
      <c r="C134" s="765"/>
      <c r="D134" s="766"/>
      <c r="E134" s="766"/>
      <c r="F134" s="767"/>
      <c r="G134" s="309"/>
      <c r="H134" s="268" t="s">
        <v>323</v>
      </c>
      <c r="I134" s="310"/>
      <c r="J134"/>
    </row>
    <row r="135" spans="2:10" ht="21.75" thickBot="1" x14ac:dyDescent="0.35">
      <c r="B135" s="267" t="s">
        <v>324</v>
      </c>
      <c r="C135" s="765"/>
      <c r="D135" s="766"/>
      <c r="E135" s="766"/>
      <c r="F135" s="767"/>
      <c r="G135" s="309"/>
      <c r="H135" s="268" t="s">
        <v>323</v>
      </c>
      <c r="I135" s="310"/>
      <c r="J135"/>
    </row>
    <row r="136" spans="2:10" ht="21.75" thickBot="1" x14ac:dyDescent="0.35">
      <c r="B136" s="884"/>
      <c r="C136" s="885"/>
      <c r="D136" s="885"/>
      <c r="E136" s="885"/>
      <c r="F136" s="885"/>
      <c r="G136" s="885"/>
      <c r="H136" s="885"/>
      <c r="I136" s="886"/>
      <c r="J136"/>
    </row>
    <row r="137" spans="2:10" ht="28.15" customHeight="1" thickBot="1" x14ac:dyDescent="0.35">
      <c r="B137" s="267" t="s">
        <v>322</v>
      </c>
      <c r="C137" s="266"/>
      <c r="D137" s="266"/>
      <c r="E137" s="266"/>
      <c r="F137" s="265"/>
      <c r="G137" s="264" t="s">
        <v>321</v>
      </c>
      <c r="H137" s="264" t="s">
        <v>320</v>
      </c>
      <c r="I137" s="264" t="s">
        <v>319</v>
      </c>
      <c r="J137"/>
    </row>
    <row r="138" spans="2:10" ht="21.75" thickBot="1" x14ac:dyDescent="0.35">
      <c r="B138" s="263" t="s">
        <v>318</v>
      </c>
      <c r="C138" s="765"/>
      <c r="D138" s="766"/>
      <c r="E138" s="766"/>
      <c r="F138" s="767"/>
      <c r="G138" s="308"/>
      <c r="H138" s="309" t="str">
        <f>E59</f>
        <v/>
      </c>
      <c r="I138" s="310"/>
      <c r="J138"/>
    </row>
    <row r="139" spans="2:10" ht="21.75" thickBot="1" x14ac:dyDescent="0.35">
      <c r="B139" s="263" t="s">
        <v>317</v>
      </c>
      <c r="C139" s="765"/>
      <c r="D139" s="766"/>
      <c r="E139" s="766"/>
      <c r="F139" s="767"/>
      <c r="G139" s="308"/>
      <c r="H139" s="309" t="str">
        <f>E59</f>
        <v/>
      </c>
      <c r="I139" s="310"/>
      <c r="J139"/>
    </row>
    <row r="140" spans="2:10" ht="21.75" thickBot="1" x14ac:dyDescent="0.35">
      <c r="B140" s="263" t="s">
        <v>316</v>
      </c>
      <c r="C140" s="765"/>
      <c r="D140" s="766"/>
      <c r="E140" s="766"/>
      <c r="F140" s="767"/>
      <c r="G140" s="308"/>
      <c r="H140" s="309" t="str">
        <f>E59</f>
        <v/>
      </c>
      <c r="I140" s="310"/>
      <c r="J140"/>
    </row>
    <row r="141" spans="2:10" ht="21.75" thickBot="1" x14ac:dyDescent="0.35">
      <c r="B141" s="263" t="s">
        <v>315</v>
      </c>
      <c r="C141" s="765"/>
      <c r="D141" s="766"/>
      <c r="E141" s="766"/>
      <c r="F141" s="767"/>
      <c r="G141" s="308"/>
      <c r="H141" s="309" t="str">
        <f>E59</f>
        <v/>
      </c>
      <c r="I141" s="310"/>
      <c r="J141"/>
    </row>
    <row r="142" spans="2:10" x14ac:dyDescent="0.3">
      <c r="J142"/>
    </row>
    <row r="143" spans="2:10" ht="19.5" thickBot="1" x14ac:dyDescent="0.35"/>
    <row r="144" spans="2:10" ht="58.9" customHeight="1" thickBot="1" x14ac:dyDescent="0.35">
      <c r="B144" s="912" t="s">
        <v>314</v>
      </c>
      <c r="C144" s="913"/>
      <c r="D144" s="914"/>
      <c r="E144" s="915"/>
      <c r="F144" s="916"/>
      <c r="G144" s="262" t="s">
        <v>313</v>
      </c>
      <c r="H144" s="917">
        <f>'Contact Info'!B4</f>
        <v>0</v>
      </c>
      <c r="I144" s="918"/>
    </row>
    <row r="146" spans="8:8" x14ac:dyDescent="0.3">
      <c r="H146" s="261"/>
    </row>
  </sheetData>
  <mergeCells count="134">
    <mergeCell ref="B99:I99"/>
    <mergeCell ref="B47:I47"/>
    <mergeCell ref="B144:C144"/>
    <mergeCell ref="D144:F144"/>
    <mergeCell ref="H144:I144"/>
    <mergeCell ref="C132:F132"/>
    <mergeCell ref="C133:F133"/>
    <mergeCell ref="B73:I73"/>
    <mergeCell ref="G75:H75"/>
    <mergeCell ref="B76:B80"/>
    <mergeCell ref="B124:I124"/>
    <mergeCell ref="B125:I125"/>
    <mergeCell ref="B126:I126"/>
    <mergeCell ref="F112:I112"/>
    <mergeCell ref="B90:F90"/>
    <mergeCell ref="B91:B95"/>
    <mergeCell ref="B128:B129"/>
    <mergeCell ref="B97:I97"/>
    <mergeCell ref="C98:I98"/>
    <mergeCell ref="C141:F141"/>
    <mergeCell ref="B130:I130"/>
    <mergeCell ref="C128:I128"/>
    <mergeCell ref="D78:F78"/>
    <mergeCell ref="D79:F79"/>
    <mergeCell ref="D94:F94"/>
    <mergeCell ref="C74:I74"/>
    <mergeCell ref="C80:I80"/>
    <mergeCell ref="B70:I70"/>
    <mergeCell ref="B71:I71"/>
    <mergeCell ref="C52:E52"/>
    <mergeCell ref="F55:I55"/>
    <mergeCell ref="C56:I56"/>
    <mergeCell ref="B57:I57"/>
    <mergeCell ref="C53:E53"/>
    <mergeCell ref="D76:F76"/>
    <mergeCell ref="D77:F77"/>
    <mergeCell ref="C60:F60"/>
    <mergeCell ref="B68:I68"/>
    <mergeCell ref="F52:I52"/>
    <mergeCell ref="F53:I53"/>
    <mergeCell ref="F54:I54"/>
    <mergeCell ref="B69:I69"/>
    <mergeCell ref="B72:I72"/>
    <mergeCell ref="C55:E55"/>
    <mergeCell ref="C54:E54"/>
    <mergeCell ref="C139:F139"/>
    <mergeCell ref="C140:F140"/>
    <mergeCell ref="C134:F134"/>
    <mergeCell ref="C135:F135"/>
    <mergeCell ref="G110:H110"/>
    <mergeCell ref="F104:G104"/>
    <mergeCell ref="D117:I118"/>
    <mergeCell ref="C117:C118"/>
    <mergeCell ref="B113:I113"/>
    <mergeCell ref="F105:G105"/>
    <mergeCell ref="G131:H131"/>
    <mergeCell ref="B127:I127"/>
    <mergeCell ref="F108:G108"/>
    <mergeCell ref="H108:I108"/>
    <mergeCell ref="B121:I121"/>
    <mergeCell ref="B122:I122"/>
    <mergeCell ref="B123:I123"/>
    <mergeCell ref="H105:I105"/>
    <mergeCell ref="B107:B108"/>
    <mergeCell ref="F106:I106"/>
    <mergeCell ref="H107:I107"/>
    <mergeCell ref="B136:I136"/>
    <mergeCell ref="C138:F138"/>
    <mergeCell ref="C129:I129"/>
    <mergeCell ref="B1:I1"/>
    <mergeCell ref="B30:E30"/>
    <mergeCell ref="F14:I15"/>
    <mergeCell ref="B31:E31"/>
    <mergeCell ref="C5:D5"/>
    <mergeCell ref="B46:F46"/>
    <mergeCell ref="B45:F45"/>
    <mergeCell ref="B44:F44"/>
    <mergeCell ref="B43:F43"/>
    <mergeCell ref="B42:F42"/>
    <mergeCell ref="G40:I40"/>
    <mergeCell ref="G41:I41"/>
    <mergeCell ref="G43:I43"/>
    <mergeCell ref="G42:I42"/>
    <mergeCell ref="G44:I44"/>
    <mergeCell ref="G46:I46"/>
    <mergeCell ref="G45:I45"/>
    <mergeCell ref="B2:I4"/>
    <mergeCell ref="F6:I6"/>
    <mergeCell ref="F5:I5"/>
    <mergeCell ref="B6:D6"/>
    <mergeCell ref="B19:I19"/>
    <mergeCell ref="B27:I27"/>
    <mergeCell ref="B22:I22"/>
    <mergeCell ref="C23:I23"/>
    <mergeCell ref="B24:I24"/>
    <mergeCell ref="B25:I25"/>
    <mergeCell ref="B26:I26"/>
    <mergeCell ref="B49:I49"/>
    <mergeCell ref="B20:I20"/>
    <mergeCell ref="B41:F41"/>
    <mergeCell ref="B40:F40"/>
    <mergeCell ref="B39:F39"/>
    <mergeCell ref="G39:I39"/>
    <mergeCell ref="B35:E35"/>
    <mergeCell ref="B36:E36"/>
    <mergeCell ref="B38:I38"/>
    <mergeCell ref="B37:I37"/>
    <mergeCell ref="B21:I21"/>
    <mergeCell ref="B29:I29"/>
    <mergeCell ref="B28:I28"/>
    <mergeCell ref="B16:I16"/>
    <mergeCell ref="B17:I17"/>
    <mergeCell ref="B34:E34"/>
    <mergeCell ref="B33:E33"/>
    <mergeCell ref="B32:E32"/>
    <mergeCell ref="B120:I120"/>
    <mergeCell ref="B8:I8"/>
    <mergeCell ref="B9:I9"/>
    <mergeCell ref="B10:I10"/>
    <mergeCell ref="B110:B111"/>
    <mergeCell ref="B101:B102"/>
    <mergeCell ref="B104:B105"/>
    <mergeCell ref="F102:I102"/>
    <mergeCell ref="H104:I104"/>
    <mergeCell ref="B100:I100"/>
    <mergeCell ref="D92:F92"/>
    <mergeCell ref="D93:F93"/>
    <mergeCell ref="B86:I86"/>
    <mergeCell ref="B87:I87"/>
    <mergeCell ref="D91:F91"/>
    <mergeCell ref="B82:I83"/>
    <mergeCell ref="B84:I85"/>
    <mergeCell ref="B67:I67"/>
    <mergeCell ref="C18:I18"/>
  </mergeCells>
  <dataValidations disablePrompts="1" xWindow="1416" yWindow="605" count="9">
    <dataValidation type="list" allowBlank="1" showInputMessage="1" showErrorMessage="1" sqref="I76:I79 F36:I36 I91:I94 H111 C115 I132:I135 I138:I141">
      <formula1>"Yes, No"</formula1>
    </dataValidation>
    <dataValidation allowBlank="1" showInputMessage="1" showErrorMessage="1" promptTitle="Outside Temperature" prompt="Enter the Current Outside Temp. During Assessment in Fahrenheit " sqref="E58"/>
    <dataValidation allowBlank="1" showInputMessage="1" showErrorMessage="1" promptTitle="Spillage " prompt="Enter Amount of Time in Seconds _x000a_" sqref="G76:G79"/>
    <dataValidation allowBlank="1" showInputMessage="1" showErrorMessage="1" promptTitle="Pressure (Pa)" prompt="Enter Pressure Recording During Draft Test at Assessment_x000a_" sqref="G91:G94"/>
    <dataValidation allowBlank="1" showInputMessage="1" showErrorMessage="1" promptTitle="Ambient CO" prompt="Enter Ambient CO from Monitor During Assessment_x000a_" sqref="G110:H110"/>
    <dataValidation allowBlank="1" showInputMessage="1" showErrorMessage="1" promptTitle="HWH Temp" prompt="Auto-populated from Assessment Form_x000a_" sqref="G107"/>
    <dataValidation allowBlank="1" showInputMessage="1" showErrorMessage="1" promptTitle="Return Temp" prompt="Auto-populated from Assessment Form" sqref="F103"/>
    <dataValidation allowBlank="1" showInputMessage="1" showErrorMessage="1" promptTitle="Supply Temp" prompt="Auto-populated from Assessment Form" sqref="H103"/>
    <dataValidation allowBlank="1" showInputMessage="1" showErrorMessage="1" promptTitle="Furnace Heat Rise Range" prompt="Check Tag for Acceptable Range for Appliance _x000a_" sqref="H104:I104"/>
  </dataValidations>
  <pageMargins left="0.7" right="0.7" top="0.75" bottom="0.75" header="0.3" footer="0.3"/>
  <pageSetup scale="42" orientation="portrait" r:id="rId1"/>
  <rowBreaks count="3" manualBreakCount="3">
    <brk id="47" max="16383" man="1"/>
    <brk id="119" max="9" man="1"/>
    <brk id="191"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0"/>
  <sheetViews>
    <sheetView tabSelected="1" zoomScaleNormal="100" workbookViewId="0">
      <selection activeCell="I25" sqref="I25"/>
    </sheetView>
  </sheetViews>
  <sheetFormatPr defaultColWidth="2.140625" defaultRowHeight="16.5" customHeight="1" x14ac:dyDescent="0.2"/>
  <cols>
    <col min="1" max="6" width="9.140625" style="148" customWidth="1"/>
    <col min="7" max="7" width="9.28515625" style="148" bestFit="1" customWidth="1"/>
    <col min="8" max="10" width="18.28515625" style="148" customWidth="1"/>
    <col min="11" max="11" width="5.7109375" style="148" customWidth="1"/>
    <col min="12" max="12" width="4.7109375" style="148" customWidth="1"/>
    <col min="13" max="20" width="9.140625" style="148" customWidth="1"/>
    <col min="21" max="21" width="18.7109375" style="148" customWidth="1"/>
    <col min="22" max="22" width="81.85546875" style="148" hidden="1" customWidth="1"/>
    <col min="23" max="23" width="8.7109375" style="451" hidden="1" customWidth="1"/>
    <col min="24" max="24" width="3.7109375" style="451" hidden="1" customWidth="1"/>
    <col min="25" max="25" width="133.85546875" style="451" hidden="1" customWidth="1"/>
    <col min="26" max="28" width="8.7109375" style="451" hidden="1" customWidth="1"/>
    <col min="29" max="29" width="3.7109375" style="451" hidden="1" customWidth="1"/>
    <col min="30" max="30" width="12.28515625" style="148" hidden="1" customWidth="1"/>
    <col min="31" max="31" width="10.7109375" style="148" hidden="1" customWidth="1"/>
    <col min="32" max="32" width="9.140625" style="148" hidden="1" customWidth="1"/>
    <col min="33" max="252" width="9.140625" style="148" customWidth="1"/>
    <col min="253" max="253" width="32.85546875" style="148" customWidth="1"/>
    <col min="254" max="254" width="12.85546875" style="148" customWidth="1"/>
    <col min="255" max="255" width="9.28515625" style="148" bestFit="1" customWidth="1"/>
    <col min="256" max="256" width="12.85546875" style="148" customWidth="1"/>
    <col min="257" max="257" width="17.28515625" style="148" customWidth="1"/>
    <col min="258" max="16384" width="2.140625" style="148"/>
  </cols>
  <sheetData>
    <row r="1" spans="1:34" ht="16.5" customHeight="1" thickBot="1" x14ac:dyDescent="0.3">
      <c r="A1" s="964" t="s">
        <v>136</v>
      </c>
      <c r="B1" s="965"/>
      <c r="C1" s="965"/>
      <c r="D1" s="965"/>
      <c r="E1" s="965"/>
      <c r="F1" s="965"/>
      <c r="G1" s="965"/>
      <c r="H1" s="965"/>
      <c r="I1" s="965"/>
      <c r="J1" s="966"/>
      <c r="K1" s="448"/>
      <c r="L1" s="449" t="s">
        <v>135</v>
      </c>
      <c r="V1" s="450" t="s">
        <v>134</v>
      </c>
      <c r="Y1" s="450" t="s">
        <v>133</v>
      </c>
      <c r="AD1" s="450" t="s">
        <v>132</v>
      </c>
    </row>
    <row r="2" spans="1:34" ht="15.6" customHeight="1" x14ac:dyDescent="0.2">
      <c r="A2" s="1425"/>
      <c r="B2" s="1425"/>
      <c r="C2" s="1425"/>
      <c r="D2" s="1425"/>
      <c r="E2" s="1425"/>
      <c r="F2" s="1425"/>
      <c r="G2" s="1425"/>
      <c r="H2" s="1425"/>
      <c r="I2" s="1425"/>
      <c r="J2" s="1425"/>
      <c r="K2" s="453"/>
      <c r="V2" s="454" t="s">
        <v>131</v>
      </c>
      <c r="W2" s="455" t="s">
        <v>130</v>
      </c>
      <c r="X2" s="456"/>
      <c r="Y2" s="457" t="s">
        <v>129</v>
      </c>
      <c r="Z2" s="458" t="s">
        <v>128</v>
      </c>
      <c r="AA2" s="458" t="s">
        <v>127</v>
      </c>
      <c r="AB2" s="459" t="s">
        <v>126</v>
      </c>
      <c r="AD2" s="458" t="s">
        <v>125</v>
      </c>
      <c r="AE2" s="458" t="s">
        <v>124</v>
      </c>
      <c r="AG2" s="460"/>
      <c r="AH2" s="460"/>
    </row>
    <row r="3" spans="1:34" ht="15.6" customHeight="1" x14ac:dyDescent="0.25">
      <c r="A3" s="968" t="s">
        <v>123</v>
      </c>
      <c r="B3" s="968"/>
      <c r="C3" s="967"/>
      <c r="D3" s="967"/>
      <c r="E3" s="967"/>
      <c r="F3" s="967"/>
      <c r="G3" s="967"/>
      <c r="H3" s="968" t="s">
        <v>122</v>
      </c>
      <c r="I3" s="968"/>
      <c r="J3" s="461"/>
      <c r="K3" s="462"/>
      <c r="L3" s="463" t="s">
        <v>121</v>
      </c>
      <c r="V3" s="454" t="s">
        <v>120</v>
      </c>
      <c r="W3" s="455">
        <v>90</v>
      </c>
      <c r="X3" s="456"/>
      <c r="Y3" s="464" t="s">
        <v>119</v>
      </c>
      <c r="Z3" s="455">
        <v>14</v>
      </c>
      <c r="AA3" s="455">
        <v>10.5</v>
      </c>
      <c r="AB3" s="455"/>
      <c r="AD3" s="455" t="s">
        <v>118</v>
      </c>
      <c r="AE3" s="455">
        <v>6.5</v>
      </c>
    </row>
    <row r="4" spans="1:34" ht="15.6" customHeight="1" x14ac:dyDescent="0.25">
      <c r="A4" s="968" t="s">
        <v>4</v>
      </c>
      <c r="B4" s="968"/>
      <c r="C4" s="967"/>
      <c r="D4" s="967"/>
      <c r="E4" s="967"/>
      <c r="F4" s="967"/>
      <c r="G4" s="967"/>
      <c r="H4" s="1426"/>
      <c r="I4" s="1427"/>
      <c r="J4" s="1427"/>
      <c r="K4" s="466"/>
      <c r="M4" s="465" t="s">
        <v>117</v>
      </c>
      <c r="V4" s="454" t="s">
        <v>116</v>
      </c>
      <c r="W4" s="455">
        <v>80</v>
      </c>
      <c r="X4" s="456"/>
      <c r="Y4" s="464" t="s">
        <v>115</v>
      </c>
      <c r="Z4" s="455">
        <v>12</v>
      </c>
      <c r="AA4" s="455">
        <v>10.8</v>
      </c>
      <c r="AB4" s="455"/>
      <c r="AD4" s="455">
        <v>1980</v>
      </c>
      <c r="AE4" s="455">
        <v>6.5</v>
      </c>
    </row>
    <row r="5" spans="1:34" ht="16.5" customHeight="1" thickBot="1" x14ac:dyDescent="0.25">
      <c r="A5" s="1428"/>
      <c r="B5" s="1428"/>
      <c r="C5" s="1428"/>
      <c r="D5" s="1428"/>
      <c r="E5" s="1428"/>
      <c r="F5" s="1428"/>
      <c r="G5" s="1428"/>
      <c r="H5" s="1428"/>
      <c r="I5" s="1428"/>
      <c r="J5" s="1428"/>
      <c r="K5" s="467"/>
      <c r="M5" s="465" t="s">
        <v>114</v>
      </c>
      <c r="V5" s="454" t="s">
        <v>113</v>
      </c>
      <c r="W5" s="455">
        <v>78</v>
      </c>
      <c r="X5" s="456"/>
      <c r="Y5" s="464" t="s">
        <v>112</v>
      </c>
      <c r="Z5" s="455">
        <v>10</v>
      </c>
      <c r="AA5" s="455">
        <v>9.3000000000000007</v>
      </c>
      <c r="AB5" s="455"/>
      <c r="AD5" s="455">
        <v>1981</v>
      </c>
      <c r="AE5" s="455">
        <v>8</v>
      </c>
    </row>
    <row r="6" spans="1:34" ht="16.5" customHeight="1" thickBot="1" x14ac:dyDescent="0.3">
      <c r="A6" s="959" t="s">
        <v>111</v>
      </c>
      <c r="B6" s="960"/>
      <c r="C6" s="960"/>
      <c r="D6" s="960"/>
      <c r="E6" s="960"/>
      <c r="F6" s="960"/>
      <c r="G6" s="961"/>
      <c r="H6" s="954" t="s">
        <v>704</v>
      </c>
      <c r="I6" s="954"/>
      <c r="J6" s="955"/>
      <c r="K6" s="152"/>
      <c r="L6" s="468" t="s">
        <v>61</v>
      </c>
      <c r="V6" s="454" t="s">
        <v>110</v>
      </c>
      <c r="W6" s="455">
        <v>75</v>
      </c>
      <c r="X6" s="456"/>
      <c r="Y6" s="464" t="s">
        <v>109</v>
      </c>
      <c r="Z6" s="455">
        <v>8</v>
      </c>
      <c r="AA6" s="455">
        <v>7.7</v>
      </c>
      <c r="AB6" s="455"/>
      <c r="AD6" s="455">
        <v>1982</v>
      </c>
      <c r="AE6" s="455">
        <v>8</v>
      </c>
    </row>
    <row r="7" spans="1:34" ht="16.5" customHeight="1" x14ac:dyDescent="0.25">
      <c r="A7" s="952" t="s">
        <v>59</v>
      </c>
      <c r="B7" s="953"/>
      <c r="C7" s="953"/>
      <c r="D7" s="953"/>
      <c r="E7" s="953"/>
      <c r="F7" s="953"/>
      <c r="G7" s="953"/>
      <c r="H7" s="962" t="s">
        <v>705</v>
      </c>
      <c r="I7" s="962"/>
      <c r="J7" s="963"/>
      <c r="K7" s="469"/>
      <c r="L7" s="470" t="s">
        <v>58</v>
      </c>
      <c r="M7" s="471" t="s">
        <v>57</v>
      </c>
      <c r="V7" s="454" t="s">
        <v>108</v>
      </c>
      <c r="W7" s="455">
        <v>64</v>
      </c>
      <c r="X7" s="456"/>
      <c r="Y7" s="464" t="s">
        <v>107</v>
      </c>
      <c r="Z7" s="455">
        <v>6.5</v>
      </c>
      <c r="AA7" s="455">
        <v>6.4</v>
      </c>
      <c r="AB7" s="455"/>
      <c r="AD7" s="455">
        <v>1983</v>
      </c>
      <c r="AE7" s="455">
        <v>8</v>
      </c>
    </row>
    <row r="8" spans="1:34" ht="16.5" customHeight="1" x14ac:dyDescent="0.25">
      <c r="A8" s="947" t="s">
        <v>106</v>
      </c>
      <c r="B8" s="948"/>
      <c r="C8" s="948"/>
      <c r="D8" s="948"/>
      <c r="E8" s="948"/>
      <c r="F8" s="948"/>
      <c r="G8" s="948"/>
      <c r="H8" s="945" t="s">
        <v>706</v>
      </c>
      <c r="I8" s="945"/>
      <c r="J8" s="946"/>
      <c r="K8" s="472"/>
      <c r="L8" s="470" t="s">
        <v>50</v>
      </c>
      <c r="M8" s="471" t="s">
        <v>55</v>
      </c>
      <c r="V8" s="454" t="s">
        <v>105</v>
      </c>
      <c r="W8" s="455">
        <v>80</v>
      </c>
      <c r="X8" s="456"/>
      <c r="Y8" s="464" t="s">
        <v>104</v>
      </c>
      <c r="Z8" s="455">
        <v>14</v>
      </c>
      <c r="AA8" s="455">
        <v>10.5</v>
      </c>
      <c r="AB8" s="455">
        <v>8</v>
      </c>
      <c r="AD8" s="455">
        <v>1984</v>
      </c>
      <c r="AE8" s="455">
        <v>8</v>
      </c>
    </row>
    <row r="9" spans="1:34" ht="16.5" customHeight="1" thickBot="1" x14ac:dyDescent="0.3">
      <c r="A9" s="937" t="s">
        <v>103</v>
      </c>
      <c r="B9" s="938"/>
      <c r="C9" s="938"/>
      <c r="D9" s="938"/>
      <c r="E9" s="938"/>
      <c r="F9" s="938"/>
      <c r="G9" s="938"/>
      <c r="H9" s="939"/>
      <c r="I9" s="939"/>
      <c r="J9" s="940"/>
      <c r="K9" s="473"/>
      <c r="L9" s="474" t="s">
        <v>53</v>
      </c>
      <c r="M9" s="471" t="s">
        <v>52</v>
      </c>
      <c r="V9" s="454" t="s">
        <v>102</v>
      </c>
      <c r="W9" s="455">
        <v>81</v>
      </c>
      <c r="X9" s="456"/>
      <c r="Y9" s="464" t="s">
        <v>101</v>
      </c>
      <c r="Z9" s="475">
        <v>10</v>
      </c>
      <c r="AA9" s="475">
        <v>9.3000000000000007</v>
      </c>
      <c r="AB9" s="475">
        <v>7.1</v>
      </c>
      <c r="AD9" s="455">
        <v>1985</v>
      </c>
      <c r="AE9" s="455">
        <v>8</v>
      </c>
    </row>
    <row r="10" spans="1:34" s="1433" customFormat="1" ht="16.5" customHeight="1" thickBot="1" x14ac:dyDescent="0.3">
      <c r="A10" s="1429" t="str">
        <f>IF(AND(I13&gt;1%,A13=TRUE,C13=TRUE),I13,IF(AND(I13&gt;1%,B13=TRUE,C13=TRUE),I13,IF(AND(I13&lt;=0,A13=TRUE,C13=TRUE),"EFFICIENCY ERROR",IF(AND(I13&lt;=0,B13=TRUE,C13=TRUE),"EFFICIENCY ERROR",IF(AND(J3&gt;1,H9&gt;1,B13=FALSE),"N/A","")))))</f>
        <v/>
      </c>
      <c r="B10" s="1430"/>
      <c r="C10" s="1430"/>
      <c r="D10" s="1430"/>
      <c r="E10" s="1430"/>
      <c r="F10" s="1430"/>
      <c r="G10" s="1430"/>
      <c r="H10" s="1431"/>
      <c r="I10" s="1431"/>
      <c r="J10" s="1431"/>
      <c r="K10" s="1432"/>
      <c r="T10" s="1434"/>
    </row>
    <row r="11" spans="1:34" ht="16.5" customHeight="1" x14ac:dyDescent="0.25">
      <c r="A11" s="476" t="s">
        <v>100</v>
      </c>
      <c r="B11" s="477"/>
      <c r="C11" s="477"/>
      <c r="D11" s="477"/>
      <c r="E11" s="477"/>
      <c r="F11" s="477"/>
      <c r="G11" s="477"/>
      <c r="H11" s="477"/>
      <c r="I11" s="477"/>
      <c r="J11" s="478"/>
      <c r="K11" s="462"/>
      <c r="L11" s="470"/>
      <c r="M11" s="471"/>
      <c r="V11" s="454" t="s">
        <v>99</v>
      </c>
      <c r="W11" s="455">
        <v>90</v>
      </c>
      <c r="X11" s="456"/>
      <c r="Y11" s="464" t="s">
        <v>98</v>
      </c>
      <c r="Z11" s="475">
        <v>8</v>
      </c>
      <c r="AA11" s="475">
        <v>7.7</v>
      </c>
      <c r="AB11" s="475">
        <v>6.6</v>
      </c>
      <c r="AD11" s="455">
        <v>1986</v>
      </c>
      <c r="AE11" s="455">
        <v>8</v>
      </c>
    </row>
    <row r="12" spans="1:34" ht="16.5" customHeight="1" x14ac:dyDescent="0.25">
      <c r="A12" s="941" t="s">
        <v>97</v>
      </c>
      <c r="B12" s="942"/>
      <c r="C12" s="942"/>
      <c r="D12" s="942"/>
      <c r="E12" s="942"/>
      <c r="F12" s="942"/>
      <c r="G12" s="942"/>
      <c r="H12" s="479"/>
      <c r="I12" s="1435" t="str">
        <f>IF(H9&gt;1,I13,"")</f>
        <v/>
      </c>
      <c r="J12" s="1436"/>
      <c r="K12" s="480"/>
      <c r="L12" s="474" t="s">
        <v>44</v>
      </c>
      <c r="M12" s="481" t="s">
        <v>96</v>
      </c>
      <c r="V12" s="454" t="s">
        <v>95</v>
      </c>
      <c r="W12" s="455">
        <v>80</v>
      </c>
      <c r="X12" s="456"/>
      <c r="Y12" s="464" t="s">
        <v>94</v>
      </c>
      <c r="Z12" s="475">
        <v>6.5</v>
      </c>
      <c r="AA12" s="475">
        <v>6.4</v>
      </c>
      <c r="AB12" s="475">
        <v>6</v>
      </c>
      <c r="AD12" s="455">
        <v>1987</v>
      </c>
      <c r="AE12" s="455">
        <v>8</v>
      </c>
    </row>
    <row r="13" spans="1:34" s="1443" customFormat="1" ht="16.5" hidden="1" customHeight="1" x14ac:dyDescent="0.25">
      <c r="A13" s="1437" t="str">
        <f>IF(H7="DOE","TRUE","FALSE")</f>
        <v>FALSE</v>
      </c>
      <c r="B13" s="1438" t="str">
        <f>IF(H7="LIHEAP","TRUE","FALSE")</f>
        <v>FALSE</v>
      </c>
      <c r="C13" s="1438" t="str">
        <f>IF(H7="DOE &amp; LIHEAP","TRUE","FALSE")</f>
        <v>FALSE</v>
      </c>
      <c r="D13" s="1438" t="str">
        <f>IF(H8="Gas Furnace","TRUE","FALSE")</f>
        <v>FALSE</v>
      </c>
      <c r="E13" s="1438" t="str">
        <f>IF(H8="Electric Resistance Furnace","TRUE","FALSE")</f>
        <v>FALSE</v>
      </c>
      <c r="F13" s="1438" t="str">
        <f>IF(H8="Heat Pump","TRUE","FALSE")</f>
        <v>FALSE</v>
      </c>
      <c r="G13" s="1438" t="str">
        <f>IF(D13="TRUE","N/A",IF(E13="TRUE",1,IF(F13="TRUE","N/A","")))</f>
        <v/>
      </c>
      <c r="H13" s="1439" t="b">
        <f>IF(H6="Conditioned Space","Conditioned",IF(H6="Unconditioned Space","Unconditioned",FALSE))</f>
        <v>0</v>
      </c>
      <c r="I13" s="1440" t="str">
        <f>IF(H8="Gas Furnace","Requires combustion analyzer reading",IF(H8="Electric Resistance Furnace","N/A",IF(H8="Heat Pump","N/A","")))</f>
        <v/>
      </c>
      <c r="J13" s="1441"/>
      <c r="K13" s="1442"/>
    </row>
    <row r="14" spans="1:34" s="483" customFormat="1" ht="16.5" customHeight="1" x14ac:dyDescent="0.25">
      <c r="A14" s="947" t="s">
        <v>93</v>
      </c>
      <c r="B14" s="948"/>
      <c r="C14" s="948"/>
      <c r="D14" s="948"/>
      <c r="E14" s="948"/>
      <c r="F14" s="948"/>
      <c r="G14" s="948"/>
      <c r="H14" s="1444" t="str">
        <f>G13</f>
        <v/>
      </c>
      <c r="I14" s="1444"/>
      <c r="J14" s="1445"/>
      <c r="K14" s="482"/>
      <c r="L14" s="470" t="s">
        <v>41</v>
      </c>
      <c r="M14" s="471" t="s">
        <v>88</v>
      </c>
      <c r="V14" s="454" t="s">
        <v>92</v>
      </c>
      <c r="W14" s="455">
        <v>80</v>
      </c>
      <c r="X14" s="456"/>
      <c r="Y14" s="464" t="s">
        <v>91</v>
      </c>
      <c r="Z14" s="475">
        <v>10</v>
      </c>
      <c r="AA14" s="475">
        <v>9.1</v>
      </c>
      <c r="AB14" s="455"/>
      <c r="AC14" s="451"/>
      <c r="AD14" s="455">
        <v>1988</v>
      </c>
      <c r="AE14" s="455">
        <v>8</v>
      </c>
    </row>
    <row r="15" spans="1:34" s="1433" customFormat="1" ht="16.5" hidden="1" customHeight="1" x14ac:dyDescent="0.2">
      <c r="A15" s="1446" t="str">
        <f>IF(H8="Gas Furnace",H12,IF(H8="Electric Resistance Furnace","N/A",IF(H8="Heat Pump","N/A","")))</f>
        <v/>
      </c>
      <c r="B15" s="1447"/>
      <c r="C15" s="1448"/>
      <c r="D15" s="1448"/>
      <c r="E15" s="1448"/>
      <c r="F15" s="1448"/>
      <c r="G15" s="1449" t="str">
        <f>IF(D13="TRUE","N/A",IF(E13="TRUE","N/A",IF(F13="TRUE",8,"")))</f>
        <v/>
      </c>
      <c r="H15" s="1450" t="str">
        <f>IF(AND(H8="Gas Furnace",H9&gt;1),"N/A",IF(AND(H9&gt;1,H8="Electric Resistance Furnace"),"N/A",IF(AND(H16&gt;1,H8="Heat Pump"),H16,IF(AND(H8="Heat Pump",H16&lt;1),G15,""))))</f>
        <v/>
      </c>
      <c r="I15" s="1450"/>
      <c r="J15" s="1451"/>
      <c r="K15" s="1452"/>
    </row>
    <row r="16" spans="1:34" s="488" customFormat="1" ht="16.5" customHeight="1" x14ac:dyDescent="0.25">
      <c r="A16" s="941" t="s">
        <v>90</v>
      </c>
      <c r="B16" s="942"/>
      <c r="C16" s="942"/>
      <c r="D16" s="942"/>
      <c r="E16" s="942"/>
      <c r="F16" s="942"/>
      <c r="G16" s="942"/>
      <c r="H16" s="484"/>
      <c r="I16" s="485" t="str">
        <f>H15</f>
        <v/>
      </c>
      <c r="J16" s="486" t="str">
        <f>IF(H8="Heat Pump","HSPF","")</f>
        <v/>
      </c>
      <c r="K16" s="487"/>
      <c r="L16" s="470" t="s">
        <v>89</v>
      </c>
      <c r="M16" s="471" t="s">
        <v>88</v>
      </c>
      <c r="V16" s="489" t="s">
        <v>87</v>
      </c>
      <c r="W16" s="490">
        <v>73</v>
      </c>
      <c r="X16" s="456"/>
      <c r="Y16" s="491" t="s">
        <v>86</v>
      </c>
      <c r="Z16" s="492">
        <v>10</v>
      </c>
      <c r="AA16" s="492">
        <v>9.1</v>
      </c>
      <c r="AB16" s="492">
        <v>6.8</v>
      </c>
      <c r="AC16" s="451"/>
      <c r="AD16" s="490">
        <v>1989</v>
      </c>
      <c r="AE16" s="490">
        <v>8</v>
      </c>
    </row>
    <row r="17" spans="1:31" s="1458" customFormat="1" ht="16.5" hidden="1" customHeight="1" x14ac:dyDescent="0.25">
      <c r="A17" s="1453"/>
      <c r="B17" s="1454"/>
      <c r="C17" s="1454"/>
      <c r="D17" s="1454"/>
      <c r="E17" s="1454"/>
      <c r="F17" s="1454"/>
      <c r="G17" s="1454"/>
      <c r="H17" s="1455"/>
      <c r="I17" s="1456"/>
      <c r="J17" s="1457"/>
      <c r="L17" s="1459"/>
      <c r="M17" s="1460"/>
      <c r="W17" s="1461"/>
      <c r="X17" s="1461"/>
      <c r="Y17" s="1462"/>
      <c r="Z17" s="1461"/>
      <c r="AA17" s="1461"/>
      <c r="AB17" s="1461"/>
      <c r="AC17" s="1461"/>
      <c r="AD17" s="1461"/>
      <c r="AE17" s="1461"/>
    </row>
    <row r="18" spans="1:31" ht="16.5" customHeight="1" x14ac:dyDescent="0.25">
      <c r="A18" s="943" t="s">
        <v>48</v>
      </c>
      <c r="B18" s="944"/>
      <c r="C18" s="944"/>
      <c r="D18" s="944"/>
      <c r="E18" s="944"/>
      <c r="F18" s="944"/>
      <c r="G18" s="944"/>
      <c r="H18" s="945" t="s">
        <v>293</v>
      </c>
      <c r="I18" s="945"/>
      <c r="J18" s="946"/>
      <c r="K18" s="152"/>
      <c r="L18" s="474" t="s">
        <v>85</v>
      </c>
      <c r="M18" s="471" t="s">
        <v>46</v>
      </c>
      <c r="V18" s="493" t="s">
        <v>84</v>
      </c>
      <c r="W18" s="494">
        <v>60</v>
      </c>
      <c r="X18" s="456"/>
      <c r="Y18" s="495" t="s">
        <v>80</v>
      </c>
      <c r="Z18" s="494"/>
      <c r="AA18" s="496">
        <v>9.75</v>
      </c>
      <c r="AB18" s="494"/>
      <c r="AD18" s="494">
        <v>1990</v>
      </c>
      <c r="AE18" s="494">
        <v>8</v>
      </c>
    </row>
    <row r="19" spans="1:31" s="1443" customFormat="1" ht="16.5" hidden="1" customHeight="1" x14ac:dyDescent="0.25">
      <c r="A19" s="1463" t="str">
        <f>IF(AND(A13="TRUE",D13="TRUE",H18="Annual Professional Maintenance"),"DOE Does Not Allow Degration of this Type Furnace",IF(AND(A13="TRUE",D13="TRUE",H18="Seldom or Never Maintained"),"DOE Does Not Allow this Maintenance Selection",IF(AND(A13="TRUE",E13="TRUE",H18="Annual Professional Maintenance"),"DOE Does Not Allow Degration of this Type Furnace",IF(AND(A13="TRUE",E13="TRUE",H18="Seldom or Never Maintained"),"DOE Does Not Allow this Maintenance Selection",IF(AND(A13="TRUE",F13="TRUE",H18="Annual Professional Maintenance"),0.01,IF(AND(A13="TRUE",F13="TRUE",H18="Seldom or Never Maintained"),"DOE Does Not Allow this Maintenance Selection",""))))))</f>
        <v/>
      </c>
      <c r="B19" s="1464" t="str">
        <f>IF(AND(B13="TRUE",D13="TRUE",H18="Annual Professional Maintenance"),0.005,IF(AND(B13="TRUE",D13="TRUE",H18="Seldom or Never Maintained"),0.015,IF(AND(B13="TRUE",E13="TRUE",H18="Annual Professional Maintenance"),0.01,IF(AND(B13="TRUE",E13="TRUE",H18="Seldom or Never Maintained"),0.03,IF(AND(B13="TRUE",F13="TRUE",H18="Annual Professional Maintenance"),0.01,IF(AND(B13="TRUE",F13="TRUE",H18="Seldom or Never Maintained"),0.03,""))))))</f>
        <v/>
      </c>
      <c r="C19" s="1465" t="str">
        <f>IF(AND(C13="TRUE",D13="TRUE",H18="Annual Professional Maintenance"),"DOE Does Not Allow Degration of this Type Furnace",IF(AND(C13="TRUE",D13="TRUE",H18="Seldom or Never Maintained"),"DOE Does Not Allow this Maintenance Selection",IF(AND(C13="TRUE",E13="TRUE",H18="Annual Professional Maintenance"),"DOE Does Not Allow Degration of this Type Furnace",IF(AND(C13="TRUE",E13="TRUE",H18="Seldom or Never Maintained"),"DOE Does Not Allow this Maintenance Selection",IF(AND(C13="TRUE",F13="TRUE",H18="Annual Professional Maintenance"),0.01,IF(AND(C13="TRUE",F13="TRUE",H18="Seldom or Never Maintained"),"DOE Does Not Allow this Maintenance Selection",""))))))</f>
        <v/>
      </c>
      <c r="D19" s="1438"/>
      <c r="E19" s="1438"/>
      <c r="F19" s="1438"/>
      <c r="G19" s="1438"/>
      <c r="H19" s="1466"/>
      <c r="I19" s="1466"/>
      <c r="J19" s="1467"/>
      <c r="K19" s="1442"/>
    </row>
    <row r="20" spans="1:31" s="483" customFormat="1" ht="16.5" customHeight="1" thickBot="1" x14ac:dyDescent="0.3">
      <c r="A20" s="933" t="s">
        <v>83</v>
      </c>
      <c r="B20" s="934"/>
      <c r="C20" s="934"/>
      <c r="D20" s="934"/>
      <c r="E20" s="934"/>
      <c r="F20" s="934"/>
      <c r="G20" s="934"/>
      <c r="H20" s="935" t="str">
        <f>(CONCATENATE(A19,B19,C19,D19))</f>
        <v/>
      </c>
      <c r="I20" s="935"/>
      <c r="J20" s="936"/>
      <c r="K20" s="497"/>
      <c r="L20" s="474" t="s">
        <v>82</v>
      </c>
      <c r="M20" s="471" t="s">
        <v>43</v>
      </c>
      <c r="V20" s="454" t="s">
        <v>81</v>
      </c>
      <c r="W20" s="455">
        <v>81</v>
      </c>
      <c r="X20" s="456"/>
      <c r="Y20" s="464" t="s">
        <v>80</v>
      </c>
      <c r="Z20" s="455"/>
      <c r="AA20" s="475">
        <v>8.5</v>
      </c>
      <c r="AB20" s="455"/>
      <c r="AC20" s="451"/>
      <c r="AD20" s="455">
        <v>1991</v>
      </c>
      <c r="AE20" s="455">
        <v>8</v>
      </c>
    </row>
    <row r="21" spans="1:31" s="1478" customFormat="1" ht="16.5" hidden="1" customHeight="1" thickBot="1" x14ac:dyDescent="0.3">
      <c r="A21" s="1468" t="str">
        <f>IF(AND(A13="TRUE",H8="Gas Furnace",H18="Annual Professional Maintenance"),H12*100,IF(AND(A13="TRUE",H8="Gas Furnace",H18="Seldom or Never Maintained"),"DOE Does Not Allow this Maintenance Selection",IF(AND(A13="TRUE",H8="Electric Resistance Furnace",H18="Annual Professional Maintenance"),H14*100,IF(AND(A13="TRUE",H8="Electric Resistance Furnace",H18="Seldom or Never Maintained"),"DOE Does Not Allow this Maintenance Selection",IF(AND(A13="TRUE",H8="Heat Pump",H18="Annual Professional Maintenance"),ROUND(I16*(1-0.01)^(J3-H9),1),IF(AND(A13="TRUE",H8="Heat Pump",H18="Seldom or Never Maintained"),"DOE Does Not Allow this Maintenance Selection",""))))))</f>
        <v/>
      </c>
      <c r="B21" s="1469" t="str">
        <f>IF(AND(B13="TRUE",D13="TRUE",H18="Annual Professional Maintenance"),ROUND(H12*(1-H20)^(J3-H9)*100,1),IF(AND(B13="TRUE",D13="TRUE",H18="Seldom or Never Maintained"),ROUND(H12*(1-H20)^(J3-H9)*100,1),IF(AND(B13="TRUE",E13="TRUE",H18="Annual Professional Maintenance"),ROUND(H14*(1-H20)^(J3-H9)*100,1),IF(AND(B13="TRUE",E13="TRUE",H18="Seldom or Never Maintained"),ROUND(H14*(1-H20)^(J3-H9)*100,1),IF(AND(B13="TRUE",F13="TRUE",H18="Annual Professional Maintenance"),ROUND(I16*(1-H20)^(J3-H9),1),IF(AND(B13="TRUE",F13="TRUE",H18="Seldom or Never Maintained"),ROUND(I16*(1-H20)^(J3-H9),1),""))))))</f>
        <v/>
      </c>
      <c r="C21" s="1470" t="str">
        <f>IF(AND(C13="TRUE",H8="Gas Furnace",H18="Annual Professional Maintenance"),H12*100,IF(AND(C13="TRUE",H8="Gas Furnace",H18="Seldom or Never Maintained"),"DOE Does Not Allow this Maintenance Selection",IF(AND(C13="TRUE",H8="Electric Resistance Furnace",H18="Annual Professional Maintenance"),H14*100,IF(AND(C13="TRUE",H8="Electric Resistance Furnace",H18="Seldom or Never Maintained"),"DOE Does Not Allow this Maintenance Selection",IF(AND(C13="TRUE",H8="Heat Pump",H18="Annual Professional Maintenance"),ROUND(I16*(1-0.01)^(J3-H9),1),IF(AND(C13="TRUE",H8="Heat Pump",H18="Seldom or Never Maintained"),"DOE Does Not Allow this Maintenance Selection",""))))))</f>
        <v/>
      </c>
      <c r="D21" s="1471" t="str">
        <f>CONCATENATE(A21,B21,C21)</f>
        <v/>
      </c>
      <c r="E21" s="1470"/>
      <c r="F21" s="1472"/>
      <c r="G21" s="1473"/>
      <c r="H21" s="1474"/>
      <c r="I21" s="1475" t="str">
        <f>IF(AND(H8="Electric Resistance Furnace",H18="Annual Professional Maintenance")," % of Efficiency",IF(AND(H8="Gas Furnace",H18="Annual Professional Maintenance"),"% AFUE",IF(AND(H8="Heat Pump",H18="Annual Professional Maintenance")," HSPF",IF(AND(H7="LIHEAP",H8="Electric Resistance Furnace",H18="Seldom Or Never Maintained"),"% of Efficiency",IF(AND(H7="LIHEAP",H8="Gas Furnace",H18="Seldom Or Never Maintained")," % AFUE",IF(AND(H7="LIHEAP",H8="Heat Pump",H18="Seldom Or Never Maintained")," HSPF",""))))))</f>
        <v/>
      </c>
      <c r="J21" s="1476" t="str">
        <f>CONCATENATE(D21,I21)</f>
        <v/>
      </c>
      <c r="K21" s="1477"/>
      <c r="L21" s="1477"/>
      <c r="V21" s="1479"/>
      <c r="W21" s="1479"/>
      <c r="X21" s="1477"/>
      <c r="Y21" s="1479"/>
      <c r="Z21" s="1479"/>
      <c r="AA21" s="1479"/>
      <c r="AB21" s="1479"/>
      <c r="AD21" s="1479"/>
      <c r="AE21" s="1479"/>
    </row>
    <row r="22" spans="1:31" ht="16.5" customHeight="1" thickBot="1" x14ac:dyDescent="0.3">
      <c r="A22" s="1480" t="s">
        <v>79</v>
      </c>
      <c r="B22" s="1481"/>
      <c r="C22" s="1481"/>
      <c r="D22" s="1481"/>
      <c r="E22" s="1481"/>
      <c r="F22" s="1481"/>
      <c r="G22" s="1481"/>
      <c r="H22" s="1482" t="str">
        <f>J21</f>
        <v/>
      </c>
      <c r="I22" s="1483"/>
      <c r="J22" s="1484"/>
      <c r="K22" s="472"/>
      <c r="L22" s="474" t="s">
        <v>78</v>
      </c>
      <c r="M22" s="471" t="s">
        <v>77</v>
      </c>
      <c r="O22" s="463"/>
      <c r="P22" s="468"/>
      <c r="Q22" s="498"/>
      <c r="R22" s="498"/>
      <c r="S22" s="498"/>
      <c r="T22" s="498"/>
      <c r="U22" s="498"/>
      <c r="V22" s="454" t="s">
        <v>76</v>
      </c>
      <c r="W22" s="455">
        <v>71</v>
      </c>
      <c r="X22" s="456"/>
      <c r="Y22" s="464" t="s">
        <v>75</v>
      </c>
      <c r="Z22" s="455"/>
      <c r="AA22" s="475">
        <v>7.5</v>
      </c>
      <c r="AB22" s="455"/>
      <c r="AD22" s="455">
        <v>1992</v>
      </c>
      <c r="AE22" s="455">
        <v>10</v>
      </c>
    </row>
    <row r="23" spans="1:31" ht="16.5" customHeight="1" x14ac:dyDescent="0.25">
      <c r="A23" s="499" t="s">
        <v>74</v>
      </c>
      <c r="B23" s="452"/>
      <c r="C23" s="452"/>
      <c r="D23" s="452"/>
      <c r="E23" s="452"/>
      <c r="F23" s="452"/>
      <c r="G23" s="452"/>
      <c r="H23" s="463"/>
      <c r="I23" s="1485"/>
      <c r="J23" s="1485"/>
      <c r="K23" s="473"/>
      <c r="O23" s="463"/>
      <c r="P23" s="468"/>
      <c r="Q23" s="498"/>
      <c r="R23" s="498"/>
      <c r="S23" s="498"/>
      <c r="T23" s="498"/>
      <c r="U23" s="498"/>
      <c r="V23" s="454" t="s">
        <v>73</v>
      </c>
      <c r="W23" s="455">
        <v>80</v>
      </c>
      <c r="X23" s="456"/>
      <c r="Y23" s="464" t="s">
        <v>72</v>
      </c>
      <c r="Z23" s="455"/>
      <c r="AA23" s="475">
        <v>6.5</v>
      </c>
      <c r="AB23" s="455"/>
      <c r="AD23" s="455">
        <v>1993</v>
      </c>
      <c r="AE23" s="455">
        <v>10</v>
      </c>
    </row>
    <row r="24" spans="1:31" ht="15.6" customHeight="1" x14ac:dyDescent="0.25">
      <c r="A24" s="500" t="s">
        <v>71</v>
      </c>
      <c r="B24" s="452"/>
      <c r="C24" s="452"/>
      <c r="D24" s="452"/>
      <c r="E24" s="452"/>
      <c r="F24" s="452"/>
      <c r="G24" s="452"/>
      <c r="H24" s="1486"/>
      <c r="I24" s="1486"/>
      <c r="J24" s="1486"/>
      <c r="K24" s="501"/>
      <c r="M24" s="233"/>
      <c r="N24" s="502"/>
      <c r="O24" s="463"/>
      <c r="P24" s="468"/>
      <c r="Q24" s="498"/>
      <c r="R24" s="498"/>
      <c r="S24" s="498"/>
      <c r="T24" s="498"/>
      <c r="U24" s="498"/>
      <c r="V24" s="454" t="s">
        <v>70</v>
      </c>
      <c r="W24" s="455">
        <v>82</v>
      </c>
      <c r="X24" s="456"/>
      <c r="Y24" s="464" t="s">
        <v>69</v>
      </c>
      <c r="Z24" s="455"/>
      <c r="AA24" s="475">
        <v>9</v>
      </c>
      <c r="AB24" s="455"/>
      <c r="AD24" s="455">
        <v>1994</v>
      </c>
      <c r="AE24" s="455">
        <v>10</v>
      </c>
    </row>
    <row r="25" spans="1:31" ht="15.6" customHeight="1" x14ac:dyDescent="0.25">
      <c r="A25" s="500" t="s">
        <v>37</v>
      </c>
      <c r="B25" s="452"/>
      <c r="C25" s="452"/>
      <c r="D25" s="452"/>
      <c r="E25" s="452"/>
      <c r="F25" s="452"/>
      <c r="G25" s="452"/>
      <c r="H25" s="463"/>
      <c r="I25" s="1486"/>
      <c r="J25" s="1486"/>
      <c r="K25" s="1487"/>
      <c r="M25" s="233"/>
      <c r="O25" s="463"/>
      <c r="P25" s="468"/>
      <c r="Q25" s="498"/>
      <c r="R25" s="498"/>
      <c r="S25" s="498"/>
      <c r="T25" s="498"/>
      <c r="U25" s="498"/>
      <c r="V25" s="454" t="s">
        <v>68</v>
      </c>
      <c r="W25" s="455">
        <v>100</v>
      </c>
      <c r="X25" s="456"/>
      <c r="Y25" s="464" t="s">
        <v>67</v>
      </c>
      <c r="Z25" s="455"/>
      <c r="AA25" s="475">
        <v>8.5</v>
      </c>
      <c r="AB25" s="455"/>
      <c r="AD25" s="455">
        <v>1995</v>
      </c>
      <c r="AE25" s="455">
        <v>10</v>
      </c>
    </row>
    <row r="26" spans="1:31" ht="15.6" customHeight="1" x14ac:dyDescent="0.25">
      <c r="A26" s="500" t="s">
        <v>36</v>
      </c>
      <c r="B26" s="452"/>
      <c r="C26" s="452"/>
      <c r="D26" s="452"/>
      <c r="E26" s="452"/>
      <c r="F26" s="452"/>
      <c r="G26" s="452"/>
      <c r="H26" s="463"/>
      <c r="I26" s="1486"/>
      <c r="J26" s="1486"/>
      <c r="K26" s="503"/>
      <c r="O26" s="463"/>
      <c r="P26" s="468"/>
      <c r="Q26" s="498"/>
      <c r="R26" s="498"/>
      <c r="S26" s="498"/>
      <c r="T26" s="498"/>
      <c r="U26" s="498"/>
      <c r="V26" s="454" t="s">
        <v>66</v>
      </c>
      <c r="W26" s="455">
        <v>98</v>
      </c>
      <c r="X26" s="456"/>
      <c r="Y26" s="464" t="s">
        <v>65</v>
      </c>
      <c r="Z26" s="455"/>
      <c r="AA26" s="475">
        <v>25</v>
      </c>
      <c r="AB26" s="455"/>
      <c r="AD26" s="455">
        <v>1996</v>
      </c>
      <c r="AE26" s="455">
        <v>10</v>
      </c>
    </row>
    <row r="27" spans="1:31" ht="15.6" customHeight="1" x14ac:dyDescent="0.2">
      <c r="A27" s="504" t="s">
        <v>35</v>
      </c>
      <c r="B27" s="452"/>
      <c r="C27" s="452"/>
      <c r="D27" s="452"/>
      <c r="E27" s="452"/>
      <c r="F27" s="452"/>
      <c r="G27" s="452"/>
      <c r="H27" s="1486"/>
      <c r="I27" s="1486"/>
      <c r="J27" s="1486"/>
      <c r="K27" s="152"/>
      <c r="V27" s="454" t="s">
        <v>64</v>
      </c>
      <c r="W27" s="455">
        <v>100</v>
      </c>
      <c r="X27" s="456"/>
      <c r="Y27" s="498" t="s">
        <v>60</v>
      </c>
      <c r="AD27" s="455">
        <v>1997</v>
      </c>
      <c r="AE27" s="455">
        <v>10</v>
      </c>
    </row>
    <row r="28" spans="1:31" ht="15.6" customHeight="1" thickBot="1" x14ac:dyDescent="0.25">
      <c r="A28" s="452"/>
      <c r="B28" s="452"/>
      <c r="C28" s="452"/>
      <c r="D28" s="452"/>
      <c r="E28" s="452"/>
      <c r="F28" s="452"/>
      <c r="G28" s="452"/>
      <c r="H28" s="1488"/>
      <c r="I28" s="1488"/>
      <c r="J28" s="1488"/>
      <c r="K28" s="152"/>
      <c r="V28" s="454" t="s">
        <v>63</v>
      </c>
      <c r="AD28" s="455">
        <v>1998</v>
      </c>
      <c r="AE28" s="455">
        <v>10</v>
      </c>
    </row>
    <row r="29" spans="1:31" thickBot="1" x14ac:dyDescent="0.3">
      <c r="A29" s="949" t="s">
        <v>62</v>
      </c>
      <c r="B29" s="950"/>
      <c r="C29" s="950"/>
      <c r="D29" s="950"/>
      <c r="E29" s="950"/>
      <c r="F29" s="950"/>
      <c r="G29" s="950"/>
      <c r="H29" s="950"/>
      <c r="I29" s="950"/>
      <c r="J29" s="951"/>
      <c r="K29" s="152"/>
      <c r="L29" s="468" t="s">
        <v>61</v>
      </c>
      <c r="V29" s="498" t="s">
        <v>60</v>
      </c>
      <c r="AD29" s="455">
        <v>1999</v>
      </c>
      <c r="AE29" s="455">
        <v>10</v>
      </c>
    </row>
    <row r="30" spans="1:31" ht="16.7" customHeight="1" x14ac:dyDescent="0.25">
      <c r="A30" s="952" t="s">
        <v>59</v>
      </c>
      <c r="B30" s="953"/>
      <c r="C30" s="953"/>
      <c r="D30" s="953"/>
      <c r="E30" s="953"/>
      <c r="F30" s="953"/>
      <c r="G30" s="953"/>
      <c r="H30" s="954" t="s">
        <v>705</v>
      </c>
      <c r="I30" s="954"/>
      <c r="J30" s="955"/>
      <c r="K30" s="152"/>
      <c r="L30" s="470" t="s">
        <v>58</v>
      </c>
      <c r="M30" s="471" t="s">
        <v>57</v>
      </c>
      <c r="AD30" s="455">
        <v>2000</v>
      </c>
      <c r="AE30" s="455">
        <v>12</v>
      </c>
    </row>
    <row r="31" spans="1:31" ht="16.5" customHeight="1" x14ac:dyDescent="0.25">
      <c r="A31" s="947" t="s">
        <v>56</v>
      </c>
      <c r="B31" s="948"/>
      <c r="C31" s="948"/>
      <c r="D31" s="948"/>
      <c r="E31" s="948"/>
      <c r="F31" s="948"/>
      <c r="G31" s="948"/>
      <c r="H31" s="945" t="s">
        <v>707</v>
      </c>
      <c r="I31" s="945"/>
      <c r="J31" s="946"/>
      <c r="K31" s="152"/>
      <c r="L31" s="470" t="s">
        <v>50</v>
      </c>
      <c r="M31" s="471" t="s">
        <v>55</v>
      </c>
      <c r="AD31" s="455">
        <v>2001</v>
      </c>
      <c r="AE31" s="455">
        <v>12</v>
      </c>
    </row>
    <row r="32" spans="1:31" ht="16.5" customHeight="1" x14ac:dyDescent="0.25">
      <c r="A32" s="956" t="s">
        <v>54</v>
      </c>
      <c r="B32" s="957"/>
      <c r="C32" s="957"/>
      <c r="D32" s="957"/>
      <c r="E32" s="957"/>
      <c r="F32" s="957"/>
      <c r="G32" s="957"/>
      <c r="H32" s="939"/>
      <c r="I32" s="939"/>
      <c r="J32" s="958"/>
      <c r="L32" s="474" t="s">
        <v>53</v>
      </c>
      <c r="M32" s="505" t="s">
        <v>52</v>
      </c>
      <c r="AB32" s="148"/>
      <c r="AD32" s="455">
        <v>2002</v>
      </c>
      <c r="AE32" s="455">
        <v>12</v>
      </c>
    </row>
    <row r="33" spans="1:31" s="1458" customFormat="1" ht="16.5" hidden="1" customHeight="1" x14ac:dyDescent="0.2">
      <c r="A33" s="1489" t="b">
        <f>IF(H30="DOE",TRUE,FALSE)</f>
        <v>0</v>
      </c>
      <c r="B33" s="1490" t="b">
        <f>IF(H30="LIHEAP",TRUE,FALSE)</f>
        <v>0</v>
      </c>
      <c r="C33" s="1490" t="b">
        <f>IF(H30="DOE &amp; LIHEAP",TRUE,FALSE)</f>
        <v>0</v>
      </c>
      <c r="D33" s="1490" t="b">
        <f>IF(H31="Split System AC",TRUE,FALSE)</f>
        <v>0</v>
      </c>
      <c r="E33" s="1490" t="b">
        <f>IF(H31="Heat Pump", TRUE,FALSE)</f>
        <v>0</v>
      </c>
      <c r="F33" s="1490" t="b">
        <f>IF(H31="Evaporative Cooler",TRUE,FALSE)</f>
        <v>0</v>
      </c>
      <c r="G33" s="1491" t="str">
        <f>IF(AND(D33=FALSE,E33=FALSE,F33=FALSE),"",IF(AND(D33=TRUE,H32&gt;1,H34&gt;1),H34,IF(AND(D33=TRUE,H34&lt;1,H32&gt;=1980),VLOOKUP(H32,AD3:AE54,2),IF(AND(E33=TRUE,H32&gt;1,H34&gt;1),H34,IF(AND(E33=TRUE,H34&lt;1,H32&gt;=1),VLOOKUP(H32,AD3:AE54,2),IF(AND(F33=TRUE,H34&gt;1,H32&gt;=1),25,IF(AND(F33=TRUE,H34&lt;1,H32&gt;=1),25,"")))))))</f>
        <v/>
      </c>
      <c r="H33" s="1492"/>
      <c r="I33" s="1492"/>
      <c r="J33" s="1493"/>
      <c r="W33" s="1461"/>
      <c r="X33" s="1461"/>
      <c r="Y33" s="1461"/>
      <c r="Z33" s="1461"/>
      <c r="AA33" s="1461"/>
      <c r="AC33" s="1461"/>
    </row>
    <row r="34" spans="1:31" ht="16.5" customHeight="1" x14ac:dyDescent="0.25">
      <c r="A34" s="933" t="s">
        <v>51</v>
      </c>
      <c r="B34" s="934"/>
      <c r="C34" s="934"/>
      <c r="D34" s="934"/>
      <c r="E34" s="934"/>
      <c r="F34" s="934"/>
      <c r="G34" s="934"/>
      <c r="H34" s="506"/>
      <c r="I34" s="507" t="str">
        <f>I35</f>
        <v/>
      </c>
      <c r="J34" s="508" t="str">
        <f>IF(OR(H31="Split System AC",H31="Heat Pump",H31="Evaporative Cooler"),"SEER","")</f>
        <v/>
      </c>
      <c r="L34" s="509" t="s">
        <v>50</v>
      </c>
      <c r="M34" s="468" t="s">
        <v>49</v>
      </c>
      <c r="AD34" s="455">
        <v>2003</v>
      </c>
      <c r="AE34" s="455">
        <v>12</v>
      </c>
    </row>
    <row r="35" spans="1:31" s="1452" customFormat="1" ht="16.5" hidden="1" customHeight="1" x14ac:dyDescent="0.25">
      <c r="A35" s="1494"/>
      <c r="B35" s="1495"/>
      <c r="C35" s="1495"/>
      <c r="D35" s="1495"/>
      <c r="E35" s="1495"/>
      <c r="F35" s="1495"/>
      <c r="G35" s="1496"/>
      <c r="H35" s="1492"/>
      <c r="I35" s="1497" t="str">
        <f>IF(AND(H31="Split System AC",H34&gt;8),H34,IF(AND(H31="Split System AC",H34&lt;8),VLOOKUP(H32,AD3:AE60,2,),IF(AND(H31="Heat Pump",H34&gt;8),H34,IF(AND(H31="Heat Pump",H34&lt;8),VLOOKUP(H32,AD3:AE60,2,),IF(AND(H31="Evaporative Cooler",H32&gt;1980),25,"")))))</f>
        <v/>
      </c>
      <c r="J35" s="1493"/>
      <c r="W35" s="1498"/>
      <c r="X35" s="1498"/>
      <c r="Y35" s="1498"/>
      <c r="Z35" s="1498"/>
      <c r="AA35" s="1498"/>
      <c r="AB35" s="1498"/>
      <c r="AC35" s="1498"/>
    </row>
    <row r="36" spans="1:31" ht="16.5" customHeight="1" x14ac:dyDescent="0.25">
      <c r="A36" s="933" t="s">
        <v>48</v>
      </c>
      <c r="B36" s="934"/>
      <c r="C36" s="934"/>
      <c r="D36" s="934"/>
      <c r="E36" s="934"/>
      <c r="F36" s="934"/>
      <c r="G36" s="934"/>
      <c r="H36" s="945" t="s">
        <v>294</v>
      </c>
      <c r="I36" s="945"/>
      <c r="J36" s="946"/>
      <c r="L36" s="509" t="s">
        <v>47</v>
      </c>
      <c r="M36" s="463" t="s">
        <v>46</v>
      </c>
      <c r="AD36" s="455">
        <v>2004</v>
      </c>
      <c r="AE36" s="455">
        <v>12</v>
      </c>
    </row>
    <row r="37" spans="1:31" s="1452" customFormat="1" ht="16.5" hidden="1" customHeight="1" x14ac:dyDescent="0.25">
      <c r="A37" s="1499" t="str">
        <f>IF(AND(A33=TRUE,H31="Split System AC",H36="Annual Professional Maintenance"),0.01,IF(AND(A33=TRUE,H31="Split System AC",H36="Seldom or Never Maintained"),"DOE Does Not Allow this Selection",IF(AND(A33=TRUE,H31="Heat Pump",H36="Annual Professional Maintenance"),0.01,IF(AND(A33=TRUE,H31="Heat Pump",H36="Seldom or Never Maintained"),"DOE Does Not Allow this Selection",IF(AND(A33=TRUE,H31="Evaporative Cooler",H36="Annual Professional Maintenance"),"Degradation Not Allowed",IF(AND(A33=TRUE,H31="Evaporative Cooler",H36="Seldom or Never Maintained"),"DOE Does Not Allow this Selection",""))))))</f>
        <v/>
      </c>
      <c r="B37" s="1500" t="str">
        <f>IF(AND(B33=TRUE,H31="Split System AC",H36="Annual Professional Maintenance"),0.01,IF(AND(B33=TRUE,H31="Split System AC",H36="Seldom or Never Maintained"),0.03,IF(AND(B33=TRUE,H31="Heat Pump",H36="Annual Professional Maintenance"),0.01,IF(AND(B33=TRUE,H31="Heat Pump",H36="Seldom or Never Maintained"),0.03,IF(AND(B33=TRUE,H31="Evaporative Cooler",H36="Annual Professional Maintenance"),"Degradation Not Allowed",IF(AND(B33=TRUE,H31="Evaporative Cooler",H36="Seldom or Never Maintained"),"Degradation Not Allowed",""))))))</f>
        <v/>
      </c>
      <c r="C37" t="str">
        <f>IF(AND(C33=TRUE,H31="Split System AC",H36="Annual Professional Maintenance"),0.01,IF(AND(C33=TRUE,H31="Split System AC",H36="Seldom or Never Maintained"),"DOE Does Not Allow this Selection",IF(AND(C33=TRUE,H31="Heat Pump",H36="Annual Professional Maintenance"),0.01,IF(AND(C33=TRUE,H31="Heat Pump",H36="Seldom or Never Maintained")," DOE Does Not Allow this Selection ",IF(AND(C33=TRUE,H31="Evaporative Cooler",H36="Annual Professional Maintenance"),"Degradation Not Allowed",IF(AND(C33=TRUE,H31="Evaporative Cooler",H36="Seldom or Never Maintained"),"DOE Does Not Allow this Selection",""))))))</f>
        <v/>
      </c>
      <c r="D37" s="1495"/>
      <c r="E37" s="1495"/>
      <c r="F37" s="1495"/>
      <c r="G37" s="1495"/>
      <c r="H37" s="1458" t="str">
        <f>IF(A33=TRUE,A37,IF(B33=TRUE,B37,IF(C33=TRUE,C37,"")))</f>
        <v/>
      </c>
      <c r="I37" s="1459"/>
      <c r="J37" s="1501"/>
      <c r="L37" s="1502"/>
      <c r="M37" s="1503"/>
      <c r="W37" s="1498"/>
      <c r="X37" s="1498"/>
      <c r="Y37" s="1498"/>
      <c r="Z37" s="1498"/>
      <c r="AA37" s="1498"/>
      <c r="AB37" s="1498"/>
      <c r="AC37" s="1498"/>
      <c r="AD37" s="1504"/>
      <c r="AE37" s="1504"/>
    </row>
    <row r="38" spans="1:31" ht="16.5" customHeight="1" thickBot="1" x14ac:dyDescent="0.3">
      <c r="A38" s="933" t="s">
        <v>45</v>
      </c>
      <c r="B38" s="934"/>
      <c r="C38" s="934"/>
      <c r="D38" s="934"/>
      <c r="E38" s="934"/>
      <c r="F38" s="934"/>
      <c r="G38" s="934"/>
      <c r="H38" s="1505" t="str">
        <f>H37</f>
        <v/>
      </c>
      <c r="I38" s="1506"/>
      <c r="J38" s="1507"/>
      <c r="L38" s="509" t="s">
        <v>44</v>
      </c>
      <c r="M38" s="463" t="s">
        <v>43</v>
      </c>
      <c r="AD38" s="455">
        <v>2005</v>
      </c>
      <c r="AE38" s="455">
        <v>12</v>
      </c>
    </row>
    <row r="39" spans="1:31" s="1452" customFormat="1" ht="16.5" hidden="1" customHeight="1" thickBot="1" x14ac:dyDescent="0.3">
      <c r="A39" s="1508">
        <f>J3-H32</f>
        <v>0</v>
      </c>
      <c r="B39" s="1509" t="str">
        <f>IF(AND(A33=TRUE,H31="Split System AC",H36="Annual Professional Maintenance"),ROUND(I34*(1-0.01)^A39,1),IF(AND(A33=TRUE,H31="Split System AC",H36="Seldom or Never Maintained"),"DOE Does Not Allow Equipment Maintenance Selection",IF(AND(A33=TRUE,H31="Heat Pump",H36="Annual Professional Maintenance"),ROUND(I34*(1-0.01)^A39,1),IF(AND(A33=TRUE,H31="Heat Pump",H36="Seldom or Never Maintained"),"DOE Does Not Allow Equipment Maintenance Selection",IF(AND(A33=TRUE,H31="Evaporative Cooler",H36="Annual Professional Maintenance"),"Degradation Not Allowed",IF(AND(A33=TRUE,H31="Evaporative Cooler",H36="Seldom or Never Maintained"),"DOE Does Not Allow Equipment Maintenance Selection",""))))))</f>
        <v/>
      </c>
      <c r="C39" s="1510" t="str">
        <f>IF(AND(B33=TRUE,H31="Split System AC",H36="Annual Professional Maintenance"),ROUND(I34*(1-0.01)^A39,1),IF(AND(B33=TRUE,H31="Split System AC",H36="Seldom or Never Maintained"),ROUND(I34*(1-0.02)^A39,1),IF(AND(B33=TRUE,H31="Heat Pump",H36="Annual Professional Maintenance"),ROUND(I34*(1-0.01)^A39,1),IF(AND(B33=TRUE,H31="Heat Pump",H36="Seldom or Never Maintained"),ROUND(I34*(1-0.02)^A39,1),IF(AND(B33=TRUE,H31="Evaporative Cooler",H36="Annual Professional Maintenance"),"Degradation Not Allowed",IF(AND(B33=TRUE,H31="Evaporative Cooler",H36="Seldom or Never Maintained"),"Degradation Not Allowed",""))))))</f>
        <v/>
      </c>
      <c r="D39" s="1511" t="str">
        <f>IF(AND(C33=TRUE,H31="Split System AC",H36="Annual Professional Maintenance"),ROUND(I34*(1-C37)^A39,1),IF(AND(C33=TRUE,H31="Split System AC",H36="Seldom or Never Maintained"),"DOE Does Not Allow Equipment Maintenance Selection",IF(AND(C33=TRUE,H31="Heat Pump",H36="Annual Professional Maintenance"),ROUND(I34*(1-C37)^A39,1),IF(AND(C33=TRUE,H31="Heat Pump",H36="Seldom or Never Maintained"),"DOE Does Not Allow Equipment Maintenance Selection",IF(AND(C33=TRUE,H31="Evaporative Cooler",H36="Annual Professional Maintenance"),"Degradation Not Allowed",IF(AND(C33=TRUE,H31="Evaporative Cooler",H36="Seldom or Never Maintained"),"DOE Does Not Allow Equipment Maintenance Selection",""))))))</f>
        <v/>
      </c>
      <c r="E39" s="1500"/>
      <c r="F39" s="1458"/>
      <c r="G39" s="1512" t="b">
        <f>IF(C4&gt;1,CONCATENATE(B39,C39,D39,""))</f>
        <v>0</v>
      </c>
      <c r="H39" s="1492" t="str">
        <f>IF(OR(G39="DOE Does Not Allow Equipment Maintenance Selection",G39="Degradation Not Allowed"),""," SEER")</f>
        <v xml:space="preserve"> SEER</v>
      </c>
      <c r="I39" s="1492"/>
      <c r="J39" s="1493"/>
      <c r="W39" s="1498"/>
      <c r="X39" s="1498"/>
      <c r="Y39" s="1498"/>
      <c r="Z39" s="1498"/>
      <c r="AA39" s="1498"/>
      <c r="AB39" s="1498"/>
      <c r="AC39" s="1498"/>
    </row>
    <row r="40" spans="1:31" ht="16.5" customHeight="1" thickBot="1" x14ac:dyDescent="0.3">
      <c r="A40" s="510" t="s">
        <v>42</v>
      </c>
      <c r="B40" s="511"/>
      <c r="C40" s="511"/>
      <c r="D40" s="511"/>
      <c r="E40" s="511"/>
      <c r="F40" s="511"/>
      <c r="G40" s="511"/>
      <c r="H40" s="1513" t="str">
        <f>IF(H32&gt;1980,CONCATENATE(G39,H39),"")</f>
        <v/>
      </c>
      <c r="I40" s="1514"/>
      <c r="J40" s="1515"/>
      <c r="L40" s="509" t="s">
        <v>41</v>
      </c>
      <c r="M40" s="463" t="s">
        <v>40</v>
      </c>
      <c r="AD40" s="455">
        <v>2006</v>
      </c>
      <c r="AE40" s="455">
        <v>12</v>
      </c>
    </row>
    <row r="41" spans="1:31" ht="16.5" customHeight="1" x14ac:dyDescent="0.25">
      <c r="A41" s="1516" t="s">
        <v>39</v>
      </c>
      <c r="B41" s="452"/>
      <c r="C41" s="452"/>
      <c r="D41" s="452"/>
      <c r="E41" s="452"/>
      <c r="F41" s="452"/>
      <c r="G41" s="452"/>
      <c r="H41" s="1517" t="s">
        <v>35</v>
      </c>
      <c r="I41" s="1518"/>
      <c r="J41" s="1519"/>
      <c r="L41" s="509"/>
      <c r="M41" s="468"/>
      <c r="AD41" s="455">
        <v>2007</v>
      </c>
      <c r="AE41" s="455">
        <v>12</v>
      </c>
    </row>
    <row r="42" spans="1:31" ht="16.5" customHeight="1" x14ac:dyDescent="0.25">
      <c r="A42" s="1516" t="s">
        <v>38</v>
      </c>
      <c r="B42" s="452"/>
      <c r="C42" s="452"/>
      <c r="D42" s="452"/>
      <c r="E42" s="452"/>
      <c r="F42" s="452"/>
      <c r="G42" s="452"/>
      <c r="H42" s="1517" t="s">
        <v>1050</v>
      </c>
      <c r="I42" s="1520"/>
      <c r="J42" s="1521"/>
      <c r="AD42" s="455">
        <v>2008</v>
      </c>
      <c r="AE42" s="455">
        <v>12</v>
      </c>
    </row>
    <row r="43" spans="1:31" ht="16.5" customHeight="1" x14ac:dyDescent="0.25">
      <c r="A43" s="1516" t="s">
        <v>37</v>
      </c>
      <c r="B43" s="452"/>
      <c r="C43" s="452"/>
      <c r="D43" s="452"/>
      <c r="E43" s="452"/>
      <c r="F43" s="452"/>
      <c r="G43" s="452"/>
      <c r="H43" s="1520"/>
      <c r="I43" s="1520"/>
      <c r="J43" s="1521"/>
      <c r="AD43" s="455">
        <v>2009</v>
      </c>
      <c r="AE43" s="455">
        <v>14</v>
      </c>
    </row>
    <row r="44" spans="1:31" ht="16.5" customHeight="1" x14ac:dyDescent="0.25">
      <c r="A44" s="1516" t="s">
        <v>36</v>
      </c>
      <c r="B44" s="452"/>
      <c r="C44" s="452"/>
      <c r="D44" s="452"/>
      <c r="E44" s="452"/>
      <c r="F44" s="452"/>
      <c r="G44" s="452"/>
      <c r="H44" s="1520"/>
      <c r="I44" s="1520"/>
      <c r="J44" s="512" t="s">
        <v>1051</v>
      </c>
      <c r="AD44" s="455">
        <v>2010</v>
      </c>
      <c r="AE44" s="455">
        <v>14</v>
      </c>
    </row>
    <row r="45" spans="1:31" ht="16.5" customHeight="1" x14ac:dyDescent="0.25">
      <c r="B45" s="452"/>
      <c r="C45" s="452"/>
      <c r="D45" s="452"/>
      <c r="E45" s="452"/>
      <c r="F45" s="452"/>
      <c r="G45" s="452"/>
      <c r="H45" s="1520"/>
      <c r="I45" s="1520"/>
      <c r="AD45" s="455">
        <v>2011</v>
      </c>
      <c r="AE45" s="455">
        <v>14</v>
      </c>
    </row>
    <row r="46" spans="1:31" ht="16.5" customHeight="1" x14ac:dyDescent="0.2">
      <c r="B46" s="452"/>
      <c r="C46" s="452"/>
      <c r="D46" s="452"/>
      <c r="E46" s="452"/>
      <c r="F46" s="452"/>
      <c r="G46" s="452"/>
      <c r="H46" s="515"/>
      <c r="J46" s="512"/>
      <c r="AD46" s="455">
        <v>2012</v>
      </c>
      <c r="AE46" s="455">
        <v>14</v>
      </c>
    </row>
    <row r="47" spans="1:31" ht="16.5" customHeight="1" x14ac:dyDescent="0.2">
      <c r="A47" s="452"/>
      <c r="B47" s="452"/>
      <c r="C47" s="452"/>
      <c r="D47" s="452"/>
      <c r="E47" s="452"/>
      <c r="F47" s="452"/>
      <c r="G47" s="452"/>
      <c r="H47" s="1522"/>
      <c r="I47" s="452"/>
      <c r="AD47" s="455">
        <v>2013</v>
      </c>
      <c r="AE47" s="455">
        <v>14</v>
      </c>
    </row>
    <row r="48" spans="1:31" ht="16.5" customHeight="1" x14ac:dyDescent="0.2">
      <c r="H48" s="1522"/>
      <c r="AD48" s="455">
        <v>2014</v>
      </c>
      <c r="AE48" s="455">
        <v>14.5</v>
      </c>
    </row>
    <row r="49" spans="8:31" ht="16.5" customHeight="1" x14ac:dyDescent="0.25">
      <c r="H49" s="233"/>
      <c r="AD49" s="455">
        <v>2015</v>
      </c>
      <c r="AE49" s="455">
        <v>14.5</v>
      </c>
    </row>
    <row r="50" spans="8:31" ht="16.5" customHeight="1" x14ac:dyDescent="0.2">
      <c r="AD50" s="455">
        <v>2016</v>
      </c>
      <c r="AE50" s="455">
        <v>15</v>
      </c>
    </row>
    <row r="51" spans="8:31" ht="16.5" customHeight="1" x14ac:dyDescent="0.25">
      <c r="I51"/>
      <c r="J51" s="513"/>
      <c r="AD51" s="455">
        <v>2017</v>
      </c>
      <c r="AE51" s="455">
        <v>15</v>
      </c>
    </row>
    <row r="52" spans="8:31" ht="16.5" customHeight="1" x14ac:dyDescent="0.2">
      <c r="AD52" s="455">
        <v>2018</v>
      </c>
      <c r="AE52" s="455">
        <v>15</v>
      </c>
    </row>
    <row r="53" spans="8:31" ht="16.5" customHeight="1" x14ac:dyDescent="0.2">
      <c r="J53" s="514"/>
      <c r="AD53" s="455">
        <v>2019</v>
      </c>
      <c r="AE53" s="455">
        <v>15</v>
      </c>
    </row>
    <row r="54" spans="8:31" ht="16.5" customHeight="1" x14ac:dyDescent="0.2">
      <c r="AD54" s="455">
        <v>2020</v>
      </c>
      <c r="AE54" s="455">
        <v>15</v>
      </c>
    </row>
    <row r="55" spans="8:31" ht="16.5" customHeight="1" x14ac:dyDescent="0.2">
      <c r="AD55" s="455">
        <v>2021</v>
      </c>
      <c r="AE55" s="455">
        <v>15</v>
      </c>
    </row>
    <row r="56" spans="8:31" ht="16.5" customHeight="1" x14ac:dyDescent="0.2">
      <c r="AD56" s="455">
        <v>2022</v>
      </c>
      <c r="AE56" s="455">
        <v>15</v>
      </c>
    </row>
    <row r="57" spans="8:31" ht="16.5" customHeight="1" x14ac:dyDescent="0.2">
      <c r="AD57" s="455">
        <v>2023</v>
      </c>
      <c r="AE57" s="455">
        <v>15.2</v>
      </c>
    </row>
    <row r="58" spans="8:31" ht="16.5" customHeight="1" x14ac:dyDescent="0.2">
      <c r="AD58" s="455">
        <v>2024</v>
      </c>
      <c r="AE58" s="455">
        <v>15.2</v>
      </c>
    </row>
    <row r="59" spans="8:31" ht="16.5" customHeight="1" x14ac:dyDescent="0.2">
      <c r="AD59" s="455">
        <v>2025</v>
      </c>
      <c r="AE59" s="455">
        <v>15.2</v>
      </c>
    </row>
    <row r="60" spans="8:31" ht="16.5" customHeight="1" x14ac:dyDescent="0.2">
      <c r="AD60" s="1523">
        <v>2026</v>
      </c>
      <c r="AE60" s="1523">
        <v>15.2</v>
      </c>
    </row>
  </sheetData>
  <sheetProtection algorithmName="SHA-512" hashValue="p8ypchrw3Ug0hNivU7RBEP/qEmgaXaJ80NECYEkzFKGtru9aQ9kgpa83LTnskswxrKjmp2FY348xXzoOcjqrxQ==" saltValue="EFGHhwd9K3rYXfV8X16s6g==" spinCount="100000" sheet="1" selectLockedCells="1"/>
  <mergeCells count="42">
    <mergeCell ref="H40:J40"/>
    <mergeCell ref="A32:G32"/>
    <mergeCell ref="H32:J32"/>
    <mergeCell ref="A34:G34"/>
    <mergeCell ref="A36:G36"/>
    <mergeCell ref="H36:J36"/>
    <mergeCell ref="A38:G38"/>
    <mergeCell ref="H38:J38"/>
    <mergeCell ref="H22:J22"/>
    <mergeCell ref="A29:J29"/>
    <mergeCell ref="A30:G30"/>
    <mergeCell ref="H30:J30"/>
    <mergeCell ref="A31:G31"/>
    <mergeCell ref="H31:J31"/>
    <mergeCell ref="H15:J15"/>
    <mergeCell ref="A16:G16"/>
    <mergeCell ref="A18:G18"/>
    <mergeCell ref="H18:J18"/>
    <mergeCell ref="H19:J19"/>
    <mergeCell ref="A20:G20"/>
    <mergeCell ref="H20:J20"/>
    <mergeCell ref="A9:G9"/>
    <mergeCell ref="H9:J9"/>
    <mergeCell ref="A12:G12"/>
    <mergeCell ref="I12:J12"/>
    <mergeCell ref="A14:G14"/>
    <mergeCell ref="H14:J14"/>
    <mergeCell ref="A5:J5"/>
    <mergeCell ref="A6:G6"/>
    <mergeCell ref="H6:J6"/>
    <mergeCell ref="A7:G7"/>
    <mergeCell ref="H7:J7"/>
    <mergeCell ref="A8:G8"/>
    <mergeCell ref="H8:J8"/>
    <mergeCell ref="A1:J1"/>
    <mergeCell ref="A2:J2"/>
    <mergeCell ref="A3:B3"/>
    <mergeCell ref="C3:G3"/>
    <mergeCell ref="H3:I3"/>
    <mergeCell ref="A4:B4"/>
    <mergeCell ref="C4:G4"/>
    <mergeCell ref="H4:J4"/>
  </mergeCells>
  <dataValidations count="21">
    <dataValidation type="list" allowBlank="1" showInputMessage="1" showErrorMessage="1" promptTitle="Furnace Location" prompt="Select location of existing furnace" sqref="H6:J6">
      <formula1>"Select Furnace Location, Conditioned Space, Unconditioned Space"</formula1>
    </dataValidation>
    <dataValidation type="whole" allowBlank="1" showInputMessage="1" showErrorMessage="1" promptTitle="Current Calendar Year" prompt="Enter the current calendar year as of the date of the assessment." sqref="J3">
      <formula1>0</formula1>
      <formula2>2099</formula2>
    </dataValidation>
    <dataValidation type="list" allowBlank="1" showInputMessage="1" showErrorMessage="1" promptTitle="Furnace Type" prompt="Select furnace type" sqref="H8:J8">
      <formula1>"Select Furnace Type, Gas Furnace, Electric Resistance Furnace, Heat Pump"</formula1>
    </dataValidation>
    <dataValidation allowBlank="1" showInputMessage="1" showErrorMessage="1" promptTitle="Electric Resistance Heat" prompt="Base efficiency for electric resistance heating is considered 100% unless determined otherwise with documented detail test results." sqref="H14:I14"/>
    <dataValidation allowBlank="1" showInputMessage="1" showErrorMessage="1" promptTitle="Gas Unit" prompt="Enter the AFUE/efficiency as found on the combustion analyzer test results during the assessment." sqref="H12"/>
    <dataValidation type="whole" allowBlank="1" showInputMessage="1" showErrorMessage="1" promptTitle="Manufactured Year" prompt="Enter the manufactured year as found on the plate of the existing unit. If the year cannot be determined, the age of this unit must be determined in another way; if age cannot be determined, this calculation is not applicable." sqref="H9:I9">
      <formula1>0</formula1>
      <formula2>2099</formula2>
    </dataValidation>
    <dataValidation type="list" allowBlank="1" showInputMessage="1" showErrorMessage="1" promptTitle="Equipment Maintenance" prompt="Through discussion with the client, select the appropriate maintenance done on the piece of equipment being evaluated." sqref="H18:I18">
      <formula1>"Select Appropriate Maintenance Level, Annual Professional Maintenance, Seldom or Never Maintained"</formula1>
    </dataValidation>
    <dataValidation type="list" allowBlank="1" showInputMessage="1" showErrorMessage="1" promptTitle="Cooling Equipment" prompt="Select central cooling equipment type" sqref="H31:J31">
      <formula1>"Select Cooling Equipment, Split System AC, Heat Pump, Evaporative Cooler"</formula1>
    </dataValidation>
    <dataValidation type="whole" allowBlank="1" showInputMessage="1" showErrorMessage="1" promptTitle="Manufactured Year" prompt="Enter the manufactured year as found on the plate of the existing unit. The manufactured year is either identified individually, or in the serial number (typically within first 4 digits). If age cannot be determined, this calculation is not applicable.._x000a_" sqref="H32:I32">
      <formula1>0</formula1>
      <formula2>2099</formula2>
    </dataValidation>
    <dataValidation allowBlank="1" showInputMessage="1" showErrorMessage="1" promptTitle="Degraded SEER/EER" prompt="This will auto-calculate the degraded SEER/EER of the existing unit. " sqref="H40:I40"/>
    <dataValidation allowBlank="1" showInputMessage="1" showErrorMessage="1" promptTitle="Existing SEER/EER" prompt="Enter the SEER or EER as found on the plate of the existing unit. If SEER/EER cannot be found on unit, refer to Table 3 to the right for approximate SEER/EER for unit._x000a_" sqref="I34"/>
    <dataValidation type="list" allowBlank="1" showInputMessage="1" showErrorMessage="1" promptTitle="Utilized Funding" prompt="Select funding source to be used on the job, not just to replace the heating system" sqref="H30:J30 H7:J7">
      <formula1>"Select Funding Source, DOE, LIHEAP, DOE &amp; LIHEAP"</formula1>
    </dataValidation>
    <dataValidation allowBlank="1" showInputMessage="1" showErrorMessage="1" promptTitle="Heat Pump" prompt="Base efficiency for a heat pump is considered 100% unless determined otherwise with documented detail test results." sqref="I16:I17"/>
    <dataValidation type="list" allowBlank="1" showInputMessage="1" showErrorMessage="1" promptTitle="Equipment Maintenance" prompt="Through discussion with the client, select the appropriate maintenance done on the piece of equipment being evaluated." sqref="H36:J36">
      <formula1>"Select Equipment Maintenance Factor, Annual Professional Maintenance, Seldom or Never Maintained"</formula1>
    </dataValidation>
    <dataValidation allowBlank="1" showInputMessage="1" showErrorMessage="1" prompt="% decrease using amps" sqref="IV65478"/>
    <dataValidation allowBlank="1" showInputMessage="1" showErrorMessage="1" promptTitle="Replacement EER" prompt="Enter the EER found on the (Yellow) Energy Guide of the new replacement unit." sqref="IW65464"/>
    <dataValidation allowBlank="1" showInputMessage="1" showErrorMessage="1" prompt="% EER increase using plate" sqref="IV65475"/>
    <dataValidation allowBlank="1" showInputMessage="1" showErrorMessage="1" promptTitle="Existing Volts" prompt="Enter the amount of volts based on the outlet.  110 volts are used by regular outlets.  220 volts are used by larger ACs." sqref="IT65470 H65471:I65471"/>
    <dataValidation allowBlank="1" showInputMessage="1" showErrorMessage="1" promptTitle="Existing Amps" prompt="Enter the amps found on the plate.  If the amps cannot be found enter the amps reading using a comsuption meter or amp meter." sqref="IT65468 H65469:I65469"/>
    <dataValidation allowBlank="1" showInputMessage="1" showErrorMessage="1" promptTitle="Existing BTUs" prompt="Enter the BTUs if it can be found on the unit.  If it cannot be found the assessor must estimate and take a photo of the unit.  Window units range from 5,000 to 24,000." sqref="IT65466 H65467:I65467"/>
    <dataValidation allowBlank="1" showInputMessage="1" showErrorMessage="1" promptTitle="Existing EER" prompt="Enter the EER as found on the plate of the existing unit.  If the EER cannot be found skip this entry and meter the unit._x000a_" sqref="IT65464 H65465:I65465"/>
  </dataValidations>
  <hyperlinks>
    <hyperlink ref="H41" r:id="rId1"/>
    <hyperlink ref="A27" r:id="rId2"/>
    <hyperlink ref="A32" r:id="rId3" display="Building Intelligence Center"/>
    <hyperlink ref="H42" r:id="rId4"/>
  </hyperlinks>
  <pageMargins left="0.7" right="0.7" top="0.25" bottom="0.25" header="0.3" footer="0.3"/>
  <pageSetup orientation="landscape"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0"/>
  <sheetViews>
    <sheetView zoomScaleNormal="100" workbookViewId="0">
      <selection activeCell="I26" sqref="I26"/>
    </sheetView>
  </sheetViews>
  <sheetFormatPr defaultColWidth="2.140625" defaultRowHeight="16.5" customHeight="1" x14ac:dyDescent="0.2"/>
  <cols>
    <col min="1" max="6" width="9.140625" style="148" customWidth="1"/>
    <col min="7" max="7" width="9.28515625" style="148" bestFit="1" customWidth="1"/>
    <col min="8" max="10" width="18.28515625" style="148" customWidth="1"/>
    <col min="11" max="11" width="5.7109375" style="148" customWidth="1"/>
    <col min="12" max="12" width="4.7109375" style="148" customWidth="1"/>
    <col min="13" max="20" width="9.140625" style="148" customWidth="1"/>
    <col min="21" max="21" width="18.7109375" style="148" customWidth="1"/>
    <col min="22" max="22" width="81.85546875" style="148" hidden="1" customWidth="1"/>
    <col min="23" max="23" width="8.7109375" style="451" hidden="1" customWidth="1"/>
    <col min="24" max="24" width="3.7109375" style="451" hidden="1" customWidth="1"/>
    <col min="25" max="25" width="133.85546875" style="451" hidden="1" customWidth="1"/>
    <col min="26" max="28" width="8.7109375" style="451" hidden="1" customWidth="1"/>
    <col min="29" max="29" width="3.7109375" style="451" hidden="1" customWidth="1"/>
    <col min="30" max="30" width="12.28515625" style="148" hidden="1" customWidth="1"/>
    <col min="31" max="31" width="10.7109375" style="148" hidden="1" customWidth="1"/>
    <col min="32" max="32" width="9.140625" style="148" hidden="1" customWidth="1"/>
    <col min="33" max="252" width="9.140625" style="148" customWidth="1"/>
    <col min="253" max="253" width="32.85546875" style="148" customWidth="1"/>
    <col min="254" max="254" width="12.85546875" style="148" customWidth="1"/>
    <col min="255" max="255" width="9.28515625" style="148" bestFit="1" customWidth="1"/>
    <col min="256" max="256" width="12.85546875" style="148" customWidth="1"/>
    <col min="257" max="257" width="17.28515625" style="148" customWidth="1"/>
    <col min="258" max="16384" width="2.140625" style="148"/>
  </cols>
  <sheetData>
    <row r="1" spans="1:34" ht="16.5" customHeight="1" thickBot="1" x14ac:dyDescent="0.3">
      <c r="A1" s="964" t="s">
        <v>136</v>
      </c>
      <c r="B1" s="965"/>
      <c r="C1" s="965"/>
      <c r="D1" s="965"/>
      <c r="E1" s="965"/>
      <c r="F1" s="965"/>
      <c r="G1" s="965"/>
      <c r="H1" s="965"/>
      <c r="I1" s="965"/>
      <c r="J1" s="966"/>
      <c r="K1" s="448"/>
      <c r="L1" s="449" t="s">
        <v>135</v>
      </c>
      <c r="V1" s="450" t="s">
        <v>134</v>
      </c>
      <c r="Y1" s="450" t="s">
        <v>133</v>
      </c>
      <c r="AD1" s="450" t="s">
        <v>132</v>
      </c>
    </row>
    <row r="2" spans="1:34" ht="15.6" customHeight="1" x14ac:dyDescent="0.2">
      <c r="A2" s="1425"/>
      <c r="B2" s="1425"/>
      <c r="C2" s="1425"/>
      <c r="D2" s="1425"/>
      <c r="E2" s="1425"/>
      <c r="F2" s="1425"/>
      <c r="G2" s="1425"/>
      <c r="H2" s="1425"/>
      <c r="I2" s="1425"/>
      <c r="J2" s="1425"/>
      <c r="K2" s="453"/>
      <c r="V2" s="454" t="s">
        <v>131</v>
      </c>
      <c r="W2" s="455" t="s">
        <v>130</v>
      </c>
      <c r="X2" s="456"/>
      <c r="Y2" s="457" t="s">
        <v>129</v>
      </c>
      <c r="Z2" s="458" t="s">
        <v>128</v>
      </c>
      <c r="AA2" s="458" t="s">
        <v>127</v>
      </c>
      <c r="AB2" s="459" t="s">
        <v>126</v>
      </c>
      <c r="AD2" s="458" t="s">
        <v>125</v>
      </c>
      <c r="AE2" s="458" t="s">
        <v>124</v>
      </c>
      <c r="AG2" s="460"/>
      <c r="AH2" s="460"/>
    </row>
    <row r="3" spans="1:34" ht="15.6" customHeight="1" x14ac:dyDescent="0.25">
      <c r="A3" s="968" t="s">
        <v>123</v>
      </c>
      <c r="B3" s="968"/>
      <c r="C3" s="967" t="s">
        <v>1052</v>
      </c>
      <c r="D3" s="967"/>
      <c r="E3" s="967"/>
      <c r="F3" s="967"/>
      <c r="G3" s="967"/>
      <c r="H3" s="968" t="s">
        <v>122</v>
      </c>
      <c r="I3" s="968"/>
      <c r="J3" s="461">
        <v>2024</v>
      </c>
      <c r="K3" s="462"/>
      <c r="L3" s="463" t="s">
        <v>121</v>
      </c>
      <c r="V3" s="454" t="s">
        <v>120</v>
      </c>
      <c r="W3" s="455">
        <v>90</v>
      </c>
      <c r="X3" s="456"/>
      <c r="Y3" s="464" t="s">
        <v>119</v>
      </c>
      <c r="Z3" s="455">
        <v>14</v>
      </c>
      <c r="AA3" s="455">
        <v>10.5</v>
      </c>
      <c r="AB3" s="455"/>
      <c r="AD3" s="455" t="s">
        <v>118</v>
      </c>
      <c r="AE3" s="455">
        <v>6.5</v>
      </c>
    </row>
    <row r="4" spans="1:34" ht="15.6" customHeight="1" x14ac:dyDescent="0.25">
      <c r="A4" s="968" t="s">
        <v>4</v>
      </c>
      <c r="B4" s="968"/>
      <c r="C4" s="967" t="s">
        <v>1053</v>
      </c>
      <c r="D4" s="967"/>
      <c r="E4" s="967"/>
      <c r="F4" s="967"/>
      <c r="G4" s="967"/>
      <c r="H4" s="1426"/>
      <c r="I4" s="1427"/>
      <c r="J4" s="1427"/>
      <c r="K4" s="466"/>
      <c r="M4" s="465" t="s">
        <v>117</v>
      </c>
      <c r="V4" s="454" t="s">
        <v>116</v>
      </c>
      <c r="W4" s="455">
        <v>80</v>
      </c>
      <c r="X4" s="456"/>
      <c r="Y4" s="464" t="s">
        <v>115</v>
      </c>
      <c r="Z4" s="455">
        <v>12</v>
      </c>
      <c r="AA4" s="455">
        <v>10.8</v>
      </c>
      <c r="AB4" s="455"/>
      <c r="AD4" s="455">
        <v>1980</v>
      </c>
      <c r="AE4" s="455">
        <v>6.5</v>
      </c>
    </row>
    <row r="5" spans="1:34" ht="16.5" customHeight="1" thickBot="1" x14ac:dyDescent="0.25">
      <c r="A5" s="1428"/>
      <c r="B5" s="1428"/>
      <c r="C5" s="1428"/>
      <c r="D5" s="1428"/>
      <c r="E5" s="1428"/>
      <c r="F5" s="1428"/>
      <c r="G5" s="1428"/>
      <c r="H5" s="1428"/>
      <c r="I5" s="1428"/>
      <c r="J5" s="1428"/>
      <c r="K5" s="467"/>
      <c r="M5" s="465" t="s">
        <v>114</v>
      </c>
      <c r="V5" s="454" t="s">
        <v>113</v>
      </c>
      <c r="W5" s="455">
        <v>78</v>
      </c>
      <c r="X5" s="456"/>
      <c r="Y5" s="464" t="s">
        <v>112</v>
      </c>
      <c r="Z5" s="455">
        <v>10</v>
      </c>
      <c r="AA5" s="455">
        <v>9.3000000000000007</v>
      </c>
      <c r="AB5" s="455"/>
      <c r="AD5" s="455">
        <v>1981</v>
      </c>
      <c r="AE5" s="455">
        <v>8</v>
      </c>
    </row>
    <row r="6" spans="1:34" ht="16.5" customHeight="1" thickBot="1" x14ac:dyDescent="0.3">
      <c r="A6" s="959" t="s">
        <v>111</v>
      </c>
      <c r="B6" s="960"/>
      <c r="C6" s="960"/>
      <c r="D6" s="960"/>
      <c r="E6" s="960"/>
      <c r="F6" s="960"/>
      <c r="G6" s="961"/>
      <c r="H6" s="954" t="s">
        <v>704</v>
      </c>
      <c r="I6" s="954"/>
      <c r="J6" s="955"/>
      <c r="K6" s="152"/>
      <c r="L6" s="468" t="s">
        <v>61</v>
      </c>
      <c r="V6" s="454" t="s">
        <v>110</v>
      </c>
      <c r="W6" s="455">
        <v>75</v>
      </c>
      <c r="X6" s="456"/>
      <c r="Y6" s="464" t="s">
        <v>109</v>
      </c>
      <c r="Z6" s="455">
        <v>8</v>
      </c>
      <c r="AA6" s="455">
        <v>7.7</v>
      </c>
      <c r="AB6" s="455"/>
      <c r="AD6" s="455">
        <v>1982</v>
      </c>
      <c r="AE6" s="455">
        <v>8</v>
      </c>
    </row>
    <row r="7" spans="1:34" ht="16.5" customHeight="1" x14ac:dyDescent="0.25">
      <c r="A7" s="952" t="s">
        <v>59</v>
      </c>
      <c r="B7" s="953"/>
      <c r="C7" s="953"/>
      <c r="D7" s="953"/>
      <c r="E7" s="953"/>
      <c r="F7" s="953"/>
      <c r="G7" s="953"/>
      <c r="H7" s="962" t="s">
        <v>705</v>
      </c>
      <c r="I7" s="962"/>
      <c r="J7" s="963"/>
      <c r="K7" s="469"/>
      <c r="L7" s="470" t="s">
        <v>58</v>
      </c>
      <c r="M7" s="471" t="s">
        <v>57</v>
      </c>
      <c r="V7" s="454" t="s">
        <v>108</v>
      </c>
      <c r="W7" s="455">
        <v>64</v>
      </c>
      <c r="X7" s="456"/>
      <c r="Y7" s="464" t="s">
        <v>107</v>
      </c>
      <c r="Z7" s="455">
        <v>6.5</v>
      </c>
      <c r="AA7" s="455">
        <v>6.4</v>
      </c>
      <c r="AB7" s="455"/>
      <c r="AD7" s="455">
        <v>1983</v>
      </c>
      <c r="AE7" s="455">
        <v>8</v>
      </c>
    </row>
    <row r="8" spans="1:34" ht="16.5" customHeight="1" x14ac:dyDescent="0.25">
      <c r="A8" s="947" t="s">
        <v>106</v>
      </c>
      <c r="B8" s="948"/>
      <c r="C8" s="948"/>
      <c r="D8" s="948"/>
      <c r="E8" s="948"/>
      <c r="F8" s="948"/>
      <c r="G8" s="948"/>
      <c r="H8" s="945" t="s">
        <v>706</v>
      </c>
      <c r="I8" s="945"/>
      <c r="J8" s="946"/>
      <c r="K8" s="472"/>
      <c r="L8" s="470" t="s">
        <v>50</v>
      </c>
      <c r="M8" s="471" t="s">
        <v>55</v>
      </c>
      <c r="V8" s="454" t="s">
        <v>105</v>
      </c>
      <c r="W8" s="455">
        <v>80</v>
      </c>
      <c r="X8" s="456"/>
      <c r="Y8" s="464" t="s">
        <v>104</v>
      </c>
      <c r="Z8" s="455">
        <v>14</v>
      </c>
      <c r="AA8" s="455">
        <v>10.5</v>
      </c>
      <c r="AB8" s="455">
        <v>8</v>
      </c>
      <c r="AD8" s="455">
        <v>1984</v>
      </c>
      <c r="AE8" s="455">
        <v>8</v>
      </c>
    </row>
    <row r="9" spans="1:34" ht="16.5" customHeight="1" thickBot="1" x14ac:dyDescent="0.3">
      <c r="A9" s="937" t="s">
        <v>103</v>
      </c>
      <c r="B9" s="938"/>
      <c r="C9" s="938"/>
      <c r="D9" s="938"/>
      <c r="E9" s="938"/>
      <c r="F9" s="938"/>
      <c r="G9" s="938"/>
      <c r="H9" s="939"/>
      <c r="I9" s="939"/>
      <c r="J9" s="940"/>
      <c r="K9" s="473"/>
      <c r="L9" s="474" t="s">
        <v>53</v>
      </c>
      <c r="M9" s="471" t="s">
        <v>52</v>
      </c>
      <c r="V9" s="454" t="s">
        <v>102</v>
      </c>
      <c r="W9" s="455">
        <v>81</v>
      </c>
      <c r="X9" s="456"/>
      <c r="Y9" s="464" t="s">
        <v>101</v>
      </c>
      <c r="Z9" s="475">
        <v>10</v>
      </c>
      <c r="AA9" s="475">
        <v>9.3000000000000007</v>
      </c>
      <c r="AB9" s="475">
        <v>7.1</v>
      </c>
      <c r="AD9" s="455">
        <v>1985</v>
      </c>
      <c r="AE9" s="455">
        <v>8</v>
      </c>
    </row>
    <row r="10" spans="1:34" s="1433" customFormat="1" ht="16.5" customHeight="1" thickBot="1" x14ac:dyDescent="0.3">
      <c r="A10" s="1429" t="str">
        <f>IF(AND(I13&gt;1%,A13=TRUE,C13=TRUE),I13,IF(AND(I13&gt;1%,B13=TRUE,C13=TRUE),I13,IF(AND(I13&lt;=0,A13=TRUE,C13=TRUE),"EFFICIENCY ERROR",IF(AND(I13&lt;=0,B13=TRUE,C13=TRUE),"EFFICIENCY ERROR",IF(AND(J3&gt;1,H9&gt;1,B13=FALSE),"N/A","")))))</f>
        <v/>
      </c>
      <c r="B10" s="1430"/>
      <c r="C10" s="1430"/>
      <c r="D10" s="1430"/>
      <c r="E10" s="1430"/>
      <c r="F10" s="1430"/>
      <c r="G10" s="1430"/>
      <c r="H10" s="1431"/>
      <c r="I10" s="1431"/>
      <c r="J10" s="1431"/>
      <c r="K10" s="1432"/>
      <c r="T10" s="1434"/>
    </row>
    <row r="11" spans="1:34" ht="16.5" customHeight="1" x14ac:dyDescent="0.25">
      <c r="A11" s="476" t="s">
        <v>100</v>
      </c>
      <c r="B11" s="477"/>
      <c r="C11" s="477"/>
      <c r="D11" s="477"/>
      <c r="E11" s="477"/>
      <c r="F11" s="477"/>
      <c r="G11" s="477"/>
      <c r="H11" s="477"/>
      <c r="I11" s="477"/>
      <c r="J11" s="478"/>
      <c r="K11" s="462"/>
      <c r="L11" s="470"/>
      <c r="M11" s="471"/>
      <c r="V11" s="454" t="s">
        <v>99</v>
      </c>
      <c r="W11" s="455">
        <v>90</v>
      </c>
      <c r="X11" s="456"/>
      <c r="Y11" s="464" t="s">
        <v>98</v>
      </c>
      <c r="Z11" s="475">
        <v>8</v>
      </c>
      <c r="AA11" s="475">
        <v>7.7</v>
      </c>
      <c r="AB11" s="475">
        <v>6.6</v>
      </c>
      <c r="AD11" s="455">
        <v>1986</v>
      </c>
      <c r="AE11" s="455">
        <v>8</v>
      </c>
    </row>
    <row r="12" spans="1:34" ht="16.5" customHeight="1" x14ac:dyDescent="0.25">
      <c r="A12" s="941" t="s">
        <v>97</v>
      </c>
      <c r="B12" s="942"/>
      <c r="C12" s="942"/>
      <c r="D12" s="942"/>
      <c r="E12" s="942"/>
      <c r="F12" s="942"/>
      <c r="G12" s="942"/>
      <c r="H12" s="479"/>
      <c r="I12" s="1435" t="str">
        <f>IF(H9&gt;1,I13,"")</f>
        <v/>
      </c>
      <c r="J12" s="1436"/>
      <c r="K12" s="480"/>
      <c r="L12" s="474" t="s">
        <v>44</v>
      </c>
      <c r="M12" s="481" t="s">
        <v>96</v>
      </c>
      <c r="V12" s="454" t="s">
        <v>95</v>
      </c>
      <c r="W12" s="455">
        <v>80</v>
      </c>
      <c r="X12" s="456"/>
      <c r="Y12" s="464" t="s">
        <v>94</v>
      </c>
      <c r="Z12" s="475">
        <v>6.5</v>
      </c>
      <c r="AA12" s="475">
        <v>6.4</v>
      </c>
      <c r="AB12" s="475">
        <v>6</v>
      </c>
      <c r="AD12" s="455">
        <v>1987</v>
      </c>
      <c r="AE12" s="455">
        <v>8</v>
      </c>
    </row>
    <row r="13" spans="1:34" s="1443" customFormat="1" ht="16.5" hidden="1" customHeight="1" x14ac:dyDescent="0.25">
      <c r="A13" s="1437" t="str">
        <f>IF(H7="DOE","TRUE","FALSE")</f>
        <v>FALSE</v>
      </c>
      <c r="B13" s="1438" t="str">
        <f>IF(H7="LIHEAP","TRUE","FALSE")</f>
        <v>FALSE</v>
      </c>
      <c r="C13" s="1438" t="str">
        <f>IF(H7="DOE &amp; LIHEAP","TRUE","FALSE")</f>
        <v>FALSE</v>
      </c>
      <c r="D13" s="1438" t="str">
        <f>IF(H8="Gas Furnace","TRUE","FALSE")</f>
        <v>FALSE</v>
      </c>
      <c r="E13" s="1438" t="str">
        <f>IF(H8="Electric Resistance Furnace","TRUE","FALSE")</f>
        <v>FALSE</v>
      </c>
      <c r="F13" s="1438" t="str">
        <f>IF(H8="Heat Pump","TRUE","FALSE")</f>
        <v>FALSE</v>
      </c>
      <c r="G13" s="1438" t="str">
        <f>IF(D13="TRUE","N/A",IF(E13="TRUE",1,IF(F13="TRUE","N/A","")))</f>
        <v/>
      </c>
      <c r="H13" s="1439" t="b">
        <f>IF(H6="Conditioned Space","Conditioned",IF(H6="Unconditioned Space","Unconditioned",FALSE))</f>
        <v>0</v>
      </c>
      <c r="I13" s="1440" t="str">
        <f>IF(H8="Gas Furnace","Requires combustion analyzer reading",IF(H8="Electric Resistance Furnace","N/A",IF(H8="Heat Pump","N/A","")))</f>
        <v/>
      </c>
      <c r="J13" s="1441"/>
      <c r="K13" s="1442"/>
    </row>
    <row r="14" spans="1:34" s="483" customFormat="1" ht="16.5" customHeight="1" x14ac:dyDescent="0.25">
      <c r="A14" s="947" t="s">
        <v>93</v>
      </c>
      <c r="B14" s="948"/>
      <c r="C14" s="948"/>
      <c r="D14" s="948"/>
      <c r="E14" s="948"/>
      <c r="F14" s="948"/>
      <c r="G14" s="948"/>
      <c r="H14" s="1444" t="str">
        <f>G13</f>
        <v/>
      </c>
      <c r="I14" s="1444"/>
      <c r="J14" s="1445"/>
      <c r="K14" s="482"/>
      <c r="L14" s="470" t="s">
        <v>41</v>
      </c>
      <c r="M14" s="471" t="s">
        <v>88</v>
      </c>
      <c r="V14" s="454" t="s">
        <v>92</v>
      </c>
      <c r="W14" s="455">
        <v>80</v>
      </c>
      <c r="X14" s="456"/>
      <c r="Y14" s="464" t="s">
        <v>91</v>
      </c>
      <c r="Z14" s="475">
        <v>10</v>
      </c>
      <c r="AA14" s="475">
        <v>9.1</v>
      </c>
      <c r="AB14" s="455"/>
      <c r="AC14" s="451"/>
      <c r="AD14" s="455">
        <v>1988</v>
      </c>
      <c r="AE14" s="455">
        <v>8</v>
      </c>
    </row>
    <row r="15" spans="1:34" s="1433" customFormat="1" ht="16.5" hidden="1" customHeight="1" x14ac:dyDescent="0.2">
      <c r="A15" s="1446" t="str">
        <f>IF(H8="Gas Furnace",H12,IF(H8="Electric Resistance Furnace","N/A",IF(H8="Heat Pump","N/A","")))</f>
        <v/>
      </c>
      <c r="B15" s="1447"/>
      <c r="C15" s="1448"/>
      <c r="D15" s="1448"/>
      <c r="E15" s="1448"/>
      <c r="F15" s="1448"/>
      <c r="G15" s="1449" t="str">
        <f>IF(D13="TRUE","N/A",IF(E13="TRUE","N/A",IF(F13="TRUE",8,"")))</f>
        <v/>
      </c>
      <c r="H15" s="1450" t="str">
        <f>IF(AND(H8="Gas Furnace",H9&gt;1),"N/A",IF(AND(H9&gt;1,H8="Electric Resistance Furnace"),"N/A",IF(AND(H16&gt;1,H8="Heat Pump"),H16,IF(AND(H8="Heat Pump",H16&lt;1),G15,""))))</f>
        <v/>
      </c>
      <c r="I15" s="1450"/>
      <c r="J15" s="1451"/>
      <c r="K15" s="1452"/>
    </row>
    <row r="16" spans="1:34" s="488" customFormat="1" ht="16.5" customHeight="1" x14ac:dyDescent="0.25">
      <c r="A16" s="941" t="s">
        <v>90</v>
      </c>
      <c r="B16" s="942"/>
      <c r="C16" s="942"/>
      <c r="D16" s="942"/>
      <c r="E16" s="942"/>
      <c r="F16" s="942"/>
      <c r="G16" s="942"/>
      <c r="H16" s="484"/>
      <c r="I16" s="485" t="str">
        <f>H15</f>
        <v/>
      </c>
      <c r="J16" s="486" t="str">
        <f>IF(H8="Heat Pump","HSPF","")</f>
        <v/>
      </c>
      <c r="K16" s="487"/>
      <c r="L16" s="470" t="s">
        <v>89</v>
      </c>
      <c r="M16" s="471" t="s">
        <v>88</v>
      </c>
      <c r="V16" s="489" t="s">
        <v>87</v>
      </c>
      <c r="W16" s="490">
        <v>73</v>
      </c>
      <c r="X16" s="456"/>
      <c r="Y16" s="491" t="s">
        <v>86</v>
      </c>
      <c r="Z16" s="492">
        <v>10</v>
      </c>
      <c r="AA16" s="492">
        <v>9.1</v>
      </c>
      <c r="AB16" s="492">
        <v>6.8</v>
      </c>
      <c r="AC16" s="451"/>
      <c r="AD16" s="490">
        <v>1989</v>
      </c>
      <c r="AE16" s="490">
        <v>8</v>
      </c>
    </row>
    <row r="17" spans="1:31" s="1458" customFormat="1" ht="16.5" hidden="1" customHeight="1" x14ac:dyDescent="0.25">
      <c r="A17" s="1453"/>
      <c r="B17" s="1454"/>
      <c r="C17" s="1454"/>
      <c r="D17" s="1454"/>
      <c r="E17" s="1454"/>
      <c r="F17" s="1454"/>
      <c r="G17" s="1454"/>
      <c r="H17" s="1455"/>
      <c r="I17" s="1456"/>
      <c r="J17" s="1457"/>
      <c r="L17" s="1459"/>
      <c r="M17" s="1460"/>
      <c r="W17" s="1461"/>
      <c r="X17" s="1461"/>
      <c r="Y17" s="1462"/>
      <c r="Z17" s="1461"/>
      <c r="AA17" s="1461"/>
      <c r="AB17" s="1461"/>
      <c r="AC17" s="1461"/>
      <c r="AD17" s="1461"/>
      <c r="AE17" s="1461"/>
    </row>
    <row r="18" spans="1:31" ht="16.5" customHeight="1" x14ac:dyDescent="0.25">
      <c r="A18" s="943" t="s">
        <v>48</v>
      </c>
      <c r="B18" s="944"/>
      <c r="C18" s="944"/>
      <c r="D18" s="944"/>
      <c r="E18" s="944"/>
      <c r="F18" s="944"/>
      <c r="G18" s="944"/>
      <c r="H18" s="945" t="s">
        <v>293</v>
      </c>
      <c r="I18" s="945"/>
      <c r="J18" s="946"/>
      <c r="K18" s="152"/>
      <c r="L18" s="474" t="s">
        <v>85</v>
      </c>
      <c r="M18" s="471" t="s">
        <v>46</v>
      </c>
      <c r="V18" s="493" t="s">
        <v>84</v>
      </c>
      <c r="W18" s="494">
        <v>60</v>
      </c>
      <c r="X18" s="456"/>
      <c r="Y18" s="495" t="s">
        <v>80</v>
      </c>
      <c r="Z18" s="494"/>
      <c r="AA18" s="496">
        <v>9.75</v>
      </c>
      <c r="AB18" s="494"/>
      <c r="AD18" s="494">
        <v>1990</v>
      </c>
      <c r="AE18" s="494">
        <v>8</v>
      </c>
    </row>
    <row r="19" spans="1:31" s="1443" customFormat="1" ht="16.5" hidden="1" customHeight="1" x14ac:dyDescent="0.25">
      <c r="A19" s="1463" t="str">
        <f>IF(AND(A13="TRUE",D13="TRUE",H18="Annual Professional Maintenance"),"DOE Does Not Allow Degration of this Type Furnace",IF(AND(A13="TRUE",D13="TRUE",H18="Seldom or Never Maintained"),"DOE Does Not Allow this Maintenance Selection",IF(AND(A13="TRUE",E13="TRUE",H18="Annual Professional Maintenance"),"DOE Does Not Allow Degration of this Type Furnace",IF(AND(A13="TRUE",E13="TRUE",H18="Seldom or Never Maintained"),"DOE Does Not Allow this Maintenance Selection",IF(AND(A13="TRUE",F13="TRUE",H18="Annual Professional Maintenance"),0.01,IF(AND(A13="TRUE",F13="TRUE",H18="Seldom or Never Maintained"),"DOE Does Not Allow this Maintenance Selection",""))))))</f>
        <v/>
      </c>
      <c r="B19" s="1464" t="str">
        <f>IF(AND(B13="TRUE",D13="TRUE",H18="Annual Professional Maintenance"),0.005,IF(AND(B13="TRUE",D13="TRUE",H18="Seldom or Never Maintained"),0.015,IF(AND(B13="TRUE",E13="TRUE",H18="Annual Professional Maintenance"),0.01,IF(AND(B13="TRUE",E13="TRUE",H18="Seldom or Never Maintained"),0.03,IF(AND(B13="TRUE",F13="TRUE",H18="Annual Professional Maintenance"),0.01,IF(AND(B13="TRUE",F13="TRUE",H18="Seldom or Never Maintained"),0.03,""))))))</f>
        <v/>
      </c>
      <c r="C19" s="1465" t="str">
        <f>IF(AND(C13="TRUE",D13="TRUE",H18="Annual Professional Maintenance"),"DOE Does Not Allow Degration of this Type Furnace",IF(AND(C13="TRUE",D13="TRUE",H18="Seldom or Never Maintained"),"DOE Does Not Allow this Maintenance Selection",IF(AND(C13="TRUE",E13="TRUE",H18="Annual Professional Maintenance"),"DOE Does Not Allow Degration of this Type Furnace",IF(AND(C13="TRUE",E13="TRUE",H18="Seldom or Never Maintained"),"DOE Does Not Allow this Maintenance Selection",IF(AND(C13="TRUE",F13="TRUE",H18="Annual Professional Maintenance"),0.01,IF(AND(C13="TRUE",F13="TRUE",H18="Seldom or Never Maintained"),"DOE Does Not Allow this Maintenance Selection",""))))))</f>
        <v/>
      </c>
      <c r="D19" s="1438"/>
      <c r="E19" s="1438"/>
      <c r="F19" s="1438"/>
      <c r="G19" s="1438"/>
      <c r="H19" s="1466"/>
      <c r="I19" s="1466"/>
      <c r="J19" s="1467"/>
      <c r="K19" s="1442"/>
    </row>
    <row r="20" spans="1:31" s="483" customFormat="1" ht="16.5" customHeight="1" thickBot="1" x14ac:dyDescent="0.3">
      <c r="A20" s="933" t="s">
        <v>83</v>
      </c>
      <c r="B20" s="934"/>
      <c r="C20" s="934"/>
      <c r="D20" s="934"/>
      <c r="E20" s="934"/>
      <c r="F20" s="934"/>
      <c r="G20" s="934"/>
      <c r="H20" s="935" t="str">
        <f>(CONCATENATE(A19,B19,C19,D19))</f>
        <v/>
      </c>
      <c r="I20" s="935"/>
      <c r="J20" s="936"/>
      <c r="K20" s="497"/>
      <c r="L20" s="474" t="s">
        <v>82</v>
      </c>
      <c r="M20" s="471" t="s">
        <v>43</v>
      </c>
      <c r="V20" s="454" t="s">
        <v>81</v>
      </c>
      <c r="W20" s="455">
        <v>81</v>
      </c>
      <c r="X20" s="456"/>
      <c r="Y20" s="464" t="s">
        <v>80</v>
      </c>
      <c r="Z20" s="455"/>
      <c r="AA20" s="475">
        <v>8.5</v>
      </c>
      <c r="AB20" s="455"/>
      <c r="AC20" s="451"/>
      <c r="AD20" s="455">
        <v>1991</v>
      </c>
      <c r="AE20" s="455">
        <v>8</v>
      </c>
    </row>
    <row r="21" spans="1:31" s="1478" customFormat="1" ht="16.5" hidden="1" customHeight="1" thickBot="1" x14ac:dyDescent="0.3">
      <c r="A21" s="1468" t="str">
        <f>IF(AND(A13="TRUE",H8="Gas Furnace",H18="Annual Professional Maintenance"),H12*100,IF(AND(A13="TRUE",H8="Gas Furnace",H18="Seldom or Never Maintained"),"DOE Does Not Allow this Maintenance Selection",IF(AND(A13="TRUE",H8="Electric Resistance Furnace",H18="Annual Professional Maintenance"),H14*100,IF(AND(A13="TRUE",H8="Electric Resistance Furnace",H18="Seldom or Never Maintained"),"DOE Does Not Allow this Maintenance Selection",IF(AND(A13="TRUE",H8="Heat Pump",H18="Annual Professional Maintenance"),ROUND(I16*(1-0.01)^(J3-H9),1),IF(AND(A13="TRUE",H8="Heat Pump",H18="Seldom or Never Maintained"),"DOE Does Not Allow this Maintenance Selection",""))))))</f>
        <v/>
      </c>
      <c r="B21" s="1469" t="str">
        <f>IF(AND(B13="TRUE",D13="TRUE",H18="Annual Professional Maintenance"),ROUND(H12*(1-H20)^(J3-H9)*100,1),IF(AND(B13="TRUE",D13="TRUE",H18="Seldom or Never Maintained"),ROUND(H12*(1-H20)^(J3-H9)*100,1),IF(AND(B13="TRUE",E13="TRUE",H18="Annual Professional Maintenance"),ROUND(H14*(1-H20)^(J3-H9)*100,1),IF(AND(B13="TRUE",E13="TRUE",H18="Seldom or Never Maintained"),ROUND(H14*(1-H20)^(J3-H9)*100,1),IF(AND(B13="TRUE",F13="TRUE",H18="Annual Professional Maintenance"),ROUND(I16*(1-H20)^(J3-H9),1),IF(AND(B13="TRUE",F13="TRUE",H18="Seldom or Never Maintained"),ROUND(I16*(1-H20)^(J3-H9),1),""))))))</f>
        <v/>
      </c>
      <c r="C21" s="1470" t="str">
        <f>IF(AND(C13="TRUE",H8="Gas Furnace",H18="Annual Professional Maintenance"),H12*100,IF(AND(C13="TRUE",H8="Gas Furnace",H18="Seldom or Never Maintained"),"DOE Does Not Allow this Maintenance Selection",IF(AND(C13="TRUE",H8="Electric Resistance Furnace",H18="Annual Professional Maintenance"),H14*100,IF(AND(C13="TRUE",H8="Electric Resistance Furnace",H18="Seldom or Never Maintained"),"DOE Does Not Allow this Maintenance Selection",IF(AND(C13="TRUE",H8="Heat Pump",H18="Annual Professional Maintenance"),ROUND(I16*(1-0.01)^(J3-H9),1),IF(AND(C13="TRUE",H8="Heat Pump",H18="Seldom or Never Maintained"),"DOE Does Not Allow this Maintenance Selection",""))))))</f>
        <v/>
      </c>
      <c r="D21" s="1471" t="str">
        <f>CONCATENATE(A21,B21,C21)</f>
        <v/>
      </c>
      <c r="E21" s="1470"/>
      <c r="F21" s="1472"/>
      <c r="G21" s="1473"/>
      <c r="H21" s="1474"/>
      <c r="I21" s="1475" t="str">
        <f>IF(AND(H8="Electric Resistance Furnace",H18="Annual Professional Maintenance")," % of Efficiency",IF(AND(H8="Gas Furnace",H18="Annual Professional Maintenance"),"% AFUE",IF(AND(H8="Heat Pump",H18="Annual Professional Maintenance")," HSPF",IF(AND(H7="LIHEAP",H8="Electric Resistance Furnace",H18="Seldom Or Never Maintained"),"% of Efficiency",IF(AND(H7="LIHEAP",H8="Gas Furnace",H18="Seldom Or Never Maintained")," % AFUE",IF(AND(H7="LIHEAP",H8="Heat Pump",H18="Seldom Or Never Maintained")," HSPF",""))))))</f>
        <v/>
      </c>
      <c r="J21" s="1476" t="str">
        <f>CONCATENATE(D21,I21)</f>
        <v/>
      </c>
      <c r="K21" s="1477"/>
      <c r="L21" s="1477"/>
      <c r="V21" s="1479"/>
      <c r="W21" s="1479"/>
      <c r="X21" s="1477"/>
      <c r="Y21" s="1479"/>
      <c r="Z21" s="1479"/>
      <c r="AA21" s="1479"/>
      <c r="AB21" s="1479"/>
      <c r="AD21" s="1479"/>
      <c r="AE21" s="1479"/>
    </row>
    <row r="22" spans="1:31" ht="16.5" customHeight="1" thickBot="1" x14ac:dyDescent="0.3">
      <c r="A22" s="1480" t="s">
        <v>79</v>
      </c>
      <c r="B22" s="1481"/>
      <c r="C22" s="1481"/>
      <c r="D22" s="1481"/>
      <c r="E22" s="1481"/>
      <c r="F22" s="1481"/>
      <c r="G22" s="1481"/>
      <c r="H22" s="1482" t="str">
        <f>J21</f>
        <v/>
      </c>
      <c r="I22" s="1483"/>
      <c r="J22" s="1484"/>
      <c r="K22" s="472"/>
      <c r="L22" s="474" t="s">
        <v>78</v>
      </c>
      <c r="M22" s="471" t="s">
        <v>77</v>
      </c>
      <c r="O22" s="463"/>
      <c r="P22" s="468"/>
      <c r="Q22" s="498"/>
      <c r="R22" s="498"/>
      <c r="S22" s="498"/>
      <c r="T22" s="498"/>
      <c r="U22" s="498"/>
      <c r="V22" s="454" t="s">
        <v>76</v>
      </c>
      <c r="W22" s="455">
        <v>71</v>
      </c>
      <c r="X22" s="456"/>
      <c r="Y22" s="464" t="s">
        <v>75</v>
      </c>
      <c r="Z22" s="455"/>
      <c r="AA22" s="475">
        <v>7.5</v>
      </c>
      <c r="AB22" s="455"/>
      <c r="AD22" s="455">
        <v>1992</v>
      </c>
      <c r="AE22" s="455">
        <v>10</v>
      </c>
    </row>
    <row r="23" spans="1:31" ht="16.5" customHeight="1" x14ac:dyDescent="0.25">
      <c r="A23" s="499" t="s">
        <v>74</v>
      </c>
      <c r="B23" s="452"/>
      <c r="C23" s="452"/>
      <c r="D23" s="452"/>
      <c r="E23" s="452"/>
      <c r="F23" s="452"/>
      <c r="G23" s="452"/>
      <c r="H23" s="463"/>
      <c r="I23" s="1485"/>
      <c r="J23" s="1485"/>
      <c r="K23" s="473"/>
      <c r="O23" s="463"/>
      <c r="P23" s="468"/>
      <c r="Q23" s="498"/>
      <c r="R23" s="498"/>
      <c r="S23" s="498"/>
      <c r="T23" s="498"/>
      <c r="U23" s="498"/>
      <c r="V23" s="454" t="s">
        <v>73</v>
      </c>
      <c r="W23" s="455">
        <v>80</v>
      </c>
      <c r="X23" s="456"/>
      <c r="Y23" s="464" t="s">
        <v>72</v>
      </c>
      <c r="Z23" s="455"/>
      <c r="AA23" s="475">
        <v>6.5</v>
      </c>
      <c r="AB23" s="455"/>
      <c r="AD23" s="455">
        <v>1993</v>
      </c>
      <c r="AE23" s="455">
        <v>10</v>
      </c>
    </row>
    <row r="24" spans="1:31" ht="15.6" customHeight="1" x14ac:dyDescent="0.25">
      <c r="A24" s="500" t="s">
        <v>71</v>
      </c>
      <c r="B24" s="452"/>
      <c r="C24" s="452"/>
      <c r="D24" s="452"/>
      <c r="E24" s="452"/>
      <c r="F24" s="452"/>
      <c r="G24" s="452"/>
      <c r="H24" s="1486"/>
      <c r="I24" s="1486"/>
      <c r="J24" s="1486"/>
      <c r="K24" s="501"/>
      <c r="M24" s="233"/>
      <c r="N24" s="502"/>
      <c r="O24" s="463"/>
      <c r="P24" s="468"/>
      <c r="Q24" s="498"/>
      <c r="R24" s="498"/>
      <c r="S24" s="498"/>
      <c r="T24" s="498"/>
      <c r="U24" s="498"/>
      <c r="V24" s="454" t="s">
        <v>70</v>
      </c>
      <c r="W24" s="455">
        <v>82</v>
      </c>
      <c r="X24" s="456"/>
      <c r="Y24" s="464" t="s">
        <v>69</v>
      </c>
      <c r="Z24" s="455"/>
      <c r="AA24" s="475">
        <v>9</v>
      </c>
      <c r="AB24" s="455"/>
      <c r="AD24" s="455">
        <v>1994</v>
      </c>
      <c r="AE24" s="455">
        <v>10</v>
      </c>
    </row>
    <row r="25" spans="1:31" ht="15.6" customHeight="1" x14ac:dyDescent="0.25">
      <c r="A25" s="500" t="s">
        <v>37</v>
      </c>
      <c r="B25" s="452"/>
      <c r="C25" s="452"/>
      <c r="D25" s="452"/>
      <c r="E25" s="452"/>
      <c r="F25" s="452"/>
      <c r="G25" s="452"/>
      <c r="H25" s="463"/>
      <c r="I25" s="1486"/>
      <c r="J25" s="1486"/>
      <c r="K25" s="1487"/>
      <c r="M25" s="233"/>
      <c r="O25" s="463"/>
      <c r="P25" s="468"/>
      <c r="Q25" s="498"/>
      <c r="R25" s="498"/>
      <c r="S25" s="498"/>
      <c r="T25" s="498"/>
      <c r="U25" s="498"/>
      <c r="V25" s="454" t="s">
        <v>68</v>
      </c>
      <c r="W25" s="455">
        <v>100</v>
      </c>
      <c r="X25" s="456"/>
      <c r="Y25" s="464" t="s">
        <v>67</v>
      </c>
      <c r="Z25" s="455"/>
      <c r="AA25" s="475">
        <v>8.5</v>
      </c>
      <c r="AB25" s="455"/>
      <c r="AD25" s="455">
        <v>1995</v>
      </c>
      <c r="AE25" s="455">
        <v>10</v>
      </c>
    </row>
    <row r="26" spans="1:31" ht="15.6" customHeight="1" x14ac:dyDescent="0.25">
      <c r="A26" s="500" t="s">
        <v>36</v>
      </c>
      <c r="B26" s="452"/>
      <c r="C26" s="452"/>
      <c r="D26" s="452"/>
      <c r="E26" s="452"/>
      <c r="F26" s="452"/>
      <c r="G26" s="452"/>
      <c r="H26" s="463"/>
      <c r="I26" s="1486"/>
      <c r="J26" s="1486"/>
      <c r="K26" s="503"/>
      <c r="O26" s="463"/>
      <c r="P26" s="468"/>
      <c r="Q26" s="498"/>
      <c r="R26" s="498"/>
      <c r="S26" s="498"/>
      <c r="T26" s="498"/>
      <c r="U26" s="498"/>
      <c r="V26" s="454" t="s">
        <v>66</v>
      </c>
      <c r="W26" s="455">
        <v>98</v>
      </c>
      <c r="X26" s="456"/>
      <c r="Y26" s="464" t="s">
        <v>65</v>
      </c>
      <c r="Z26" s="455"/>
      <c r="AA26" s="475">
        <v>25</v>
      </c>
      <c r="AB26" s="455"/>
      <c r="AD26" s="455">
        <v>1996</v>
      </c>
      <c r="AE26" s="455">
        <v>10</v>
      </c>
    </row>
    <row r="27" spans="1:31" ht="15.6" customHeight="1" x14ac:dyDescent="0.2">
      <c r="A27" s="504" t="s">
        <v>35</v>
      </c>
      <c r="B27" s="452"/>
      <c r="C27" s="452"/>
      <c r="D27" s="452"/>
      <c r="E27" s="452"/>
      <c r="F27" s="452"/>
      <c r="G27" s="452"/>
      <c r="H27" s="1486"/>
      <c r="I27" s="1486"/>
      <c r="J27" s="1486"/>
      <c r="K27" s="152"/>
      <c r="V27" s="454" t="s">
        <v>64</v>
      </c>
      <c r="W27" s="455">
        <v>100</v>
      </c>
      <c r="X27" s="456"/>
      <c r="Y27" s="498" t="s">
        <v>60</v>
      </c>
      <c r="AD27" s="455">
        <v>1997</v>
      </c>
      <c r="AE27" s="455">
        <v>10</v>
      </c>
    </row>
    <row r="28" spans="1:31" ht="15.6" customHeight="1" thickBot="1" x14ac:dyDescent="0.25">
      <c r="A28" s="452"/>
      <c r="B28" s="452"/>
      <c r="C28" s="452"/>
      <c r="D28" s="452"/>
      <c r="E28" s="452"/>
      <c r="F28" s="452"/>
      <c r="G28" s="452"/>
      <c r="H28" s="1488"/>
      <c r="I28" s="1488"/>
      <c r="J28" s="1488"/>
      <c r="K28" s="152"/>
      <c r="V28" s="454" t="s">
        <v>63</v>
      </c>
      <c r="AD28" s="455">
        <v>1998</v>
      </c>
      <c r="AE28" s="455">
        <v>10</v>
      </c>
    </row>
    <row r="29" spans="1:31" thickBot="1" x14ac:dyDescent="0.3">
      <c r="A29" s="949" t="s">
        <v>62</v>
      </c>
      <c r="B29" s="950"/>
      <c r="C29" s="950"/>
      <c r="D29" s="950"/>
      <c r="E29" s="950"/>
      <c r="F29" s="950"/>
      <c r="G29" s="950"/>
      <c r="H29" s="950"/>
      <c r="I29" s="950"/>
      <c r="J29" s="951"/>
      <c r="K29" s="152"/>
      <c r="L29" s="468" t="s">
        <v>61</v>
      </c>
      <c r="V29" s="498" t="s">
        <v>60</v>
      </c>
      <c r="AD29" s="455">
        <v>1999</v>
      </c>
      <c r="AE29" s="455">
        <v>10</v>
      </c>
    </row>
    <row r="30" spans="1:31" ht="16.7" customHeight="1" x14ac:dyDescent="0.25">
      <c r="A30" s="952" t="s">
        <v>59</v>
      </c>
      <c r="B30" s="953"/>
      <c r="C30" s="953"/>
      <c r="D30" s="953"/>
      <c r="E30" s="953"/>
      <c r="F30" s="953"/>
      <c r="G30" s="953"/>
      <c r="H30" s="954" t="s">
        <v>705</v>
      </c>
      <c r="I30" s="954"/>
      <c r="J30" s="955"/>
      <c r="K30" s="152"/>
      <c r="L30" s="470" t="s">
        <v>58</v>
      </c>
      <c r="M30" s="471" t="s">
        <v>57</v>
      </c>
      <c r="AD30" s="455">
        <v>2000</v>
      </c>
      <c r="AE30" s="455">
        <v>12</v>
      </c>
    </row>
    <row r="31" spans="1:31" ht="16.5" customHeight="1" x14ac:dyDescent="0.25">
      <c r="A31" s="947" t="s">
        <v>56</v>
      </c>
      <c r="B31" s="948"/>
      <c r="C31" s="948"/>
      <c r="D31" s="948"/>
      <c r="E31" s="948"/>
      <c r="F31" s="948"/>
      <c r="G31" s="948"/>
      <c r="H31" s="945" t="s">
        <v>707</v>
      </c>
      <c r="I31" s="945"/>
      <c r="J31" s="946"/>
      <c r="K31" s="152"/>
      <c r="L31" s="470" t="s">
        <v>50</v>
      </c>
      <c r="M31" s="471" t="s">
        <v>55</v>
      </c>
      <c r="AD31" s="455">
        <v>2001</v>
      </c>
      <c r="AE31" s="455">
        <v>12</v>
      </c>
    </row>
    <row r="32" spans="1:31" ht="16.5" customHeight="1" x14ac:dyDescent="0.25">
      <c r="A32" s="956" t="s">
        <v>54</v>
      </c>
      <c r="B32" s="957"/>
      <c r="C32" s="957"/>
      <c r="D32" s="957"/>
      <c r="E32" s="957"/>
      <c r="F32" s="957"/>
      <c r="G32" s="957"/>
      <c r="H32" s="939"/>
      <c r="I32" s="939"/>
      <c r="J32" s="958"/>
      <c r="L32" s="474" t="s">
        <v>53</v>
      </c>
      <c r="M32" s="505" t="s">
        <v>52</v>
      </c>
      <c r="AB32" s="148"/>
      <c r="AD32" s="455">
        <v>2002</v>
      </c>
      <c r="AE32" s="455">
        <v>12</v>
      </c>
    </row>
    <row r="33" spans="1:31" s="1458" customFormat="1" ht="16.5" hidden="1" customHeight="1" x14ac:dyDescent="0.2">
      <c r="A33" s="1489" t="b">
        <f>IF(H30="DOE",TRUE,FALSE)</f>
        <v>0</v>
      </c>
      <c r="B33" s="1490" t="b">
        <f>IF(H30="LIHEAP",TRUE,FALSE)</f>
        <v>0</v>
      </c>
      <c r="C33" s="1490" t="b">
        <f>IF(H30="DOE &amp; LIHEAP",TRUE,FALSE)</f>
        <v>0</v>
      </c>
      <c r="D33" s="1490" t="b">
        <f>IF(H31="Split System AC",TRUE,FALSE)</f>
        <v>0</v>
      </c>
      <c r="E33" s="1490" t="b">
        <f>IF(H31="Heat Pump", TRUE,FALSE)</f>
        <v>0</v>
      </c>
      <c r="F33" s="1490" t="b">
        <f>IF(H31="Evaporative Cooler",TRUE,FALSE)</f>
        <v>0</v>
      </c>
      <c r="G33" s="1491" t="str">
        <f>IF(AND(D33=FALSE,E33=FALSE,F33=FALSE),"",IF(AND(D33=TRUE,H32&gt;1,H34&gt;1),H34,IF(AND(D33=TRUE,H34&lt;1,H32&gt;=1980),VLOOKUP(H32,AD3:AE54,2),IF(AND(E33=TRUE,H32&gt;1,H34&gt;1),H34,IF(AND(E33=TRUE,H34&lt;1,H32&gt;=1),VLOOKUP(H32,AD3:AE54,2),IF(AND(F33=TRUE,H34&gt;1,H32&gt;=1),25,IF(AND(F33=TRUE,H34&lt;1,H32&gt;=1),25,"")))))))</f>
        <v/>
      </c>
      <c r="H33" s="1492"/>
      <c r="I33" s="1492"/>
      <c r="J33" s="1493"/>
      <c r="W33" s="1461"/>
      <c r="X33" s="1461"/>
      <c r="Y33" s="1461"/>
      <c r="Z33" s="1461"/>
      <c r="AA33" s="1461"/>
      <c r="AC33" s="1461"/>
    </row>
    <row r="34" spans="1:31" ht="16.5" customHeight="1" x14ac:dyDescent="0.25">
      <c r="A34" s="933" t="s">
        <v>51</v>
      </c>
      <c r="B34" s="934"/>
      <c r="C34" s="934"/>
      <c r="D34" s="934"/>
      <c r="E34" s="934"/>
      <c r="F34" s="934"/>
      <c r="G34" s="934"/>
      <c r="H34" s="506"/>
      <c r="I34" s="507" t="str">
        <f>I35</f>
        <v/>
      </c>
      <c r="J34" s="508" t="str">
        <f>IF(OR(H31="Split System AC",H31="Heat Pump",H31="Evaporative Cooler"),"SEER","")</f>
        <v/>
      </c>
      <c r="L34" s="509" t="s">
        <v>50</v>
      </c>
      <c r="M34" s="468" t="s">
        <v>49</v>
      </c>
      <c r="AD34" s="455">
        <v>2003</v>
      </c>
      <c r="AE34" s="455">
        <v>12</v>
      </c>
    </row>
    <row r="35" spans="1:31" s="1452" customFormat="1" ht="16.5" hidden="1" customHeight="1" x14ac:dyDescent="0.25">
      <c r="A35" s="1494"/>
      <c r="B35" s="1495"/>
      <c r="C35" s="1495"/>
      <c r="D35" s="1495"/>
      <c r="E35" s="1495"/>
      <c r="F35" s="1495"/>
      <c r="G35" s="1496"/>
      <c r="H35" s="1492"/>
      <c r="I35" s="1497" t="str">
        <f>IF(AND(H31="Split System AC",H34&gt;8),H34,IF(AND(H31="Split System AC",H34&lt;8),VLOOKUP(H32,AD3:AE60,2,),IF(AND(H31="Heat Pump",H34&gt;8),H34,IF(AND(H31="Heat Pump",H34&lt;8),VLOOKUP(H32,AD3:AE60,2,),IF(AND(H31="Evaporative Cooler",H32&gt;1980),25,"")))))</f>
        <v/>
      </c>
      <c r="J35" s="1493"/>
      <c r="W35" s="1498"/>
      <c r="X35" s="1498"/>
      <c r="Y35" s="1498"/>
      <c r="Z35" s="1498"/>
      <c r="AA35" s="1498"/>
      <c r="AB35" s="1498"/>
      <c r="AC35" s="1498"/>
    </row>
    <row r="36" spans="1:31" ht="16.5" customHeight="1" x14ac:dyDescent="0.25">
      <c r="A36" s="933" t="s">
        <v>48</v>
      </c>
      <c r="B36" s="934"/>
      <c r="C36" s="934"/>
      <c r="D36" s="934"/>
      <c r="E36" s="934"/>
      <c r="F36" s="934"/>
      <c r="G36" s="934"/>
      <c r="H36" s="945" t="s">
        <v>294</v>
      </c>
      <c r="I36" s="945"/>
      <c r="J36" s="946"/>
      <c r="L36" s="509" t="s">
        <v>47</v>
      </c>
      <c r="M36" s="463" t="s">
        <v>46</v>
      </c>
      <c r="AD36" s="455">
        <v>2004</v>
      </c>
      <c r="AE36" s="455">
        <v>12</v>
      </c>
    </row>
    <row r="37" spans="1:31" s="1452" customFormat="1" ht="16.5" hidden="1" customHeight="1" x14ac:dyDescent="0.25">
      <c r="A37" s="1499" t="str">
        <f>IF(AND(A33=TRUE,H31="Split System AC",H36="Annual Professional Maintenance"),0.01,IF(AND(A33=TRUE,H31="Split System AC",H36="Seldom or Never Maintained"),"DOE Does Not Allow this Selection",IF(AND(A33=TRUE,H31="Heat Pump",H36="Annual Professional Maintenance"),0.01,IF(AND(A33=TRUE,H31="Heat Pump",H36="Seldom or Never Maintained"),"DOE Does Not Allow this Selection",IF(AND(A33=TRUE,H31="Evaporative Cooler",H36="Annual Professional Maintenance"),"Degradation Not Allowed",IF(AND(A33=TRUE,H31="Evaporative Cooler",H36="Seldom or Never Maintained"),"DOE Does Not Allow this Selection",""))))))</f>
        <v/>
      </c>
      <c r="B37" s="1500" t="str">
        <f>IF(AND(B33=TRUE,H31="Split System AC",H36="Annual Professional Maintenance"),0.01,IF(AND(B33=TRUE,H31="Split System AC",H36="Seldom or Never Maintained"),0.03,IF(AND(B33=TRUE,H31="Heat Pump",H36="Annual Professional Maintenance"),0.01,IF(AND(B33=TRUE,H31="Heat Pump",H36="Seldom or Never Maintained"),0.03,IF(AND(B33=TRUE,H31="Evaporative Cooler",H36="Annual Professional Maintenance"),"Degradation Not Allowed",IF(AND(B33=TRUE,H31="Evaporative Cooler",H36="Seldom or Never Maintained"),"Degradation Not Allowed",""))))))</f>
        <v/>
      </c>
      <c r="C37" t="str">
        <f>IF(AND(C33=TRUE,H31="Split System AC",H36="Annual Professional Maintenance"),0.01,IF(AND(C33=TRUE,H31="Split System AC",H36="Seldom or Never Maintained"),"DOE Does Not Allow this Selection",IF(AND(C33=TRUE,H31="Heat Pump",H36="Annual Professional Maintenance"),0.01,IF(AND(C33=TRUE,H31="Heat Pump",H36="Seldom or Never Maintained")," DOE Does Not Allow this Selection ",IF(AND(C33=TRUE,H31="Evaporative Cooler",H36="Annual Professional Maintenance"),"Degradation Not Allowed",IF(AND(C33=TRUE,H31="Evaporative Cooler",H36="Seldom or Never Maintained"),"DOE Does Not Allow this Selection",""))))))</f>
        <v/>
      </c>
      <c r="D37" s="1495"/>
      <c r="E37" s="1495"/>
      <c r="F37" s="1495"/>
      <c r="G37" s="1495"/>
      <c r="H37" s="1458" t="str">
        <f>IF(A33=TRUE,A37,IF(B33=TRUE,B37,IF(C33=TRUE,C37,"")))</f>
        <v/>
      </c>
      <c r="I37" s="1459"/>
      <c r="J37" s="1501"/>
      <c r="L37" s="1502"/>
      <c r="M37" s="1503"/>
      <c r="W37" s="1498"/>
      <c r="X37" s="1498"/>
      <c r="Y37" s="1498"/>
      <c r="Z37" s="1498"/>
      <c r="AA37" s="1498"/>
      <c r="AB37" s="1498"/>
      <c r="AC37" s="1498"/>
      <c r="AD37" s="1504"/>
      <c r="AE37" s="1504"/>
    </row>
    <row r="38" spans="1:31" ht="16.5" customHeight="1" thickBot="1" x14ac:dyDescent="0.3">
      <c r="A38" s="933" t="s">
        <v>45</v>
      </c>
      <c r="B38" s="934"/>
      <c r="C38" s="934"/>
      <c r="D38" s="934"/>
      <c r="E38" s="934"/>
      <c r="F38" s="934"/>
      <c r="G38" s="934"/>
      <c r="H38" s="1505" t="str">
        <f>H37</f>
        <v/>
      </c>
      <c r="I38" s="1506"/>
      <c r="J38" s="1507"/>
      <c r="L38" s="509" t="s">
        <v>44</v>
      </c>
      <c r="M38" s="463" t="s">
        <v>43</v>
      </c>
      <c r="AD38" s="455">
        <v>2005</v>
      </c>
      <c r="AE38" s="455">
        <v>12</v>
      </c>
    </row>
    <row r="39" spans="1:31" s="1452" customFormat="1" ht="16.5" hidden="1" customHeight="1" thickBot="1" x14ac:dyDescent="0.3">
      <c r="A39" s="1508">
        <f>J3-H32</f>
        <v>2024</v>
      </c>
      <c r="B39" s="1509" t="str">
        <f>IF(AND(A33=TRUE,H31="Split System AC",H36="Annual Professional Maintenance"),ROUND(I34*(1-0.01)^A39,1),IF(AND(A33=TRUE,H31="Split System AC",H36="Seldom or Never Maintained"),"DOE Does Not Allow Equipment Maintenance Selection",IF(AND(A33=TRUE,H31="Heat Pump",H36="Annual Professional Maintenance"),ROUND(I34*(1-0.01)^A39,1),IF(AND(A33=TRUE,H31="Heat Pump",H36="Seldom or Never Maintained"),"DOE Does Not Allow Equipment Maintenance Selection",IF(AND(A33=TRUE,H31="Evaporative Cooler",H36="Annual Professional Maintenance"),"Degradation Not Allowed",IF(AND(A33=TRUE,H31="Evaporative Cooler",H36="Seldom or Never Maintained"),"DOE Does Not Allow Equipment Maintenance Selection",""))))))</f>
        <v/>
      </c>
      <c r="C39" s="1510" t="str">
        <f>IF(AND(B33=TRUE,H31="Split System AC",H36="Annual Professional Maintenance"),ROUND(I34*(1-0.01)^A39,1),IF(AND(B33=TRUE,H31="Split System AC",H36="Seldom or Never Maintained"),ROUND(I34*(1-0.02)^A39,1),IF(AND(B33=TRUE,H31="Heat Pump",H36="Annual Professional Maintenance"),ROUND(I34*(1-0.01)^A39,1),IF(AND(B33=TRUE,H31="Heat Pump",H36="Seldom or Never Maintained"),ROUND(I34*(1-0.02)^A39,1),IF(AND(B33=TRUE,H31="Evaporative Cooler",H36="Annual Professional Maintenance"),"Degradation Not Allowed",IF(AND(B33=TRUE,H31="Evaporative Cooler",H36="Seldom or Never Maintained"),"Degradation Not Allowed",""))))))</f>
        <v/>
      </c>
      <c r="D39" s="1511" t="str">
        <f>IF(AND(C33=TRUE,H31="Split System AC",H36="Annual Professional Maintenance"),ROUND(I34*(1-C37)^A39,1),IF(AND(C33=TRUE,H31="Split System AC",H36="Seldom or Never Maintained"),"DOE Does Not Allow Equipment Maintenance Selection",IF(AND(C33=TRUE,H31="Heat Pump",H36="Annual Professional Maintenance"),ROUND(I34*(1-C37)^A39,1),IF(AND(C33=TRUE,H31="Heat Pump",H36="Seldom or Never Maintained"),"DOE Does Not Allow Equipment Maintenance Selection",IF(AND(C33=TRUE,H31="Evaporative Cooler",H36="Annual Professional Maintenance"),"Degradation Not Allowed",IF(AND(C33=TRUE,H31="Evaporative Cooler",H36="Seldom or Never Maintained"),"DOE Does Not Allow Equipment Maintenance Selection",""))))))</f>
        <v/>
      </c>
      <c r="E39" s="1500"/>
      <c r="F39" s="1458"/>
      <c r="G39" s="1512" t="str">
        <f>IF(C4&gt;1,CONCATENATE(B39,C39,D39,""))</f>
        <v/>
      </c>
      <c r="H39" s="1492" t="str">
        <f>IF(OR(G39="DOE Does Not Allow Equipment Maintenance Selection",G39="Degradation Not Allowed"),""," SEER")</f>
        <v xml:space="preserve"> SEER</v>
      </c>
      <c r="I39" s="1492"/>
      <c r="J39" s="1493"/>
      <c r="W39" s="1498"/>
      <c r="X39" s="1498"/>
      <c r="Y39" s="1498"/>
      <c r="Z39" s="1498"/>
      <c r="AA39" s="1498"/>
      <c r="AB39" s="1498"/>
      <c r="AC39" s="1498"/>
    </row>
    <row r="40" spans="1:31" ht="16.5" customHeight="1" thickBot="1" x14ac:dyDescent="0.3">
      <c r="A40" s="510" t="s">
        <v>42</v>
      </c>
      <c r="B40" s="511"/>
      <c r="C40" s="511"/>
      <c r="D40" s="511"/>
      <c r="E40" s="511"/>
      <c r="F40" s="511"/>
      <c r="G40" s="511"/>
      <c r="H40" s="1513" t="str">
        <f>IF(H32&gt;1980,CONCATENATE(G39,H39),"")</f>
        <v/>
      </c>
      <c r="I40" s="1514"/>
      <c r="J40" s="1515"/>
      <c r="L40" s="509" t="s">
        <v>41</v>
      </c>
      <c r="M40" s="463" t="s">
        <v>40</v>
      </c>
      <c r="AD40" s="455">
        <v>2006</v>
      </c>
      <c r="AE40" s="455">
        <v>12</v>
      </c>
    </row>
    <row r="41" spans="1:31" ht="16.5" customHeight="1" x14ac:dyDescent="0.25">
      <c r="A41" s="1516" t="s">
        <v>39</v>
      </c>
      <c r="B41" s="452"/>
      <c r="C41" s="452"/>
      <c r="D41" s="452"/>
      <c r="E41" s="452"/>
      <c r="F41" s="452"/>
      <c r="G41" s="452"/>
      <c r="H41" s="1517" t="s">
        <v>35</v>
      </c>
      <c r="I41" s="1518"/>
      <c r="J41" s="1519"/>
      <c r="L41" s="509"/>
      <c r="M41" s="468"/>
      <c r="AD41" s="455">
        <v>2007</v>
      </c>
      <c r="AE41" s="455">
        <v>12</v>
      </c>
    </row>
    <row r="42" spans="1:31" ht="16.5" customHeight="1" x14ac:dyDescent="0.25">
      <c r="A42" s="1516" t="s">
        <v>38</v>
      </c>
      <c r="B42" s="452"/>
      <c r="C42" s="452"/>
      <c r="D42" s="452"/>
      <c r="E42" s="452"/>
      <c r="F42" s="452"/>
      <c r="G42" s="452"/>
      <c r="H42" s="1517" t="s">
        <v>1050</v>
      </c>
      <c r="I42" s="1520"/>
      <c r="J42" s="1521"/>
      <c r="AD42" s="455">
        <v>2008</v>
      </c>
      <c r="AE42" s="455">
        <v>12</v>
      </c>
    </row>
    <row r="43" spans="1:31" ht="16.5" customHeight="1" x14ac:dyDescent="0.25">
      <c r="A43" s="1516" t="s">
        <v>37</v>
      </c>
      <c r="B43" s="452"/>
      <c r="C43" s="452"/>
      <c r="D43" s="452"/>
      <c r="E43" s="452"/>
      <c r="F43" s="452"/>
      <c r="G43" s="452"/>
      <c r="H43" s="1520"/>
      <c r="I43" s="1520"/>
      <c r="J43" s="1521"/>
      <c r="AD43" s="455">
        <v>2009</v>
      </c>
      <c r="AE43" s="455">
        <v>14</v>
      </c>
    </row>
    <row r="44" spans="1:31" ht="16.5" customHeight="1" x14ac:dyDescent="0.25">
      <c r="A44" s="1516" t="s">
        <v>36</v>
      </c>
      <c r="B44" s="452"/>
      <c r="C44" s="452"/>
      <c r="D44" s="452"/>
      <c r="E44" s="452"/>
      <c r="F44" s="452"/>
      <c r="G44" s="452"/>
      <c r="H44" s="1520"/>
      <c r="I44" s="1520"/>
      <c r="J44" s="512" t="s">
        <v>1051</v>
      </c>
      <c r="AD44" s="455">
        <v>2010</v>
      </c>
      <c r="AE44" s="455">
        <v>14</v>
      </c>
    </row>
    <row r="45" spans="1:31" ht="16.5" customHeight="1" x14ac:dyDescent="0.25">
      <c r="B45" s="452"/>
      <c r="C45" s="452"/>
      <c r="D45" s="452"/>
      <c r="E45" s="452"/>
      <c r="F45" s="452"/>
      <c r="G45" s="452"/>
      <c r="H45" s="1520"/>
      <c r="I45" s="1520"/>
      <c r="AD45" s="455">
        <v>2011</v>
      </c>
      <c r="AE45" s="455">
        <v>14</v>
      </c>
    </row>
    <row r="46" spans="1:31" ht="16.5" customHeight="1" x14ac:dyDescent="0.2">
      <c r="B46" s="452"/>
      <c r="C46" s="452"/>
      <c r="D46" s="452"/>
      <c r="E46" s="452"/>
      <c r="F46" s="452"/>
      <c r="G46" s="452"/>
      <c r="H46" s="515"/>
      <c r="J46" s="512"/>
      <c r="AD46" s="455">
        <v>2012</v>
      </c>
      <c r="AE46" s="455">
        <v>14</v>
      </c>
    </row>
    <row r="47" spans="1:31" ht="16.5" customHeight="1" x14ac:dyDescent="0.2">
      <c r="A47" s="452"/>
      <c r="B47" s="452"/>
      <c r="C47" s="452"/>
      <c r="D47" s="452"/>
      <c r="E47" s="452"/>
      <c r="F47" s="452"/>
      <c r="G47" s="452"/>
      <c r="H47" s="1522"/>
      <c r="I47" s="452"/>
      <c r="AD47" s="455">
        <v>2013</v>
      </c>
      <c r="AE47" s="455">
        <v>14</v>
      </c>
    </row>
    <row r="48" spans="1:31" ht="16.5" customHeight="1" x14ac:dyDescent="0.2">
      <c r="H48" s="1522"/>
      <c r="AD48" s="455">
        <v>2014</v>
      </c>
      <c r="AE48" s="455">
        <v>14.5</v>
      </c>
    </row>
    <row r="49" spans="8:31" ht="16.5" customHeight="1" x14ac:dyDescent="0.25">
      <c r="H49" s="233"/>
      <c r="AD49" s="455">
        <v>2015</v>
      </c>
      <c r="AE49" s="455">
        <v>14.5</v>
      </c>
    </row>
    <row r="50" spans="8:31" ht="16.5" customHeight="1" x14ac:dyDescent="0.2">
      <c r="AD50" s="455">
        <v>2016</v>
      </c>
      <c r="AE50" s="455">
        <v>15</v>
      </c>
    </row>
    <row r="51" spans="8:31" ht="16.5" customHeight="1" x14ac:dyDescent="0.25">
      <c r="I51"/>
      <c r="J51" s="513"/>
      <c r="AD51" s="455">
        <v>2017</v>
      </c>
      <c r="AE51" s="455">
        <v>15</v>
      </c>
    </row>
    <row r="52" spans="8:31" ht="16.5" customHeight="1" x14ac:dyDescent="0.2">
      <c r="AD52" s="455">
        <v>2018</v>
      </c>
      <c r="AE52" s="455">
        <v>15</v>
      </c>
    </row>
    <row r="53" spans="8:31" ht="16.5" customHeight="1" x14ac:dyDescent="0.2">
      <c r="J53" s="514"/>
      <c r="AD53" s="455">
        <v>2019</v>
      </c>
      <c r="AE53" s="455">
        <v>15</v>
      </c>
    </row>
    <row r="54" spans="8:31" ht="16.5" customHeight="1" x14ac:dyDescent="0.2">
      <c r="AD54" s="455">
        <v>2020</v>
      </c>
      <c r="AE54" s="455">
        <v>15</v>
      </c>
    </row>
    <row r="55" spans="8:31" ht="16.5" customHeight="1" x14ac:dyDescent="0.2">
      <c r="AD55" s="455">
        <v>2021</v>
      </c>
      <c r="AE55" s="455">
        <v>15</v>
      </c>
    </row>
    <row r="56" spans="8:31" ht="16.5" customHeight="1" x14ac:dyDescent="0.2">
      <c r="AD56" s="455">
        <v>2022</v>
      </c>
      <c r="AE56" s="455">
        <v>15</v>
      </c>
    </row>
    <row r="57" spans="8:31" ht="16.5" customHeight="1" x14ac:dyDescent="0.2">
      <c r="AD57" s="455">
        <v>2023</v>
      </c>
      <c r="AE57" s="455">
        <v>15.2</v>
      </c>
    </row>
    <row r="58" spans="8:31" ht="16.5" customHeight="1" x14ac:dyDescent="0.2">
      <c r="AD58" s="455">
        <v>2024</v>
      </c>
      <c r="AE58" s="455">
        <v>15.2</v>
      </c>
    </row>
    <row r="59" spans="8:31" ht="16.5" customHeight="1" x14ac:dyDescent="0.2">
      <c r="AD59" s="455">
        <v>2025</v>
      </c>
      <c r="AE59" s="455">
        <v>15.2</v>
      </c>
    </row>
    <row r="60" spans="8:31" ht="16.5" customHeight="1" x14ac:dyDescent="0.2">
      <c r="AD60" s="1523">
        <v>2026</v>
      </c>
      <c r="AE60" s="1523">
        <v>15.2</v>
      </c>
    </row>
  </sheetData>
  <sheetProtection algorithmName="SHA-512" hashValue="p8ypchrw3Ug0hNivU7RBEP/qEmgaXaJ80NECYEkzFKGtru9aQ9kgpa83LTnskswxrKjmp2FY348xXzoOcjqrxQ==" saltValue="EFGHhwd9K3rYXfV8X16s6g==" spinCount="100000" sheet="1" selectLockedCells="1"/>
  <mergeCells count="42">
    <mergeCell ref="H40:J40"/>
    <mergeCell ref="A32:G32"/>
    <mergeCell ref="H32:J32"/>
    <mergeCell ref="A34:G34"/>
    <mergeCell ref="A36:G36"/>
    <mergeCell ref="H36:J36"/>
    <mergeCell ref="A38:G38"/>
    <mergeCell ref="H38:J38"/>
    <mergeCell ref="H22:J22"/>
    <mergeCell ref="A29:J29"/>
    <mergeCell ref="A30:G30"/>
    <mergeCell ref="H30:J30"/>
    <mergeCell ref="A31:G31"/>
    <mergeCell ref="H31:J31"/>
    <mergeCell ref="H15:J15"/>
    <mergeCell ref="A16:G16"/>
    <mergeCell ref="A18:G18"/>
    <mergeCell ref="H18:J18"/>
    <mergeCell ref="H19:J19"/>
    <mergeCell ref="A20:G20"/>
    <mergeCell ref="H20:J20"/>
    <mergeCell ref="A9:G9"/>
    <mergeCell ref="H9:J9"/>
    <mergeCell ref="A12:G12"/>
    <mergeCell ref="I12:J12"/>
    <mergeCell ref="A14:G14"/>
    <mergeCell ref="H14:J14"/>
    <mergeCell ref="A5:J5"/>
    <mergeCell ref="A6:G6"/>
    <mergeCell ref="H6:J6"/>
    <mergeCell ref="A7:G7"/>
    <mergeCell ref="H7:J7"/>
    <mergeCell ref="A8:G8"/>
    <mergeCell ref="H8:J8"/>
    <mergeCell ref="A1:J1"/>
    <mergeCell ref="A2:J2"/>
    <mergeCell ref="A3:B3"/>
    <mergeCell ref="C3:G3"/>
    <mergeCell ref="H3:I3"/>
    <mergeCell ref="A4:B4"/>
    <mergeCell ref="C4:G4"/>
    <mergeCell ref="H4:J4"/>
  </mergeCells>
  <dataValidations xWindow="666" yWindow="390" count="21">
    <dataValidation type="list" allowBlank="1" showInputMessage="1" showErrorMessage="1" promptTitle="Furnace Location" prompt="Select location of existing furnace" sqref="H6:J6">
      <formula1>"Select Furnace Location, Conditioned Space, Unconditioned Space"</formula1>
    </dataValidation>
    <dataValidation type="whole" allowBlank="1" showInputMessage="1" showErrorMessage="1" promptTitle="Current Calendar Year" prompt="Enter the current calendar year as of the date of the assessment." sqref="J3">
      <formula1>0</formula1>
      <formula2>2099</formula2>
    </dataValidation>
    <dataValidation type="list" allowBlank="1" showInputMessage="1" showErrorMessage="1" promptTitle="Furnace Type" prompt="Select furnace type" sqref="H8:J8">
      <formula1>"Select Furnace Type, Gas Furnace, Electric Resistance Furnace, Heat Pump"</formula1>
    </dataValidation>
    <dataValidation allowBlank="1" showInputMessage="1" showErrorMessage="1" promptTitle="Electric Resistance Heat" prompt="Base efficiency for electric resistance heating is considered 100% unless determined otherwise with documented detail test results." sqref="H14:I14"/>
    <dataValidation allowBlank="1" showInputMessage="1" showErrorMessage="1" promptTitle="Gas Unit" prompt="Enter the AFUE/efficiency as found on the combustion analyzer test results during the assessment." sqref="H12"/>
    <dataValidation type="whole" allowBlank="1" showInputMessage="1" showErrorMessage="1" promptTitle="Manufactured Year" prompt="Enter the manufactured year as found on the plate of the existing unit. If the year cannot be determined, the age of this unit must be determined in another way; if age cannot be determined, this calculation is not applicable." sqref="H9:I9">
      <formula1>0</formula1>
      <formula2>2099</formula2>
    </dataValidation>
    <dataValidation type="list" allowBlank="1" showInputMessage="1" showErrorMessage="1" promptTitle="Equipment Maintenance" prompt="Through discussion with the client, select the appropriate maintenance done on the piece of equipment being evaluated." sqref="H18:I18">
      <formula1>"Select Appropriate Maintenance Level, Annual Professional Maintenance, Seldom or Never Maintained"</formula1>
    </dataValidation>
    <dataValidation type="list" allowBlank="1" showInputMessage="1" showErrorMessage="1" promptTitle="Cooling Equipment" prompt="Select central cooling equipment type" sqref="H31:J31">
      <formula1>"Select Cooling Equipment, Split System AC, Heat Pump, Evaporative Cooler"</formula1>
    </dataValidation>
    <dataValidation type="whole" allowBlank="1" showInputMessage="1" showErrorMessage="1" promptTitle="Manufactured Year" prompt="Enter the manufactured year as found on the plate of the existing unit. The manufactured year is either identified individually, or in the serial number (typically within first 4 digits). If age cannot be determined, this calculation is not applicable.._x000a_" sqref="H32:I32">
      <formula1>0</formula1>
      <formula2>2099</formula2>
    </dataValidation>
    <dataValidation allowBlank="1" showInputMessage="1" showErrorMessage="1" promptTitle="Degraded SEER/EER" prompt="This will auto-calculate the degraded SEER/EER of the existing unit. " sqref="H40:I40"/>
    <dataValidation allowBlank="1" showInputMessage="1" showErrorMessage="1" promptTitle="Existing SEER/EER" prompt="Enter the SEER or EER as found on the plate of the existing unit. If SEER/EER cannot be found on unit, refer to Table 3 to the right for approximate SEER/EER for unit._x000a_" sqref="I34"/>
    <dataValidation type="list" allowBlank="1" showInputMessage="1" showErrorMessage="1" promptTitle="Utilized Funding" prompt="Select funding source to be used on the job, not just to replace the heating system" sqref="H30:J30 H7:J7">
      <formula1>"Select Funding Source, DOE, LIHEAP, DOE &amp; LIHEAP"</formula1>
    </dataValidation>
    <dataValidation allowBlank="1" showInputMessage="1" showErrorMessage="1" promptTitle="Heat Pump" prompt="Base efficiency for a heat pump is considered 100% unless determined otherwise with documented detail test results." sqref="I16:I17"/>
    <dataValidation type="list" allowBlank="1" showInputMessage="1" showErrorMessage="1" promptTitle="Equipment Maintenance" prompt="Through discussion with the client, select the appropriate maintenance done on the piece of equipment being evaluated." sqref="H36:J36">
      <formula1>"Select Equipment Maintenance Factor, Annual Professional Maintenance, Seldom or Never Maintained"</formula1>
    </dataValidation>
    <dataValidation allowBlank="1" showInputMessage="1" showErrorMessage="1" prompt="% decrease using amps" sqref="IV65478"/>
    <dataValidation allowBlank="1" showInputMessage="1" showErrorMessage="1" promptTitle="Replacement EER" prompt="Enter the EER found on the (Yellow) Energy Guide of the new replacement unit." sqref="IW65464"/>
    <dataValidation allowBlank="1" showInputMessage="1" showErrorMessage="1" prompt="% EER increase using plate" sqref="IV65475"/>
    <dataValidation allowBlank="1" showInputMessage="1" showErrorMessage="1" promptTitle="Existing Volts" prompt="Enter the amount of volts based on the outlet.  110 volts are used by regular outlets.  220 volts are used by larger ACs." sqref="IT65470 H65471:I65471"/>
    <dataValidation allowBlank="1" showInputMessage="1" showErrorMessage="1" promptTitle="Existing Amps" prompt="Enter the amps found on the plate.  If the amps cannot be found enter the amps reading using a comsuption meter or amp meter." sqref="IT65468 H65469:I65469"/>
    <dataValidation allowBlank="1" showInputMessage="1" showErrorMessage="1" promptTitle="Existing BTUs" prompt="Enter the BTUs if it can be found on the unit.  If it cannot be found the assessor must estimate and take a photo of the unit.  Window units range from 5,000 to 24,000." sqref="IT65466 H65467:I65467"/>
    <dataValidation allowBlank="1" showInputMessage="1" showErrorMessage="1" promptTitle="Existing EER" prompt="Enter the EER as found on the plate of the existing unit.  If the EER cannot be found skip this entry and meter the unit._x000a_" sqref="IT65464 H65465:I65465"/>
  </dataValidations>
  <hyperlinks>
    <hyperlink ref="H41" r:id="rId1"/>
    <hyperlink ref="A27" r:id="rId2"/>
    <hyperlink ref="A32" r:id="rId3" display="Building Intelligence Center"/>
    <hyperlink ref="H42" r:id="rId4"/>
  </hyperlinks>
  <pageMargins left="0.7" right="0.7" top="0.25" bottom="0.25" header="0.3" footer="0.3"/>
  <pageSetup orientation="landscape"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0"/>
  <sheetViews>
    <sheetView zoomScaleNormal="100" workbookViewId="0">
      <selection activeCell="J28" sqref="J28"/>
    </sheetView>
  </sheetViews>
  <sheetFormatPr defaultColWidth="2.140625" defaultRowHeight="16.5" customHeight="1" x14ac:dyDescent="0.2"/>
  <cols>
    <col min="1" max="6" width="9.140625" style="148" customWidth="1"/>
    <col min="7" max="7" width="9.28515625" style="148" bestFit="1" customWidth="1"/>
    <col min="8" max="10" width="18.28515625" style="148" customWidth="1"/>
    <col min="11" max="11" width="5.7109375" style="148" customWidth="1"/>
    <col min="12" max="12" width="4.7109375" style="148" customWidth="1"/>
    <col min="13" max="20" width="9.140625" style="148" customWidth="1"/>
    <col min="21" max="21" width="18.7109375" style="148" customWidth="1"/>
    <col min="22" max="22" width="81.85546875" style="148" hidden="1" customWidth="1"/>
    <col min="23" max="23" width="8.7109375" style="451" hidden="1" customWidth="1"/>
    <col min="24" max="24" width="3.7109375" style="451" hidden="1" customWidth="1"/>
    <col min="25" max="25" width="133.85546875" style="451" hidden="1" customWidth="1"/>
    <col min="26" max="28" width="8.7109375" style="451" hidden="1" customWidth="1"/>
    <col min="29" max="29" width="3.7109375" style="451" hidden="1" customWidth="1"/>
    <col min="30" max="30" width="12.28515625" style="148" hidden="1" customWidth="1"/>
    <col min="31" max="31" width="10.7109375" style="148" hidden="1" customWidth="1"/>
    <col min="32" max="32" width="9.140625" style="148" hidden="1" customWidth="1"/>
    <col min="33" max="252" width="9.140625" style="148" customWidth="1"/>
    <col min="253" max="253" width="32.85546875" style="148" customWidth="1"/>
    <col min="254" max="254" width="12.85546875" style="148" customWidth="1"/>
    <col min="255" max="255" width="9.28515625" style="148" bestFit="1" customWidth="1"/>
    <col min="256" max="256" width="12.85546875" style="148" customWidth="1"/>
    <col min="257" max="257" width="17.28515625" style="148" customWidth="1"/>
    <col min="258" max="16384" width="2.140625" style="148"/>
  </cols>
  <sheetData>
    <row r="1" spans="1:34" ht="16.5" customHeight="1" thickBot="1" x14ac:dyDescent="0.3">
      <c r="A1" s="964" t="s">
        <v>136</v>
      </c>
      <c r="B1" s="965"/>
      <c r="C1" s="965"/>
      <c r="D1" s="965"/>
      <c r="E1" s="965"/>
      <c r="F1" s="965"/>
      <c r="G1" s="965"/>
      <c r="H1" s="965"/>
      <c r="I1" s="965"/>
      <c r="J1" s="966"/>
      <c r="K1" s="448"/>
      <c r="L1" s="449" t="s">
        <v>135</v>
      </c>
      <c r="V1" s="450" t="s">
        <v>134</v>
      </c>
      <c r="Y1" s="450" t="s">
        <v>133</v>
      </c>
      <c r="AD1" s="450" t="s">
        <v>132</v>
      </c>
    </row>
    <row r="2" spans="1:34" ht="15.6" customHeight="1" x14ac:dyDescent="0.2">
      <c r="A2" s="1425"/>
      <c r="B2" s="1425"/>
      <c r="C2" s="1425"/>
      <c r="D2" s="1425"/>
      <c r="E2" s="1425"/>
      <c r="F2" s="1425"/>
      <c r="G2" s="1425"/>
      <c r="H2" s="1425"/>
      <c r="I2" s="1425"/>
      <c r="J2" s="1425"/>
      <c r="K2" s="453"/>
      <c r="V2" s="454" t="s">
        <v>131</v>
      </c>
      <c r="W2" s="455" t="s">
        <v>130</v>
      </c>
      <c r="X2" s="456"/>
      <c r="Y2" s="457" t="s">
        <v>129</v>
      </c>
      <c r="Z2" s="458" t="s">
        <v>128</v>
      </c>
      <c r="AA2" s="458" t="s">
        <v>127</v>
      </c>
      <c r="AB2" s="459" t="s">
        <v>126</v>
      </c>
      <c r="AD2" s="458" t="s">
        <v>125</v>
      </c>
      <c r="AE2" s="458" t="s">
        <v>124</v>
      </c>
      <c r="AG2" s="460"/>
      <c r="AH2" s="460"/>
    </row>
    <row r="3" spans="1:34" ht="15.6" customHeight="1" x14ac:dyDescent="0.25">
      <c r="A3" s="968" t="s">
        <v>123</v>
      </c>
      <c r="B3" s="968"/>
      <c r="C3" s="967"/>
      <c r="D3" s="967"/>
      <c r="E3" s="967"/>
      <c r="F3" s="967"/>
      <c r="G3" s="967"/>
      <c r="H3" s="968" t="s">
        <v>122</v>
      </c>
      <c r="I3" s="968"/>
      <c r="J3" s="461"/>
      <c r="K3" s="462"/>
      <c r="L3" s="463" t="s">
        <v>121</v>
      </c>
      <c r="V3" s="454" t="s">
        <v>120</v>
      </c>
      <c r="W3" s="455">
        <v>90</v>
      </c>
      <c r="X3" s="456"/>
      <c r="Y3" s="464" t="s">
        <v>119</v>
      </c>
      <c r="Z3" s="455">
        <v>14</v>
      </c>
      <c r="AA3" s="455">
        <v>10.5</v>
      </c>
      <c r="AB3" s="455"/>
      <c r="AD3" s="455" t="s">
        <v>118</v>
      </c>
      <c r="AE3" s="455">
        <v>6.5</v>
      </c>
    </row>
    <row r="4" spans="1:34" ht="15.6" customHeight="1" x14ac:dyDescent="0.25">
      <c r="A4" s="968" t="s">
        <v>4</v>
      </c>
      <c r="B4" s="968"/>
      <c r="C4" s="967"/>
      <c r="D4" s="967"/>
      <c r="E4" s="967"/>
      <c r="F4" s="967"/>
      <c r="G4" s="967"/>
      <c r="H4" s="1426"/>
      <c r="I4" s="1427"/>
      <c r="J4" s="1427"/>
      <c r="K4" s="466"/>
      <c r="M4" s="465" t="s">
        <v>117</v>
      </c>
      <c r="V4" s="454" t="s">
        <v>116</v>
      </c>
      <c r="W4" s="455">
        <v>80</v>
      </c>
      <c r="X4" s="456"/>
      <c r="Y4" s="464" t="s">
        <v>115</v>
      </c>
      <c r="Z4" s="455">
        <v>12</v>
      </c>
      <c r="AA4" s="455">
        <v>10.8</v>
      </c>
      <c r="AB4" s="455"/>
      <c r="AD4" s="455">
        <v>1980</v>
      </c>
      <c r="AE4" s="455">
        <v>6.5</v>
      </c>
    </row>
    <row r="5" spans="1:34" ht="16.5" customHeight="1" thickBot="1" x14ac:dyDescent="0.25">
      <c r="A5" s="1428"/>
      <c r="B5" s="1428"/>
      <c r="C5" s="1428"/>
      <c r="D5" s="1428"/>
      <c r="E5" s="1428"/>
      <c r="F5" s="1428"/>
      <c r="G5" s="1428"/>
      <c r="H5" s="1428"/>
      <c r="I5" s="1428"/>
      <c r="J5" s="1428"/>
      <c r="K5" s="467"/>
      <c r="M5" s="465" t="s">
        <v>114</v>
      </c>
      <c r="V5" s="454" t="s">
        <v>113</v>
      </c>
      <c r="W5" s="455">
        <v>78</v>
      </c>
      <c r="X5" s="456"/>
      <c r="Y5" s="464" t="s">
        <v>112</v>
      </c>
      <c r="Z5" s="455">
        <v>10</v>
      </c>
      <c r="AA5" s="455">
        <v>9.3000000000000007</v>
      </c>
      <c r="AB5" s="455"/>
      <c r="AD5" s="455">
        <v>1981</v>
      </c>
      <c r="AE5" s="455">
        <v>8</v>
      </c>
    </row>
    <row r="6" spans="1:34" ht="16.5" customHeight="1" thickBot="1" x14ac:dyDescent="0.3">
      <c r="A6" s="959" t="s">
        <v>111</v>
      </c>
      <c r="B6" s="960"/>
      <c r="C6" s="960"/>
      <c r="D6" s="960"/>
      <c r="E6" s="960"/>
      <c r="F6" s="960"/>
      <c r="G6" s="961"/>
      <c r="H6" s="954" t="s">
        <v>704</v>
      </c>
      <c r="I6" s="954"/>
      <c r="J6" s="955"/>
      <c r="K6" s="152"/>
      <c r="L6" s="468" t="s">
        <v>61</v>
      </c>
      <c r="V6" s="454" t="s">
        <v>110</v>
      </c>
      <c r="W6" s="455">
        <v>75</v>
      </c>
      <c r="X6" s="456"/>
      <c r="Y6" s="464" t="s">
        <v>109</v>
      </c>
      <c r="Z6" s="455">
        <v>8</v>
      </c>
      <c r="AA6" s="455">
        <v>7.7</v>
      </c>
      <c r="AB6" s="455"/>
      <c r="AD6" s="455">
        <v>1982</v>
      </c>
      <c r="AE6" s="455">
        <v>8</v>
      </c>
    </row>
    <row r="7" spans="1:34" ht="16.5" customHeight="1" x14ac:dyDescent="0.25">
      <c r="A7" s="952" t="s">
        <v>59</v>
      </c>
      <c r="B7" s="953"/>
      <c r="C7" s="953"/>
      <c r="D7" s="953"/>
      <c r="E7" s="953"/>
      <c r="F7" s="953"/>
      <c r="G7" s="953"/>
      <c r="H7" s="962" t="s">
        <v>705</v>
      </c>
      <c r="I7" s="962"/>
      <c r="J7" s="963"/>
      <c r="K7" s="469"/>
      <c r="L7" s="470" t="s">
        <v>58</v>
      </c>
      <c r="M7" s="471" t="s">
        <v>57</v>
      </c>
      <c r="V7" s="454" t="s">
        <v>108</v>
      </c>
      <c r="W7" s="455">
        <v>64</v>
      </c>
      <c r="X7" s="456"/>
      <c r="Y7" s="464" t="s">
        <v>107</v>
      </c>
      <c r="Z7" s="455">
        <v>6.5</v>
      </c>
      <c r="AA7" s="455">
        <v>6.4</v>
      </c>
      <c r="AB7" s="455"/>
      <c r="AD7" s="455">
        <v>1983</v>
      </c>
      <c r="AE7" s="455">
        <v>8</v>
      </c>
    </row>
    <row r="8" spans="1:34" ht="16.5" customHeight="1" x14ac:dyDescent="0.25">
      <c r="A8" s="947" t="s">
        <v>106</v>
      </c>
      <c r="B8" s="948"/>
      <c r="C8" s="948"/>
      <c r="D8" s="948"/>
      <c r="E8" s="948"/>
      <c r="F8" s="948"/>
      <c r="G8" s="948"/>
      <c r="H8" s="945" t="s">
        <v>706</v>
      </c>
      <c r="I8" s="945"/>
      <c r="J8" s="946"/>
      <c r="K8" s="472"/>
      <c r="L8" s="470" t="s">
        <v>50</v>
      </c>
      <c r="M8" s="471" t="s">
        <v>55</v>
      </c>
      <c r="V8" s="454" t="s">
        <v>105</v>
      </c>
      <c r="W8" s="455">
        <v>80</v>
      </c>
      <c r="X8" s="456"/>
      <c r="Y8" s="464" t="s">
        <v>104</v>
      </c>
      <c r="Z8" s="455">
        <v>14</v>
      </c>
      <c r="AA8" s="455">
        <v>10.5</v>
      </c>
      <c r="AB8" s="455">
        <v>8</v>
      </c>
      <c r="AD8" s="455">
        <v>1984</v>
      </c>
      <c r="AE8" s="455">
        <v>8</v>
      </c>
    </row>
    <row r="9" spans="1:34" ht="16.5" customHeight="1" thickBot="1" x14ac:dyDescent="0.3">
      <c r="A9" s="937" t="s">
        <v>103</v>
      </c>
      <c r="B9" s="938"/>
      <c r="C9" s="938"/>
      <c r="D9" s="938"/>
      <c r="E9" s="938"/>
      <c r="F9" s="938"/>
      <c r="G9" s="938"/>
      <c r="H9" s="939"/>
      <c r="I9" s="939"/>
      <c r="J9" s="940"/>
      <c r="K9" s="473"/>
      <c r="L9" s="474" t="s">
        <v>53</v>
      </c>
      <c r="M9" s="471" t="s">
        <v>52</v>
      </c>
      <c r="V9" s="454" t="s">
        <v>102</v>
      </c>
      <c r="W9" s="455">
        <v>81</v>
      </c>
      <c r="X9" s="456"/>
      <c r="Y9" s="464" t="s">
        <v>101</v>
      </c>
      <c r="Z9" s="475">
        <v>10</v>
      </c>
      <c r="AA9" s="475">
        <v>9.3000000000000007</v>
      </c>
      <c r="AB9" s="475">
        <v>7.1</v>
      </c>
      <c r="AD9" s="455">
        <v>1985</v>
      </c>
      <c r="AE9" s="455">
        <v>8</v>
      </c>
    </row>
    <row r="10" spans="1:34" s="1433" customFormat="1" ht="16.5" customHeight="1" thickBot="1" x14ac:dyDescent="0.3">
      <c r="A10" s="1429" t="str">
        <f>IF(AND(I13&gt;1%,A13=TRUE,C13=TRUE),I13,IF(AND(I13&gt;1%,B13=TRUE,C13=TRUE),I13,IF(AND(I13&lt;=0,A13=TRUE,C13=TRUE),"EFFICIENCY ERROR",IF(AND(I13&lt;=0,B13=TRUE,C13=TRUE),"EFFICIENCY ERROR",IF(AND(J3&gt;1,H9&gt;1,B13=FALSE),"N/A","")))))</f>
        <v/>
      </c>
      <c r="B10" s="1430"/>
      <c r="C10" s="1430"/>
      <c r="D10" s="1430"/>
      <c r="E10" s="1430"/>
      <c r="F10" s="1430"/>
      <c r="G10" s="1430"/>
      <c r="H10" s="1431"/>
      <c r="I10" s="1431"/>
      <c r="J10" s="1431"/>
      <c r="K10" s="1432"/>
      <c r="T10" s="1434"/>
    </row>
    <row r="11" spans="1:34" ht="16.5" customHeight="1" x14ac:dyDescent="0.25">
      <c r="A11" s="476" t="s">
        <v>100</v>
      </c>
      <c r="B11" s="477"/>
      <c r="C11" s="477"/>
      <c r="D11" s="477"/>
      <c r="E11" s="477"/>
      <c r="F11" s="477"/>
      <c r="G11" s="477"/>
      <c r="H11" s="477"/>
      <c r="I11" s="477"/>
      <c r="J11" s="478"/>
      <c r="K11" s="462"/>
      <c r="L11" s="470"/>
      <c r="M11" s="471"/>
      <c r="V11" s="454" t="s">
        <v>99</v>
      </c>
      <c r="W11" s="455">
        <v>90</v>
      </c>
      <c r="X11" s="456"/>
      <c r="Y11" s="464" t="s">
        <v>98</v>
      </c>
      <c r="Z11" s="475">
        <v>8</v>
      </c>
      <c r="AA11" s="475">
        <v>7.7</v>
      </c>
      <c r="AB11" s="475">
        <v>6.6</v>
      </c>
      <c r="AD11" s="455">
        <v>1986</v>
      </c>
      <c r="AE11" s="455">
        <v>8</v>
      </c>
    </row>
    <row r="12" spans="1:34" ht="16.5" customHeight="1" x14ac:dyDescent="0.25">
      <c r="A12" s="941" t="s">
        <v>97</v>
      </c>
      <c r="B12" s="942"/>
      <c r="C12" s="942"/>
      <c r="D12" s="942"/>
      <c r="E12" s="942"/>
      <c r="F12" s="942"/>
      <c r="G12" s="942"/>
      <c r="H12" s="479"/>
      <c r="I12" s="1435" t="str">
        <f>IF(H9&gt;1,I13,"")</f>
        <v/>
      </c>
      <c r="J12" s="1436"/>
      <c r="K12" s="480"/>
      <c r="L12" s="474" t="s">
        <v>44</v>
      </c>
      <c r="M12" s="481" t="s">
        <v>96</v>
      </c>
      <c r="V12" s="454" t="s">
        <v>95</v>
      </c>
      <c r="W12" s="455">
        <v>80</v>
      </c>
      <c r="X12" s="456"/>
      <c r="Y12" s="464" t="s">
        <v>94</v>
      </c>
      <c r="Z12" s="475">
        <v>6.5</v>
      </c>
      <c r="AA12" s="475">
        <v>6.4</v>
      </c>
      <c r="AB12" s="475">
        <v>6</v>
      </c>
      <c r="AD12" s="455">
        <v>1987</v>
      </c>
      <c r="AE12" s="455">
        <v>8</v>
      </c>
    </row>
    <row r="13" spans="1:34" s="1443" customFormat="1" ht="16.5" hidden="1" customHeight="1" x14ac:dyDescent="0.25">
      <c r="A13" s="1437" t="str">
        <f>IF(H7="DOE","TRUE","FALSE")</f>
        <v>FALSE</v>
      </c>
      <c r="B13" s="1438" t="str">
        <f>IF(H7="LIHEAP","TRUE","FALSE")</f>
        <v>FALSE</v>
      </c>
      <c r="C13" s="1438" t="str">
        <f>IF(H7="DOE &amp; LIHEAP","TRUE","FALSE")</f>
        <v>FALSE</v>
      </c>
      <c r="D13" s="1438" t="str">
        <f>IF(H8="Gas Furnace","TRUE","FALSE")</f>
        <v>FALSE</v>
      </c>
      <c r="E13" s="1438" t="str">
        <f>IF(H8="Electric Resistance Furnace","TRUE","FALSE")</f>
        <v>FALSE</v>
      </c>
      <c r="F13" s="1438" t="str">
        <f>IF(H8="Heat Pump","TRUE","FALSE")</f>
        <v>FALSE</v>
      </c>
      <c r="G13" s="1438" t="str">
        <f>IF(D13="TRUE","N/A",IF(E13="TRUE",1,IF(F13="TRUE","N/A","")))</f>
        <v/>
      </c>
      <c r="H13" s="1439" t="b">
        <f>IF(H6="Conditioned Space","Conditioned",IF(H6="Unconditioned Space","Unconditioned",FALSE))</f>
        <v>0</v>
      </c>
      <c r="I13" s="1440" t="str">
        <f>IF(H8="Gas Furnace","Requires combustion analyzer reading",IF(H8="Electric Resistance Furnace","N/A",IF(H8="Heat Pump","N/A","")))</f>
        <v/>
      </c>
      <c r="J13" s="1441"/>
      <c r="K13" s="1442"/>
    </row>
    <row r="14" spans="1:34" s="483" customFormat="1" ht="16.5" customHeight="1" x14ac:dyDescent="0.25">
      <c r="A14" s="947" t="s">
        <v>93</v>
      </c>
      <c r="B14" s="948"/>
      <c r="C14" s="948"/>
      <c r="D14" s="948"/>
      <c r="E14" s="948"/>
      <c r="F14" s="948"/>
      <c r="G14" s="948"/>
      <c r="H14" s="1444" t="str">
        <f>G13</f>
        <v/>
      </c>
      <c r="I14" s="1444"/>
      <c r="J14" s="1445"/>
      <c r="K14" s="482"/>
      <c r="L14" s="470" t="s">
        <v>41</v>
      </c>
      <c r="M14" s="471" t="s">
        <v>88</v>
      </c>
      <c r="V14" s="454" t="s">
        <v>92</v>
      </c>
      <c r="W14" s="455">
        <v>80</v>
      </c>
      <c r="X14" s="456"/>
      <c r="Y14" s="464" t="s">
        <v>91</v>
      </c>
      <c r="Z14" s="475">
        <v>10</v>
      </c>
      <c r="AA14" s="475">
        <v>9.1</v>
      </c>
      <c r="AB14" s="455"/>
      <c r="AC14" s="451"/>
      <c r="AD14" s="455">
        <v>1988</v>
      </c>
      <c r="AE14" s="455">
        <v>8</v>
      </c>
    </row>
    <row r="15" spans="1:34" s="1433" customFormat="1" ht="16.5" hidden="1" customHeight="1" x14ac:dyDescent="0.2">
      <c r="A15" s="1446" t="str">
        <f>IF(H8="Gas Furnace",H12,IF(H8="Electric Resistance Furnace","N/A",IF(H8="Heat Pump","N/A","")))</f>
        <v/>
      </c>
      <c r="B15" s="1447"/>
      <c r="C15" s="1448"/>
      <c r="D15" s="1448"/>
      <c r="E15" s="1448"/>
      <c r="F15" s="1448"/>
      <c r="G15" s="1449" t="str">
        <f>IF(D13="TRUE","N/A",IF(E13="TRUE","N/A",IF(F13="TRUE",8,"")))</f>
        <v/>
      </c>
      <c r="H15" s="1450" t="str">
        <f>IF(AND(H8="Gas Furnace",H9&gt;1),"N/A",IF(AND(H9&gt;1,H8="Electric Resistance Furnace"),"N/A",IF(AND(H16&gt;1,H8="Heat Pump"),H16,IF(AND(H8="Heat Pump",H16&lt;1),G15,""))))</f>
        <v/>
      </c>
      <c r="I15" s="1450"/>
      <c r="J15" s="1451"/>
      <c r="K15" s="1452"/>
    </row>
    <row r="16" spans="1:34" s="488" customFormat="1" ht="16.5" customHeight="1" x14ac:dyDescent="0.25">
      <c r="A16" s="941" t="s">
        <v>90</v>
      </c>
      <c r="B16" s="942"/>
      <c r="C16" s="942"/>
      <c r="D16" s="942"/>
      <c r="E16" s="942"/>
      <c r="F16" s="942"/>
      <c r="G16" s="942"/>
      <c r="H16" s="484"/>
      <c r="I16" s="485" t="str">
        <f>H15</f>
        <v/>
      </c>
      <c r="J16" s="486" t="str">
        <f>IF(H8="Heat Pump","HSPF","")</f>
        <v/>
      </c>
      <c r="K16" s="487"/>
      <c r="L16" s="470" t="s">
        <v>89</v>
      </c>
      <c r="M16" s="471" t="s">
        <v>88</v>
      </c>
      <c r="V16" s="489" t="s">
        <v>87</v>
      </c>
      <c r="W16" s="490">
        <v>73</v>
      </c>
      <c r="X16" s="456"/>
      <c r="Y16" s="491" t="s">
        <v>86</v>
      </c>
      <c r="Z16" s="492">
        <v>10</v>
      </c>
      <c r="AA16" s="492">
        <v>9.1</v>
      </c>
      <c r="AB16" s="492">
        <v>6.8</v>
      </c>
      <c r="AC16" s="451"/>
      <c r="AD16" s="490">
        <v>1989</v>
      </c>
      <c r="AE16" s="490">
        <v>8</v>
      </c>
    </row>
    <row r="17" spans="1:31" s="1458" customFormat="1" ht="16.5" hidden="1" customHeight="1" x14ac:dyDescent="0.25">
      <c r="A17" s="1453"/>
      <c r="B17" s="1454"/>
      <c r="C17" s="1454"/>
      <c r="D17" s="1454"/>
      <c r="E17" s="1454"/>
      <c r="F17" s="1454"/>
      <c r="G17" s="1454"/>
      <c r="H17" s="1455"/>
      <c r="I17" s="1456"/>
      <c r="J17" s="1457"/>
      <c r="L17" s="1459"/>
      <c r="M17" s="1460"/>
      <c r="W17" s="1461"/>
      <c r="X17" s="1461"/>
      <c r="Y17" s="1462"/>
      <c r="Z17" s="1461"/>
      <c r="AA17" s="1461"/>
      <c r="AB17" s="1461"/>
      <c r="AC17" s="1461"/>
      <c r="AD17" s="1461"/>
      <c r="AE17" s="1461"/>
    </row>
    <row r="18" spans="1:31" ht="16.5" customHeight="1" x14ac:dyDescent="0.25">
      <c r="A18" s="943" t="s">
        <v>48</v>
      </c>
      <c r="B18" s="944"/>
      <c r="C18" s="944"/>
      <c r="D18" s="944"/>
      <c r="E18" s="944"/>
      <c r="F18" s="944"/>
      <c r="G18" s="944"/>
      <c r="H18" s="945" t="s">
        <v>293</v>
      </c>
      <c r="I18" s="945"/>
      <c r="J18" s="946"/>
      <c r="K18" s="152"/>
      <c r="L18" s="474" t="s">
        <v>85</v>
      </c>
      <c r="M18" s="471" t="s">
        <v>46</v>
      </c>
      <c r="V18" s="493" t="s">
        <v>84</v>
      </c>
      <c r="W18" s="494">
        <v>60</v>
      </c>
      <c r="X18" s="456"/>
      <c r="Y18" s="495" t="s">
        <v>80</v>
      </c>
      <c r="Z18" s="494"/>
      <c r="AA18" s="496">
        <v>9.75</v>
      </c>
      <c r="AB18" s="494"/>
      <c r="AD18" s="494">
        <v>1990</v>
      </c>
      <c r="AE18" s="494">
        <v>8</v>
      </c>
    </row>
    <row r="19" spans="1:31" s="1443" customFormat="1" ht="16.5" hidden="1" customHeight="1" x14ac:dyDescent="0.25">
      <c r="A19" s="1463" t="str">
        <f>IF(AND(A13="TRUE",D13="TRUE",H18="Annual Professional Maintenance"),"DOE Does Not Allow Degration of this Type Furnace",IF(AND(A13="TRUE",D13="TRUE",H18="Seldom or Never Maintained"),"DOE Does Not Allow this Maintenance Selection",IF(AND(A13="TRUE",E13="TRUE",H18="Annual Professional Maintenance"),"DOE Does Not Allow Degration of this Type Furnace",IF(AND(A13="TRUE",E13="TRUE",H18="Seldom or Never Maintained"),"DOE Does Not Allow this Maintenance Selection",IF(AND(A13="TRUE",F13="TRUE",H18="Annual Professional Maintenance"),0.01,IF(AND(A13="TRUE",F13="TRUE",H18="Seldom or Never Maintained"),"DOE Does Not Allow this Maintenance Selection",""))))))</f>
        <v/>
      </c>
      <c r="B19" s="1464" t="str">
        <f>IF(AND(B13="TRUE",D13="TRUE",H18="Annual Professional Maintenance"),0.005,IF(AND(B13="TRUE",D13="TRUE",H18="Seldom or Never Maintained"),0.015,IF(AND(B13="TRUE",E13="TRUE",H18="Annual Professional Maintenance"),0.01,IF(AND(B13="TRUE",E13="TRUE",H18="Seldom or Never Maintained"),0.03,IF(AND(B13="TRUE",F13="TRUE",H18="Annual Professional Maintenance"),0.01,IF(AND(B13="TRUE",F13="TRUE",H18="Seldom or Never Maintained"),0.03,""))))))</f>
        <v/>
      </c>
      <c r="C19" s="1465" t="str">
        <f>IF(AND(C13="TRUE",D13="TRUE",H18="Annual Professional Maintenance"),"DOE Does Not Allow Degration of this Type Furnace",IF(AND(C13="TRUE",D13="TRUE",H18="Seldom or Never Maintained"),"DOE Does Not Allow this Maintenance Selection",IF(AND(C13="TRUE",E13="TRUE",H18="Annual Professional Maintenance"),"DOE Does Not Allow Degration of this Type Furnace",IF(AND(C13="TRUE",E13="TRUE",H18="Seldom or Never Maintained"),"DOE Does Not Allow this Maintenance Selection",IF(AND(C13="TRUE",F13="TRUE",H18="Annual Professional Maintenance"),0.01,IF(AND(C13="TRUE",F13="TRUE",H18="Seldom or Never Maintained"),"DOE Does Not Allow this Maintenance Selection",""))))))</f>
        <v/>
      </c>
      <c r="D19" s="1438"/>
      <c r="E19" s="1438"/>
      <c r="F19" s="1438"/>
      <c r="G19" s="1438"/>
      <c r="H19" s="1466"/>
      <c r="I19" s="1466"/>
      <c r="J19" s="1467"/>
      <c r="K19" s="1442"/>
    </row>
    <row r="20" spans="1:31" s="483" customFormat="1" ht="16.5" customHeight="1" thickBot="1" x14ac:dyDescent="0.3">
      <c r="A20" s="933" t="s">
        <v>83</v>
      </c>
      <c r="B20" s="934"/>
      <c r="C20" s="934"/>
      <c r="D20" s="934"/>
      <c r="E20" s="934"/>
      <c r="F20" s="934"/>
      <c r="G20" s="934"/>
      <c r="H20" s="935" t="str">
        <f>(CONCATENATE(A19,B19,C19,D19))</f>
        <v/>
      </c>
      <c r="I20" s="935"/>
      <c r="J20" s="936"/>
      <c r="K20" s="497"/>
      <c r="L20" s="474" t="s">
        <v>82</v>
      </c>
      <c r="M20" s="471" t="s">
        <v>43</v>
      </c>
      <c r="V20" s="454" t="s">
        <v>81</v>
      </c>
      <c r="W20" s="455">
        <v>81</v>
      </c>
      <c r="X20" s="456"/>
      <c r="Y20" s="464" t="s">
        <v>80</v>
      </c>
      <c r="Z20" s="455"/>
      <c r="AA20" s="475">
        <v>8.5</v>
      </c>
      <c r="AB20" s="455"/>
      <c r="AC20" s="451"/>
      <c r="AD20" s="455">
        <v>1991</v>
      </c>
      <c r="AE20" s="455">
        <v>8</v>
      </c>
    </row>
    <row r="21" spans="1:31" s="1478" customFormat="1" ht="16.5" hidden="1" customHeight="1" thickBot="1" x14ac:dyDescent="0.3">
      <c r="A21" s="1468" t="str">
        <f>IF(AND(A13="TRUE",H8="Gas Furnace",H18="Annual Professional Maintenance"),H12*100,IF(AND(A13="TRUE",H8="Gas Furnace",H18="Seldom or Never Maintained"),"DOE Does Not Allow this Maintenance Selection",IF(AND(A13="TRUE",H8="Electric Resistance Furnace",H18="Annual Professional Maintenance"),H14*100,IF(AND(A13="TRUE",H8="Electric Resistance Furnace",H18="Seldom or Never Maintained"),"DOE Does Not Allow this Maintenance Selection",IF(AND(A13="TRUE",H8="Heat Pump",H18="Annual Professional Maintenance"),ROUND(I16*(1-0.01)^(J3-H9),1),IF(AND(A13="TRUE",H8="Heat Pump",H18="Seldom or Never Maintained"),"DOE Does Not Allow this Maintenance Selection",""))))))</f>
        <v/>
      </c>
      <c r="B21" s="1469" t="str">
        <f>IF(AND(B13="TRUE",D13="TRUE",H18="Annual Professional Maintenance"),ROUND(H12*(1-H20)^(J3-H9)*100,1),IF(AND(B13="TRUE",D13="TRUE",H18="Seldom or Never Maintained"),ROUND(H12*(1-H20)^(J3-H9)*100,1),IF(AND(B13="TRUE",E13="TRUE",H18="Annual Professional Maintenance"),ROUND(H14*(1-H20)^(J3-H9)*100,1),IF(AND(B13="TRUE",E13="TRUE",H18="Seldom or Never Maintained"),ROUND(H14*(1-H20)^(J3-H9)*100,1),IF(AND(B13="TRUE",F13="TRUE",H18="Annual Professional Maintenance"),ROUND(I16*(1-H20)^(J3-H9),1),IF(AND(B13="TRUE",F13="TRUE",H18="Seldom or Never Maintained"),ROUND(I16*(1-H20)^(J3-H9),1),""))))))</f>
        <v/>
      </c>
      <c r="C21" s="1470" t="str">
        <f>IF(AND(C13="TRUE",H8="Gas Furnace",H18="Annual Professional Maintenance"),H12*100,IF(AND(C13="TRUE",H8="Gas Furnace",H18="Seldom or Never Maintained"),"DOE Does Not Allow this Maintenance Selection",IF(AND(C13="TRUE",H8="Electric Resistance Furnace",H18="Annual Professional Maintenance"),H14*100,IF(AND(C13="TRUE",H8="Electric Resistance Furnace",H18="Seldom or Never Maintained"),"DOE Does Not Allow this Maintenance Selection",IF(AND(C13="TRUE",H8="Heat Pump",H18="Annual Professional Maintenance"),ROUND(I16*(1-0.01)^(J3-H9),1),IF(AND(C13="TRUE",H8="Heat Pump",H18="Seldom or Never Maintained"),"DOE Does Not Allow this Maintenance Selection",""))))))</f>
        <v/>
      </c>
      <c r="D21" s="1471" t="str">
        <f>CONCATENATE(A21,B21,C21)</f>
        <v/>
      </c>
      <c r="E21" s="1470"/>
      <c r="F21" s="1472"/>
      <c r="G21" s="1473"/>
      <c r="H21" s="1474"/>
      <c r="I21" s="1475" t="str">
        <f>IF(AND(H8="Electric Resistance Furnace",H18="Annual Professional Maintenance")," % of Efficiency",IF(AND(H8="Gas Furnace",H18="Annual Professional Maintenance"),"% AFUE",IF(AND(H8="Heat Pump",H18="Annual Professional Maintenance")," HSPF",IF(AND(H7="LIHEAP",H8="Electric Resistance Furnace",H18="Seldom Or Never Maintained"),"% of Efficiency",IF(AND(H7="LIHEAP",H8="Gas Furnace",H18="Seldom Or Never Maintained")," % AFUE",IF(AND(H7="LIHEAP",H8="Heat Pump",H18="Seldom Or Never Maintained")," HSPF",""))))))</f>
        <v/>
      </c>
      <c r="J21" s="1476" t="str">
        <f>CONCATENATE(D21,I21)</f>
        <v/>
      </c>
      <c r="K21" s="1477"/>
      <c r="L21" s="1477"/>
      <c r="V21" s="1479"/>
      <c r="W21" s="1479"/>
      <c r="X21" s="1477"/>
      <c r="Y21" s="1479"/>
      <c r="Z21" s="1479"/>
      <c r="AA21" s="1479"/>
      <c r="AB21" s="1479"/>
      <c r="AD21" s="1479"/>
      <c r="AE21" s="1479"/>
    </row>
    <row r="22" spans="1:31" ht="16.5" customHeight="1" thickBot="1" x14ac:dyDescent="0.3">
      <c r="A22" s="1480" t="s">
        <v>79</v>
      </c>
      <c r="B22" s="1481"/>
      <c r="C22" s="1481"/>
      <c r="D22" s="1481"/>
      <c r="E22" s="1481"/>
      <c r="F22" s="1481"/>
      <c r="G22" s="1481"/>
      <c r="H22" s="1482" t="str">
        <f>J21</f>
        <v/>
      </c>
      <c r="I22" s="1483"/>
      <c r="J22" s="1484"/>
      <c r="K22" s="472"/>
      <c r="L22" s="474" t="s">
        <v>78</v>
      </c>
      <c r="M22" s="471" t="s">
        <v>77</v>
      </c>
      <c r="O22" s="463"/>
      <c r="P22" s="468"/>
      <c r="Q22" s="498"/>
      <c r="R22" s="498"/>
      <c r="S22" s="498"/>
      <c r="T22" s="498"/>
      <c r="U22" s="498"/>
      <c r="V22" s="454" t="s">
        <v>76</v>
      </c>
      <c r="W22" s="455">
        <v>71</v>
      </c>
      <c r="X22" s="456"/>
      <c r="Y22" s="464" t="s">
        <v>75</v>
      </c>
      <c r="Z22" s="455"/>
      <c r="AA22" s="475">
        <v>7.5</v>
      </c>
      <c r="AB22" s="455"/>
      <c r="AD22" s="455">
        <v>1992</v>
      </c>
      <c r="AE22" s="455">
        <v>10</v>
      </c>
    </row>
    <row r="23" spans="1:31" ht="16.5" customHeight="1" x14ac:dyDescent="0.25">
      <c r="A23" s="499" t="s">
        <v>74</v>
      </c>
      <c r="B23" s="452"/>
      <c r="C23" s="452"/>
      <c r="D23" s="452"/>
      <c r="E23" s="452"/>
      <c r="F23" s="452"/>
      <c r="G23" s="452"/>
      <c r="H23" s="463"/>
      <c r="I23" s="1485"/>
      <c r="J23" s="1485"/>
      <c r="K23" s="473"/>
      <c r="O23" s="463"/>
      <c r="P23" s="468"/>
      <c r="Q23" s="498"/>
      <c r="R23" s="498"/>
      <c r="S23" s="498"/>
      <c r="T23" s="498"/>
      <c r="U23" s="498"/>
      <c r="V23" s="454" t="s">
        <v>73</v>
      </c>
      <c r="W23" s="455">
        <v>80</v>
      </c>
      <c r="X23" s="456"/>
      <c r="Y23" s="464" t="s">
        <v>72</v>
      </c>
      <c r="Z23" s="455"/>
      <c r="AA23" s="475">
        <v>6.5</v>
      </c>
      <c r="AB23" s="455"/>
      <c r="AD23" s="455">
        <v>1993</v>
      </c>
      <c r="AE23" s="455">
        <v>10</v>
      </c>
    </row>
    <row r="24" spans="1:31" ht="15.6" customHeight="1" x14ac:dyDescent="0.25">
      <c r="A24" s="500" t="s">
        <v>71</v>
      </c>
      <c r="B24" s="452"/>
      <c r="C24" s="452"/>
      <c r="D24" s="452"/>
      <c r="E24" s="452"/>
      <c r="F24" s="452"/>
      <c r="G24" s="452"/>
      <c r="H24" s="1486"/>
      <c r="I24" s="1486"/>
      <c r="J24" s="1486"/>
      <c r="K24" s="501"/>
      <c r="M24" s="233"/>
      <c r="N24" s="502"/>
      <c r="O24" s="463"/>
      <c r="P24" s="468"/>
      <c r="Q24" s="498"/>
      <c r="R24" s="498"/>
      <c r="S24" s="498"/>
      <c r="T24" s="498"/>
      <c r="U24" s="498"/>
      <c r="V24" s="454" t="s">
        <v>70</v>
      </c>
      <c r="W24" s="455">
        <v>82</v>
      </c>
      <c r="X24" s="456"/>
      <c r="Y24" s="464" t="s">
        <v>69</v>
      </c>
      <c r="Z24" s="455"/>
      <c r="AA24" s="475">
        <v>9</v>
      </c>
      <c r="AB24" s="455"/>
      <c r="AD24" s="455">
        <v>1994</v>
      </c>
      <c r="AE24" s="455">
        <v>10</v>
      </c>
    </row>
    <row r="25" spans="1:31" ht="15.6" customHeight="1" x14ac:dyDescent="0.25">
      <c r="A25" s="500" t="s">
        <v>37</v>
      </c>
      <c r="B25" s="452"/>
      <c r="C25" s="452"/>
      <c r="D25" s="452"/>
      <c r="E25" s="452"/>
      <c r="F25" s="452"/>
      <c r="G25" s="452"/>
      <c r="H25" s="463"/>
      <c r="I25" s="1486"/>
      <c r="J25" s="1486"/>
      <c r="K25" s="1487"/>
      <c r="M25" s="233"/>
      <c r="O25" s="463"/>
      <c r="P25" s="468"/>
      <c r="Q25" s="498"/>
      <c r="R25" s="498"/>
      <c r="S25" s="498"/>
      <c r="T25" s="498"/>
      <c r="U25" s="498"/>
      <c r="V25" s="454" t="s">
        <v>68</v>
      </c>
      <c r="W25" s="455">
        <v>100</v>
      </c>
      <c r="X25" s="456"/>
      <c r="Y25" s="464" t="s">
        <v>67</v>
      </c>
      <c r="Z25" s="455"/>
      <c r="AA25" s="475">
        <v>8.5</v>
      </c>
      <c r="AB25" s="455"/>
      <c r="AD25" s="455">
        <v>1995</v>
      </c>
      <c r="AE25" s="455">
        <v>10</v>
      </c>
    </row>
    <row r="26" spans="1:31" ht="15.6" customHeight="1" x14ac:dyDescent="0.25">
      <c r="A26" s="500" t="s">
        <v>36</v>
      </c>
      <c r="B26" s="452"/>
      <c r="C26" s="452"/>
      <c r="D26" s="452"/>
      <c r="E26" s="452"/>
      <c r="F26" s="452"/>
      <c r="G26" s="452"/>
      <c r="H26" s="463"/>
      <c r="I26" s="1486"/>
      <c r="J26" s="1486"/>
      <c r="K26" s="503"/>
      <c r="O26" s="463"/>
      <c r="P26" s="468"/>
      <c r="Q26" s="498"/>
      <c r="R26" s="498"/>
      <c r="S26" s="498"/>
      <c r="T26" s="498"/>
      <c r="U26" s="498"/>
      <c r="V26" s="454" t="s">
        <v>66</v>
      </c>
      <c r="W26" s="455">
        <v>98</v>
      </c>
      <c r="X26" s="456"/>
      <c r="Y26" s="464" t="s">
        <v>65</v>
      </c>
      <c r="Z26" s="455"/>
      <c r="AA26" s="475">
        <v>25</v>
      </c>
      <c r="AB26" s="455"/>
      <c r="AD26" s="455">
        <v>1996</v>
      </c>
      <c r="AE26" s="455">
        <v>10</v>
      </c>
    </row>
    <row r="27" spans="1:31" ht="15.6" customHeight="1" x14ac:dyDescent="0.2">
      <c r="A27" s="504" t="s">
        <v>35</v>
      </c>
      <c r="B27" s="452"/>
      <c r="C27" s="452"/>
      <c r="D27" s="452"/>
      <c r="E27" s="452"/>
      <c r="F27" s="452"/>
      <c r="G27" s="452"/>
      <c r="H27" s="1486"/>
      <c r="I27" s="1486"/>
      <c r="J27" s="1486"/>
      <c r="K27" s="152"/>
      <c r="V27" s="454" t="s">
        <v>64</v>
      </c>
      <c r="W27" s="455">
        <v>100</v>
      </c>
      <c r="X27" s="456"/>
      <c r="Y27" s="498" t="s">
        <v>60</v>
      </c>
      <c r="AD27" s="455">
        <v>1997</v>
      </c>
      <c r="AE27" s="455">
        <v>10</v>
      </c>
    </row>
    <row r="28" spans="1:31" ht="15.6" customHeight="1" thickBot="1" x14ac:dyDescent="0.25">
      <c r="A28" s="452"/>
      <c r="B28" s="452"/>
      <c r="C28" s="452"/>
      <c r="D28" s="452"/>
      <c r="E28" s="452"/>
      <c r="F28" s="452"/>
      <c r="G28" s="452"/>
      <c r="H28" s="1488"/>
      <c r="I28" s="1488"/>
      <c r="J28" s="1488"/>
      <c r="K28" s="152"/>
      <c r="V28" s="454" t="s">
        <v>63</v>
      </c>
      <c r="AD28" s="455">
        <v>1998</v>
      </c>
      <c r="AE28" s="455">
        <v>10</v>
      </c>
    </row>
    <row r="29" spans="1:31" thickBot="1" x14ac:dyDescent="0.3">
      <c r="A29" s="949" t="s">
        <v>62</v>
      </c>
      <c r="B29" s="950"/>
      <c r="C29" s="950"/>
      <c r="D29" s="950"/>
      <c r="E29" s="950"/>
      <c r="F29" s="950"/>
      <c r="G29" s="950"/>
      <c r="H29" s="950"/>
      <c r="I29" s="950"/>
      <c r="J29" s="951"/>
      <c r="K29" s="152"/>
      <c r="L29" s="468" t="s">
        <v>61</v>
      </c>
      <c r="V29" s="498" t="s">
        <v>60</v>
      </c>
      <c r="AD29" s="455">
        <v>1999</v>
      </c>
      <c r="AE29" s="455">
        <v>10</v>
      </c>
    </row>
    <row r="30" spans="1:31" ht="16.7" customHeight="1" x14ac:dyDescent="0.25">
      <c r="A30" s="952" t="s">
        <v>59</v>
      </c>
      <c r="B30" s="953"/>
      <c r="C30" s="953"/>
      <c r="D30" s="953"/>
      <c r="E30" s="953"/>
      <c r="F30" s="953"/>
      <c r="G30" s="953"/>
      <c r="H30" s="954" t="s">
        <v>705</v>
      </c>
      <c r="I30" s="954"/>
      <c r="J30" s="955"/>
      <c r="K30" s="152"/>
      <c r="L30" s="470" t="s">
        <v>58</v>
      </c>
      <c r="M30" s="471" t="s">
        <v>57</v>
      </c>
      <c r="AD30" s="455">
        <v>2000</v>
      </c>
      <c r="AE30" s="455">
        <v>12</v>
      </c>
    </row>
    <row r="31" spans="1:31" ht="16.5" customHeight="1" x14ac:dyDescent="0.25">
      <c r="A31" s="947" t="s">
        <v>56</v>
      </c>
      <c r="B31" s="948"/>
      <c r="C31" s="948"/>
      <c r="D31" s="948"/>
      <c r="E31" s="948"/>
      <c r="F31" s="948"/>
      <c r="G31" s="948"/>
      <c r="H31" s="945" t="s">
        <v>707</v>
      </c>
      <c r="I31" s="945"/>
      <c r="J31" s="946"/>
      <c r="K31" s="152"/>
      <c r="L31" s="470" t="s">
        <v>50</v>
      </c>
      <c r="M31" s="471" t="s">
        <v>55</v>
      </c>
      <c r="AD31" s="455">
        <v>2001</v>
      </c>
      <c r="AE31" s="455">
        <v>12</v>
      </c>
    </row>
    <row r="32" spans="1:31" ht="16.5" customHeight="1" x14ac:dyDescent="0.25">
      <c r="A32" s="956" t="s">
        <v>54</v>
      </c>
      <c r="B32" s="957"/>
      <c r="C32" s="957"/>
      <c r="D32" s="957"/>
      <c r="E32" s="957"/>
      <c r="F32" s="957"/>
      <c r="G32" s="957"/>
      <c r="H32" s="939"/>
      <c r="I32" s="939"/>
      <c r="J32" s="958"/>
      <c r="L32" s="474" t="s">
        <v>53</v>
      </c>
      <c r="M32" s="505" t="s">
        <v>52</v>
      </c>
      <c r="AB32" s="148"/>
      <c r="AD32" s="455">
        <v>2002</v>
      </c>
      <c r="AE32" s="455">
        <v>12</v>
      </c>
    </row>
    <row r="33" spans="1:31" s="1458" customFormat="1" ht="16.5" hidden="1" customHeight="1" x14ac:dyDescent="0.2">
      <c r="A33" s="1489" t="b">
        <f>IF(H30="DOE",TRUE,FALSE)</f>
        <v>0</v>
      </c>
      <c r="B33" s="1490" t="b">
        <f>IF(H30="LIHEAP",TRUE,FALSE)</f>
        <v>0</v>
      </c>
      <c r="C33" s="1490" t="b">
        <f>IF(H30="DOE &amp; LIHEAP",TRUE,FALSE)</f>
        <v>0</v>
      </c>
      <c r="D33" s="1490" t="b">
        <f>IF(H31="Split System AC",TRUE,FALSE)</f>
        <v>0</v>
      </c>
      <c r="E33" s="1490" t="b">
        <f>IF(H31="Heat Pump", TRUE,FALSE)</f>
        <v>0</v>
      </c>
      <c r="F33" s="1490" t="b">
        <f>IF(H31="Evaporative Cooler",TRUE,FALSE)</f>
        <v>0</v>
      </c>
      <c r="G33" s="1491" t="str">
        <f>IF(AND(D33=FALSE,E33=FALSE,F33=FALSE),"",IF(AND(D33=TRUE,H32&gt;1,H34&gt;1),H34,IF(AND(D33=TRUE,H34&lt;1,H32&gt;=1980),VLOOKUP(H32,AD3:AE54,2),IF(AND(E33=TRUE,H32&gt;1,H34&gt;1),H34,IF(AND(E33=TRUE,H34&lt;1,H32&gt;=1),VLOOKUP(H32,AD3:AE54,2),IF(AND(F33=TRUE,H34&gt;1,H32&gt;=1),25,IF(AND(F33=TRUE,H34&lt;1,H32&gt;=1),25,"")))))))</f>
        <v/>
      </c>
      <c r="H33" s="1492"/>
      <c r="I33" s="1492"/>
      <c r="J33" s="1493"/>
      <c r="W33" s="1461"/>
      <c r="X33" s="1461"/>
      <c r="Y33" s="1461"/>
      <c r="Z33" s="1461"/>
      <c r="AA33" s="1461"/>
      <c r="AC33" s="1461"/>
    </row>
    <row r="34" spans="1:31" ht="16.5" customHeight="1" x14ac:dyDescent="0.25">
      <c r="A34" s="933" t="s">
        <v>51</v>
      </c>
      <c r="B34" s="934"/>
      <c r="C34" s="934"/>
      <c r="D34" s="934"/>
      <c r="E34" s="934"/>
      <c r="F34" s="934"/>
      <c r="G34" s="934"/>
      <c r="H34" s="506"/>
      <c r="I34" s="507" t="str">
        <f>I35</f>
        <v/>
      </c>
      <c r="J34" s="508" t="str">
        <f>IF(OR(H31="Split System AC",H31="Heat Pump",H31="Evaporative Cooler"),"SEER","")</f>
        <v/>
      </c>
      <c r="L34" s="509" t="s">
        <v>50</v>
      </c>
      <c r="M34" s="468" t="s">
        <v>49</v>
      </c>
      <c r="AD34" s="455">
        <v>2003</v>
      </c>
      <c r="AE34" s="455">
        <v>12</v>
      </c>
    </row>
    <row r="35" spans="1:31" s="1452" customFormat="1" ht="16.5" hidden="1" customHeight="1" x14ac:dyDescent="0.25">
      <c r="A35" s="1494"/>
      <c r="B35" s="1495"/>
      <c r="C35" s="1495"/>
      <c r="D35" s="1495"/>
      <c r="E35" s="1495"/>
      <c r="F35" s="1495"/>
      <c r="G35" s="1496"/>
      <c r="H35" s="1492"/>
      <c r="I35" s="1497" t="str">
        <f>IF(AND(H31="Split System AC",H34&gt;8),H34,IF(AND(H31="Split System AC",H34&lt;8),VLOOKUP(H32,AD3:AE60,2,),IF(AND(H31="Heat Pump",H34&gt;8),H34,IF(AND(H31="Heat Pump",H34&lt;8),VLOOKUP(H32,AD3:AE60,2,),IF(AND(H31="Evaporative Cooler",H32&gt;1980),25,"")))))</f>
        <v/>
      </c>
      <c r="J35" s="1493"/>
      <c r="W35" s="1498"/>
      <c r="X35" s="1498"/>
      <c r="Y35" s="1498"/>
      <c r="Z35" s="1498"/>
      <c r="AA35" s="1498"/>
      <c r="AB35" s="1498"/>
      <c r="AC35" s="1498"/>
    </row>
    <row r="36" spans="1:31" ht="16.5" customHeight="1" x14ac:dyDescent="0.25">
      <c r="A36" s="933" t="s">
        <v>48</v>
      </c>
      <c r="B36" s="934"/>
      <c r="C36" s="934"/>
      <c r="D36" s="934"/>
      <c r="E36" s="934"/>
      <c r="F36" s="934"/>
      <c r="G36" s="934"/>
      <c r="H36" s="945" t="s">
        <v>294</v>
      </c>
      <c r="I36" s="945"/>
      <c r="J36" s="946"/>
      <c r="L36" s="509" t="s">
        <v>47</v>
      </c>
      <c r="M36" s="463" t="s">
        <v>46</v>
      </c>
      <c r="AD36" s="455">
        <v>2004</v>
      </c>
      <c r="AE36" s="455">
        <v>12</v>
      </c>
    </row>
    <row r="37" spans="1:31" s="1452" customFormat="1" ht="16.5" hidden="1" customHeight="1" x14ac:dyDescent="0.25">
      <c r="A37" s="1499" t="str">
        <f>IF(AND(A33=TRUE,H31="Split System AC",H36="Annual Professional Maintenance"),0.01,IF(AND(A33=TRUE,H31="Split System AC",H36="Seldom or Never Maintained"),"DOE Does Not Allow this Selection",IF(AND(A33=TRUE,H31="Heat Pump",H36="Annual Professional Maintenance"),0.01,IF(AND(A33=TRUE,H31="Heat Pump",H36="Seldom or Never Maintained"),"DOE Does Not Allow this Selection",IF(AND(A33=TRUE,H31="Evaporative Cooler",H36="Annual Professional Maintenance"),"Degradation Not Allowed",IF(AND(A33=TRUE,H31="Evaporative Cooler",H36="Seldom or Never Maintained"),"DOE Does Not Allow this Selection",""))))))</f>
        <v/>
      </c>
      <c r="B37" s="1500" t="str">
        <f>IF(AND(B33=TRUE,H31="Split System AC",H36="Annual Professional Maintenance"),0.01,IF(AND(B33=TRUE,H31="Split System AC",H36="Seldom or Never Maintained"),0.03,IF(AND(B33=TRUE,H31="Heat Pump",H36="Annual Professional Maintenance"),0.01,IF(AND(B33=TRUE,H31="Heat Pump",H36="Seldom or Never Maintained"),0.03,IF(AND(B33=TRUE,H31="Evaporative Cooler",H36="Annual Professional Maintenance"),"Degradation Not Allowed",IF(AND(B33=TRUE,H31="Evaporative Cooler",H36="Seldom or Never Maintained"),"Degradation Not Allowed",""))))))</f>
        <v/>
      </c>
      <c r="C37" t="str">
        <f>IF(AND(C33=TRUE,H31="Split System AC",H36="Annual Professional Maintenance"),0.01,IF(AND(C33=TRUE,H31="Split System AC",H36="Seldom or Never Maintained"),"DOE Does Not Allow this Selection",IF(AND(C33=TRUE,H31="Heat Pump",H36="Annual Professional Maintenance"),0.01,IF(AND(C33=TRUE,H31="Heat Pump",H36="Seldom or Never Maintained")," DOE Does Not Allow this Selection ",IF(AND(C33=TRUE,H31="Evaporative Cooler",H36="Annual Professional Maintenance"),"Degradation Not Allowed",IF(AND(C33=TRUE,H31="Evaporative Cooler",H36="Seldom or Never Maintained"),"DOE Does Not Allow this Selection",""))))))</f>
        <v/>
      </c>
      <c r="D37" s="1495"/>
      <c r="E37" s="1495"/>
      <c r="F37" s="1495"/>
      <c r="G37" s="1495"/>
      <c r="H37" s="1458" t="str">
        <f>IF(A33=TRUE,A37,IF(B33=TRUE,B37,IF(C33=TRUE,C37,"")))</f>
        <v/>
      </c>
      <c r="I37" s="1459"/>
      <c r="J37" s="1501"/>
      <c r="L37" s="1502"/>
      <c r="M37" s="1503"/>
      <c r="W37" s="1498"/>
      <c r="X37" s="1498"/>
      <c r="Y37" s="1498"/>
      <c r="Z37" s="1498"/>
      <c r="AA37" s="1498"/>
      <c r="AB37" s="1498"/>
      <c r="AC37" s="1498"/>
      <c r="AD37" s="1504"/>
      <c r="AE37" s="1504"/>
    </row>
    <row r="38" spans="1:31" ht="16.5" customHeight="1" thickBot="1" x14ac:dyDescent="0.3">
      <c r="A38" s="933" t="s">
        <v>45</v>
      </c>
      <c r="B38" s="934"/>
      <c r="C38" s="934"/>
      <c r="D38" s="934"/>
      <c r="E38" s="934"/>
      <c r="F38" s="934"/>
      <c r="G38" s="934"/>
      <c r="H38" s="1505" t="str">
        <f>H37</f>
        <v/>
      </c>
      <c r="I38" s="1506"/>
      <c r="J38" s="1507"/>
      <c r="L38" s="509" t="s">
        <v>44</v>
      </c>
      <c r="M38" s="463" t="s">
        <v>43</v>
      </c>
      <c r="AD38" s="455">
        <v>2005</v>
      </c>
      <c r="AE38" s="455">
        <v>12</v>
      </c>
    </row>
    <row r="39" spans="1:31" s="1452" customFormat="1" ht="16.5" hidden="1" customHeight="1" thickBot="1" x14ac:dyDescent="0.3">
      <c r="A39" s="1508">
        <f>J3-H32</f>
        <v>0</v>
      </c>
      <c r="B39" s="1509" t="str">
        <f>IF(AND(A33=TRUE,H31="Split System AC",H36="Annual Professional Maintenance"),ROUND(I34*(1-0.01)^A39,1),IF(AND(A33=TRUE,H31="Split System AC",H36="Seldom or Never Maintained"),"DOE Does Not Allow Equipment Maintenance Selection",IF(AND(A33=TRUE,H31="Heat Pump",H36="Annual Professional Maintenance"),ROUND(I34*(1-0.01)^A39,1),IF(AND(A33=TRUE,H31="Heat Pump",H36="Seldom or Never Maintained"),"DOE Does Not Allow Equipment Maintenance Selection",IF(AND(A33=TRUE,H31="Evaporative Cooler",H36="Annual Professional Maintenance"),"Degradation Not Allowed",IF(AND(A33=TRUE,H31="Evaporative Cooler",H36="Seldom or Never Maintained"),"DOE Does Not Allow Equipment Maintenance Selection",""))))))</f>
        <v/>
      </c>
      <c r="C39" s="1510" t="str">
        <f>IF(AND(B33=TRUE,H31="Split System AC",H36="Annual Professional Maintenance"),ROUND(I34*(1-0.01)^A39,1),IF(AND(B33=TRUE,H31="Split System AC",H36="Seldom or Never Maintained"),ROUND(I34*(1-0.02)^A39,1),IF(AND(B33=TRUE,H31="Heat Pump",H36="Annual Professional Maintenance"),ROUND(I34*(1-0.01)^A39,1),IF(AND(B33=TRUE,H31="Heat Pump",H36="Seldom or Never Maintained"),ROUND(I34*(1-0.02)^A39,1),IF(AND(B33=TRUE,H31="Evaporative Cooler",H36="Annual Professional Maintenance"),"Degradation Not Allowed",IF(AND(B33=TRUE,H31="Evaporative Cooler",H36="Seldom or Never Maintained"),"Degradation Not Allowed",""))))))</f>
        <v/>
      </c>
      <c r="D39" s="1511" t="str">
        <f>IF(AND(C33=TRUE,H31="Split System AC",H36="Annual Professional Maintenance"),ROUND(I34*(1-C37)^A39,1),IF(AND(C33=TRUE,H31="Split System AC",H36="Seldom or Never Maintained"),"DOE Does Not Allow Equipment Maintenance Selection",IF(AND(C33=TRUE,H31="Heat Pump",H36="Annual Professional Maintenance"),ROUND(I34*(1-C37)^A39,1),IF(AND(C33=TRUE,H31="Heat Pump",H36="Seldom or Never Maintained"),"DOE Does Not Allow Equipment Maintenance Selection",IF(AND(C33=TRUE,H31="Evaporative Cooler",H36="Annual Professional Maintenance"),"Degradation Not Allowed",IF(AND(C33=TRUE,H31="Evaporative Cooler",H36="Seldom or Never Maintained"),"DOE Does Not Allow Equipment Maintenance Selection",""))))))</f>
        <v/>
      </c>
      <c r="E39" s="1500"/>
      <c r="F39" s="1458"/>
      <c r="G39" s="1512" t="b">
        <f>IF(C4&gt;1,CONCATENATE(B39,C39,D39,""))</f>
        <v>0</v>
      </c>
      <c r="H39" s="1492" t="str">
        <f>IF(OR(G39="DOE Does Not Allow Equipment Maintenance Selection",G39="Degradation Not Allowed"),""," SEER")</f>
        <v xml:space="preserve"> SEER</v>
      </c>
      <c r="I39" s="1492"/>
      <c r="J39" s="1493"/>
      <c r="W39" s="1498"/>
      <c r="X39" s="1498"/>
      <c r="Y39" s="1498"/>
      <c r="Z39" s="1498"/>
      <c r="AA39" s="1498"/>
      <c r="AB39" s="1498"/>
      <c r="AC39" s="1498"/>
    </row>
    <row r="40" spans="1:31" ht="16.5" customHeight="1" thickBot="1" x14ac:dyDescent="0.3">
      <c r="A40" s="510" t="s">
        <v>42</v>
      </c>
      <c r="B40" s="511"/>
      <c r="C40" s="511"/>
      <c r="D40" s="511"/>
      <c r="E40" s="511"/>
      <c r="F40" s="511"/>
      <c r="G40" s="511"/>
      <c r="H40" s="1513" t="str">
        <f>IF(H32&gt;1980,CONCATENATE(G39,H39),"")</f>
        <v/>
      </c>
      <c r="I40" s="1514"/>
      <c r="J40" s="1515"/>
      <c r="L40" s="509" t="s">
        <v>41</v>
      </c>
      <c r="M40" s="463" t="s">
        <v>40</v>
      </c>
      <c r="AD40" s="455">
        <v>2006</v>
      </c>
      <c r="AE40" s="455">
        <v>12</v>
      </c>
    </row>
    <row r="41" spans="1:31" ht="16.5" customHeight="1" x14ac:dyDescent="0.25">
      <c r="A41" s="1516" t="s">
        <v>39</v>
      </c>
      <c r="B41" s="452"/>
      <c r="C41" s="452"/>
      <c r="D41" s="452"/>
      <c r="E41" s="452"/>
      <c r="F41" s="452"/>
      <c r="G41" s="452"/>
      <c r="H41" s="1517" t="s">
        <v>35</v>
      </c>
      <c r="I41" s="1518"/>
      <c r="J41" s="1519"/>
      <c r="L41" s="509"/>
      <c r="M41" s="468"/>
      <c r="AD41" s="455">
        <v>2007</v>
      </c>
      <c r="AE41" s="455">
        <v>12</v>
      </c>
    </row>
    <row r="42" spans="1:31" ht="16.5" customHeight="1" x14ac:dyDescent="0.25">
      <c r="A42" s="1516" t="s">
        <v>38</v>
      </c>
      <c r="B42" s="452"/>
      <c r="C42" s="452"/>
      <c r="D42" s="452"/>
      <c r="E42" s="452"/>
      <c r="F42" s="452"/>
      <c r="G42" s="452"/>
      <c r="H42" s="1517" t="s">
        <v>1050</v>
      </c>
      <c r="I42" s="1520"/>
      <c r="J42" s="1521"/>
      <c r="AD42" s="455">
        <v>2008</v>
      </c>
      <c r="AE42" s="455">
        <v>12</v>
      </c>
    </row>
    <row r="43" spans="1:31" ht="16.5" customHeight="1" x14ac:dyDescent="0.25">
      <c r="A43" s="1516" t="s">
        <v>37</v>
      </c>
      <c r="B43" s="452"/>
      <c r="C43" s="452"/>
      <c r="D43" s="452"/>
      <c r="E43" s="452"/>
      <c r="F43" s="452"/>
      <c r="G43" s="452"/>
      <c r="H43" s="1520"/>
      <c r="I43" s="1520"/>
      <c r="J43" s="1521"/>
      <c r="AD43" s="455">
        <v>2009</v>
      </c>
      <c r="AE43" s="455">
        <v>14</v>
      </c>
    </row>
    <row r="44" spans="1:31" ht="16.5" customHeight="1" x14ac:dyDescent="0.25">
      <c r="A44" s="1516" t="s">
        <v>36</v>
      </c>
      <c r="B44" s="452"/>
      <c r="C44" s="452"/>
      <c r="D44" s="452"/>
      <c r="E44" s="452"/>
      <c r="F44" s="452"/>
      <c r="G44" s="452"/>
      <c r="H44" s="1520"/>
      <c r="I44" s="1520"/>
      <c r="J44" s="512" t="s">
        <v>1051</v>
      </c>
      <c r="AD44" s="455">
        <v>2010</v>
      </c>
      <c r="AE44" s="455">
        <v>14</v>
      </c>
    </row>
    <row r="45" spans="1:31" ht="16.5" customHeight="1" x14ac:dyDescent="0.25">
      <c r="B45" s="452"/>
      <c r="C45" s="452"/>
      <c r="D45" s="452"/>
      <c r="E45" s="452"/>
      <c r="F45" s="452"/>
      <c r="G45" s="452"/>
      <c r="H45" s="1520"/>
      <c r="I45" s="1520"/>
      <c r="AD45" s="455">
        <v>2011</v>
      </c>
      <c r="AE45" s="455">
        <v>14</v>
      </c>
    </row>
    <row r="46" spans="1:31" ht="16.5" customHeight="1" x14ac:dyDescent="0.2">
      <c r="B46" s="452"/>
      <c r="C46" s="452"/>
      <c r="D46" s="452"/>
      <c r="E46" s="452"/>
      <c r="F46" s="452"/>
      <c r="G46" s="452"/>
      <c r="H46" s="515"/>
      <c r="J46" s="512"/>
      <c r="AD46" s="455">
        <v>2012</v>
      </c>
      <c r="AE46" s="455">
        <v>14</v>
      </c>
    </row>
    <row r="47" spans="1:31" ht="16.5" customHeight="1" x14ac:dyDescent="0.2">
      <c r="A47" s="452"/>
      <c r="B47" s="452"/>
      <c r="C47" s="452"/>
      <c r="D47" s="452"/>
      <c r="E47" s="452"/>
      <c r="F47" s="452"/>
      <c r="G47" s="452"/>
      <c r="H47" s="1522"/>
      <c r="I47" s="452"/>
      <c r="AD47" s="455">
        <v>2013</v>
      </c>
      <c r="AE47" s="455">
        <v>14</v>
      </c>
    </row>
    <row r="48" spans="1:31" ht="16.5" customHeight="1" x14ac:dyDescent="0.2">
      <c r="H48" s="1522"/>
      <c r="AD48" s="455">
        <v>2014</v>
      </c>
      <c r="AE48" s="455">
        <v>14.5</v>
      </c>
    </row>
    <row r="49" spans="8:31" ht="16.5" customHeight="1" x14ac:dyDescent="0.25">
      <c r="H49" s="233"/>
      <c r="AD49" s="455">
        <v>2015</v>
      </c>
      <c r="AE49" s="455">
        <v>14.5</v>
      </c>
    </row>
    <row r="50" spans="8:31" ht="16.5" customHeight="1" x14ac:dyDescent="0.2">
      <c r="AD50" s="455">
        <v>2016</v>
      </c>
      <c r="AE50" s="455">
        <v>15</v>
      </c>
    </row>
    <row r="51" spans="8:31" ht="16.5" customHeight="1" x14ac:dyDescent="0.25">
      <c r="I51"/>
      <c r="J51" s="513"/>
      <c r="AD51" s="455">
        <v>2017</v>
      </c>
      <c r="AE51" s="455">
        <v>15</v>
      </c>
    </row>
    <row r="52" spans="8:31" ht="16.5" customHeight="1" x14ac:dyDescent="0.2">
      <c r="AD52" s="455">
        <v>2018</v>
      </c>
      <c r="AE52" s="455">
        <v>15</v>
      </c>
    </row>
    <row r="53" spans="8:31" ht="16.5" customHeight="1" x14ac:dyDescent="0.2">
      <c r="J53" s="514"/>
      <c r="AD53" s="455">
        <v>2019</v>
      </c>
      <c r="AE53" s="455">
        <v>15</v>
      </c>
    </row>
    <row r="54" spans="8:31" ht="16.5" customHeight="1" x14ac:dyDescent="0.2">
      <c r="AD54" s="455">
        <v>2020</v>
      </c>
      <c r="AE54" s="455">
        <v>15</v>
      </c>
    </row>
    <row r="55" spans="8:31" ht="16.5" customHeight="1" x14ac:dyDescent="0.2">
      <c r="AD55" s="455">
        <v>2021</v>
      </c>
      <c r="AE55" s="455">
        <v>15</v>
      </c>
    </row>
    <row r="56" spans="8:31" ht="16.5" customHeight="1" x14ac:dyDescent="0.2">
      <c r="AD56" s="455">
        <v>2022</v>
      </c>
      <c r="AE56" s="455">
        <v>15</v>
      </c>
    </row>
    <row r="57" spans="8:31" ht="16.5" customHeight="1" x14ac:dyDescent="0.2">
      <c r="AD57" s="455">
        <v>2023</v>
      </c>
      <c r="AE57" s="455">
        <v>15.2</v>
      </c>
    </row>
    <row r="58" spans="8:31" ht="16.5" customHeight="1" x14ac:dyDescent="0.2">
      <c r="AD58" s="455">
        <v>2024</v>
      </c>
      <c r="AE58" s="455">
        <v>15.2</v>
      </c>
    </row>
    <row r="59" spans="8:31" ht="16.5" customHeight="1" x14ac:dyDescent="0.2">
      <c r="AD59" s="455">
        <v>2025</v>
      </c>
      <c r="AE59" s="455">
        <v>15.2</v>
      </c>
    </row>
    <row r="60" spans="8:31" ht="16.5" customHeight="1" x14ac:dyDescent="0.2">
      <c r="AD60" s="1523">
        <v>2026</v>
      </c>
      <c r="AE60" s="1523">
        <v>15.2</v>
      </c>
    </row>
  </sheetData>
  <sheetProtection algorithmName="SHA-512" hashValue="p8ypchrw3Ug0hNivU7RBEP/qEmgaXaJ80NECYEkzFKGtru9aQ9kgpa83LTnskswxrKjmp2FY348xXzoOcjqrxQ==" saltValue="EFGHhwd9K3rYXfV8X16s6g==" spinCount="100000" sheet="1" selectLockedCells="1"/>
  <mergeCells count="42">
    <mergeCell ref="H40:J40"/>
    <mergeCell ref="A32:G32"/>
    <mergeCell ref="H32:J32"/>
    <mergeCell ref="A34:G34"/>
    <mergeCell ref="A36:G36"/>
    <mergeCell ref="H36:J36"/>
    <mergeCell ref="A38:G38"/>
    <mergeCell ref="H38:J38"/>
    <mergeCell ref="H22:J22"/>
    <mergeCell ref="A29:J29"/>
    <mergeCell ref="A30:G30"/>
    <mergeCell ref="H30:J30"/>
    <mergeCell ref="A31:G31"/>
    <mergeCell ref="H31:J31"/>
    <mergeCell ref="H15:J15"/>
    <mergeCell ref="A16:G16"/>
    <mergeCell ref="A18:G18"/>
    <mergeCell ref="H18:J18"/>
    <mergeCell ref="H19:J19"/>
    <mergeCell ref="A20:G20"/>
    <mergeCell ref="H20:J20"/>
    <mergeCell ref="A9:G9"/>
    <mergeCell ref="H9:J9"/>
    <mergeCell ref="A12:G12"/>
    <mergeCell ref="I12:J12"/>
    <mergeCell ref="A14:G14"/>
    <mergeCell ref="H14:J14"/>
    <mergeCell ref="A5:J5"/>
    <mergeCell ref="A6:G6"/>
    <mergeCell ref="H6:J6"/>
    <mergeCell ref="A7:G7"/>
    <mergeCell ref="H7:J7"/>
    <mergeCell ref="A8:G8"/>
    <mergeCell ref="H8:J8"/>
    <mergeCell ref="A1:J1"/>
    <mergeCell ref="A2:J2"/>
    <mergeCell ref="A3:B3"/>
    <mergeCell ref="C3:G3"/>
    <mergeCell ref="H3:I3"/>
    <mergeCell ref="A4:B4"/>
    <mergeCell ref="C4:G4"/>
    <mergeCell ref="H4:J4"/>
  </mergeCells>
  <dataValidations count="21">
    <dataValidation type="list" allowBlank="1" showInputMessage="1" showErrorMessage="1" promptTitle="Furnace Location" prompt="Select location of existing furnace" sqref="H6:J6">
      <formula1>"Select Furnace Location, Conditioned Space, Unconditioned Space"</formula1>
    </dataValidation>
    <dataValidation type="whole" allowBlank="1" showInputMessage="1" showErrorMessage="1" promptTitle="Current Calendar Year" prompt="Enter the current calendar year as of the date of the assessment." sqref="J3">
      <formula1>0</formula1>
      <formula2>2099</formula2>
    </dataValidation>
    <dataValidation type="list" allowBlank="1" showInputMessage="1" showErrorMessage="1" promptTitle="Furnace Type" prompt="Select furnace type" sqref="H8:J8">
      <formula1>"Select Furnace Type, Gas Furnace, Electric Resistance Furnace, Heat Pump"</formula1>
    </dataValidation>
    <dataValidation allowBlank="1" showInputMessage="1" showErrorMessage="1" promptTitle="Electric Resistance Heat" prompt="Base efficiency for electric resistance heating is considered 100% unless determined otherwise with documented detail test results." sqref="H14:I14"/>
    <dataValidation allowBlank="1" showInputMessage="1" showErrorMessage="1" promptTitle="Gas Unit" prompt="Enter the AFUE/efficiency as found on the combustion analyzer test results during the assessment." sqref="H12"/>
    <dataValidation type="whole" allowBlank="1" showInputMessage="1" showErrorMessage="1" promptTitle="Manufactured Year" prompt="Enter the manufactured year as found on the plate of the existing unit. If the year cannot be determined, the age of this unit must be determined in another way; if age cannot be determined, this calculation is not applicable." sqref="H9:I9">
      <formula1>0</formula1>
      <formula2>2099</formula2>
    </dataValidation>
    <dataValidation type="list" allowBlank="1" showInputMessage="1" showErrorMessage="1" promptTitle="Equipment Maintenance" prompt="Through discussion with the client, select the appropriate maintenance done on the piece of equipment being evaluated." sqref="H18:I18">
      <formula1>"Select Appropriate Maintenance Level, Annual Professional Maintenance, Seldom or Never Maintained"</formula1>
    </dataValidation>
    <dataValidation type="list" allowBlank="1" showInputMessage="1" showErrorMessage="1" promptTitle="Cooling Equipment" prompt="Select central cooling equipment type" sqref="H31:J31">
      <formula1>"Select Cooling Equipment, Split System AC, Heat Pump, Evaporative Cooler"</formula1>
    </dataValidation>
    <dataValidation type="whole" allowBlank="1" showInputMessage="1" showErrorMessage="1" promptTitle="Manufactured Year" prompt="Enter the manufactured year as found on the plate of the existing unit. The manufactured year is either identified individually, or in the serial number (typically within first 4 digits). If age cannot be determined, this calculation is not applicable.._x000a_" sqref="H32:I32">
      <formula1>0</formula1>
      <formula2>2099</formula2>
    </dataValidation>
    <dataValidation allowBlank="1" showInputMessage="1" showErrorMessage="1" promptTitle="Degraded SEER/EER" prompt="This will auto-calculate the degraded SEER/EER of the existing unit. " sqref="H40:I40"/>
    <dataValidation allowBlank="1" showInputMessage="1" showErrorMessage="1" promptTitle="Existing SEER/EER" prompt="Enter the SEER or EER as found on the plate of the existing unit. If SEER/EER cannot be found on unit, refer to Table 3 to the right for approximate SEER/EER for unit._x000a_" sqref="I34"/>
    <dataValidation type="list" allowBlank="1" showInputMessage="1" showErrorMessage="1" promptTitle="Utilized Funding" prompt="Select funding source to be used on the job, not just to replace the heating system" sqref="H30:J30 H7:J7">
      <formula1>"Select Funding Source, DOE, LIHEAP, DOE &amp; LIHEAP"</formula1>
    </dataValidation>
    <dataValidation allowBlank="1" showInputMessage="1" showErrorMessage="1" promptTitle="Heat Pump" prompt="Base efficiency for a heat pump is considered 100% unless determined otherwise with documented detail test results." sqref="I16:I17"/>
    <dataValidation type="list" allowBlank="1" showInputMessage="1" showErrorMessage="1" promptTitle="Equipment Maintenance" prompt="Through discussion with the client, select the appropriate maintenance done on the piece of equipment being evaluated." sqref="H36:J36">
      <formula1>"Select Equipment Maintenance Factor, Annual Professional Maintenance, Seldom or Never Maintained"</formula1>
    </dataValidation>
    <dataValidation allowBlank="1" showInputMessage="1" showErrorMessage="1" prompt="% decrease using amps" sqref="IV65478"/>
    <dataValidation allowBlank="1" showInputMessage="1" showErrorMessage="1" promptTitle="Replacement EER" prompt="Enter the EER found on the (Yellow) Energy Guide of the new replacement unit." sqref="IW65464"/>
    <dataValidation allowBlank="1" showInputMessage="1" showErrorMessage="1" prompt="% EER increase using plate" sqref="IV65475"/>
    <dataValidation allowBlank="1" showInputMessage="1" showErrorMessage="1" promptTitle="Existing Volts" prompt="Enter the amount of volts based on the outlet.  110 volts are used by regular outlets.  220 volts are used by larger ACs." sqref="IT65470 H65471:I65471"/>
    <dataValidation allowBlank="1" showInputMessage="1" showErrorMessage="1" promptTitle="Existing Amps" prompt="Enter the amps found on the plate.  If the amps cannot be found enter the amps reading using a comsuption meter or amp meter." sqref="IT65468 H65469:I65469"/>
    <dataValidation allowBlank="1" showInputMessage="1" showErrorMessage="1" promptTitle="Existing BTUs" prompt="Enter the BTUs if it can be found on the unit.  If it cannot be found the assessor must estimate and take a photo of the unit.  Window units range from 5,000 to 24,000." sqref="IT65466 H65467:I65467"/>
    <dataValidation allowBlank="1" showInputMessage="1" showErrorMessage="1" promptTitle="Existing EER" prompt="Enter the EER as found on the plate of the existing unit.  If the EER cannot be found skip this entry and meter the unit._x000a_" sqref="IT65464 H65465:I65465"/>
  </dataValidations>
  <hyperlinks>
    <hyperlink ref="H41" r:id="rId1"/>
    <hyperlink ref="A27" r:id="rId2"/>
    <hyperlink ref="A32" r:id="rId3" display="Building Intelligence Center"/>
    <hyperlink ref="H42" r:id="rId4"/>
  </hyperlinks>
  <pageMargins left="0.7" right="0.7" top="0.25" bottom="0.25" header="0.3" footer="0.3"/>
  <pageSetup orientation="landscape"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83"/>
  <sheetViews>
    <sheetView showGridLines="0" topLeftCell="G1" zoomScaleNormal="100" workbookViewId="0">
      <selection activeCell="L14" sqref="L14"/>
    </sheetView>
  </sheetViews>
  <sheetFormatPr defaultRowHeight="16.5" customHeight="1" x14ac:dyDescent="0.2"/>
  <cols>
    <col min="1" max="1" width="42.7109375" style="2" customWidth="1"/>
    <col min="2" max="2" width="31" style="2" customWidth="1"/>
    <col min="3" max="3" width="9" style="2" customWidth="1"/>
    <col min="4" max="4" width="19.7109375" style="2" customWidth="1"/>
    <col min="5" max="5" width="4.7109375" style="2" customWidth="1"/>
    <col min="6" max="6" width="9.140625" style="2"/>
    <col min="7" max="7" width="37.5703125" style="2" customWidth="1"/>
    <col min="8" max="8" width="23.140625" style="2" customWidth="1"/>
    <col min="9" max="9" width="9.140625" style="2"/>
    <col min="10" max="10" width="18.140625" style="2" customWidth="1"/>
    <col min="11" max="11" width="9.140625" style="2"/>
    <col min="12" max="12" width="25.5703125" style="2" customWidth="1"/>
    <col min="13" max="13" width="24.5703125" style="2" customWidth="1"/>
    <col min="14" max="249" width="9.140625" style="2"/>
    <col min="250" max="250" width="32.85546875" style="2" customWidth="1"/>
    <col min="251" max="251" width="12.85546875" style="2" customWidth="1"/>
    <col min="252" max="252" width="9.28515625" style="2" bestFit="1" customWidth="1"/>
    <col min="253" max="253" width="12.85546875" style="2" customWidth="1"/>
    <col min="254" max="254" width="17.28515625" style="2" customWidth="1"/>
    <col min="255" max="255" width="2.140625" style="2" customWidth="1"/>
    <col min="256" max="256" width="9.140625" style="2"/>
    <col min="257" max="257" width="42.7109375" style="2" customWidth="1"/>
    <col min="258" max="258" width="19.7109375" style="2" customWidth="1"/>
    <col min="259" max="259" width="5.7109375" style="2" customWidth="1"/>
    <col min="260" max="260" width="19.7109375" style="2" customWidth="1"/>
    <col min="261" max="261" width="4.7109375" style="2" customWidth="1"/>
    <col min="262" max="505" width="9.140625" style="2"/>
    <col min="506" max="506" width="32.85546875" style="2" customWidth="1"/>
    <col min="507" max="507" width="12.85546875" style="2" customWidth="1"/>
    <col min="508" max="508" width="9.28515625" style="2" bestFit="1" customWidth="1"/>
    <col min="509" max="509" width="12.85546875" style="2" customWidth="1"/>
    <col min="510" max="510" width="17.28515625" style="2" customWidth="1"/>
    <col min="511" max="511" width="2.140625" style="2" customWidth="1"/>
    <col min="512" max="512" width="9.140625" style="2"/>
    <col min="513" max="513" width="42.7109375" style="2" customWidth="1"/>
    <col min="514" max="514" width="19.7109375" style="2" customWidth="1"/>
    <col min="515" max="515" width="5.7109375" style="2" customWidth="1"/>
    <col min="516" max="516" width="19.7109375" style="2" customWidth="1"/>
    <col min="517" max="517" width="4.7109375" style="2" customWidth="1"/>
    <col min="518" max="761" width="9.140625" style="2"/>
    <col min="762" max="762" width="32.85546875" style="2" customWidth="1"/>
    <col min="763" max="763" width="12.85546875" style="2" customWidth="1"/>
    <col min="764" max="764" width="9.28515625" style="2" bestFit="1" customWidth="1"/>
    <col min="765" max="765" width="12.85546875" style="2" customWidth="1"/>
    <col min="766" max="766" width="17.28515625" style="2" customWidth="1"/>
    <col min="767" max="767" width="2.140625" style="2" customWidth="1"/>
    <col min="768" max="768" width="9.140625" style="2"/>
    <col min="769" max="769" width="42.7109375" style="2" customWidth="1"/>
    <col min="770" max="770" width="19.7109375" style="2" customWidth="1"/>
    <col min="771" max="771" width="5.7109375" style="2" customWidth="1"/>
    <col min="772" max="772" width="19.7109375" style="2" customWidth="1"/>
    <col min="773" max="773" width="4.7109375" style="2" customWidth="1"/>
    <col min="774" max="1017" width="9.140625" style="2"/>
    <col min="1018" max="1018" width="32.85546875" style="2" customWidth="1"/>
    <col min="1019" max="1019" width="12.85546875" style="2" customWidth="1"/>
    <col min="1020" max="1020" width="9.28515625" style="2" bestFit="1" customWidth="1"/>
    <col min="1021" max="1021" width="12.85546875" style="2" customWidth="1"/>
    <col min="1022" max="1022" width="17.28515625" style="2" customWidth="1"/>
    <col min="1023" max="1023" width="2.140625" style="2" customWidth="1"/>
    <col min="1024" max="1024" width="9.140625" style="2"/>
    <col min="1025" max="1025" width="42.7109375" style="2" customWidth="1"/>
    <col min="1026" max="1026" width="19.7109375" style="2" customWidth="1"/>
    <col min="1027" max="1027" width="5.7109375" style="2" customWidth="1"/>
    <col min="1028" max="1028" width="19.7109375" style="2" customWidth="1"/>
    <col min="1029" max="1029" width="4.7109375" style="2" customWidth="1"/>
    <col min="1030" max="1273" width="9.140625" style="2"/>
    <col min="1274" max="1274" width="32.85546875" style="2" customWidth="1"/>
    <col min="1275" max="1275" width="12.85546875" style="2" customWidth="1"/>
    <col min="1276" max="1276" width="9.28515625" style="2" bestFit="1" customWidth="1"/>
    <col min="1277" max="1277" width="12.85546875" style="2" customWidth="1"/>
    <col min="1278" max="1278" width="17.28515625" style="2" customWidth="1"/>
    <col min="1279" max="1279" width="2.140625" style="2" customWidth="1"/>
    <col min="1280" max="1280" width="9.140625" style="2"/>
    <col min="1281" max="1281" width="42.7109375" style="2" customWidth="1"/>
    <col min="1282" max="1282" width="19.7109375" style="2" customWidth="1"/>
    <col min="1283" max="1283" width="5.7109375" style="2" customWidth="1"/>
    <col min="1284" max="1284" width="19.7109375" style="2" customWidth="1"/>
    <col min="1285" max="1285" width="4.7109375" style="2" customWidth="1"/>
    <col min="1286" max="1529" width="9.140625" style="2"/>
    <col min="1530" max="1530" width="32.85546875" style="2" customWidth="1"/>
    <col min="1531" max="1531" width="12.85546875" style="2" customWidth="1"/>
    <col min="1532" max="1532" width="9.28515625" style="2" bestFit="1" customWidth="1"/>
    <col min="1533" max="1533" width="12.85546875" style="2" customWidth="1"/>
    <col min="1534" max="1534" width="17.28515625" style="2" customWidth="1"/>
    <col min="1535" max="1535" width="2.140625" style="2" customWidth="1"/>
    <col min="1536" max="1536" width="9.140625" style="2"/>
    <col min="1537" max="1537" width="42.7109375" style="2" customWidth="1"/>
    <col min="1538" max="1538" width="19.7109375" style="2" customWidth="1"/>
    <col min="1539" max="1539" width="5.7109375" style="2" customWidth="1"/>
    <col min="1540" max="1540" width="19.7109375" style="2" customWidth="1"/>
    <col min="1541" max="1541" width="4.7109375" style="2" customWidth="1"/>
    <col min="1542" max="1785" width="9.140625" style="2"/>
    <col min="1786" max="1786" width="32.85546875" style="2" customWidth="1"/>
    <col min="1787" max="1787" width="12.85546875" style="2" customWidth="1"/>
    <col min="1788" max="1788" width="9.28515625" style="2" bestFit="1" customWidth="1"/>
    <col min="1789" max="1789" width="12.85546875" style="2" customWidth="1"/>
    <col min="1790" max="1790" width="17.28515625" style="2" customWidth="1"/>
    <col min="1791" max="1791" width="2.140625" style="2" customWidth="1"/>
    <col min="1792" max="1792" width="9.140625" style="2"/>
    <col min="1793" max="1793" width="42.7109375" style="2" customWidth="1"/>
    <col min="1794" max="1794" width="19.7109375" style="2" customWidth="1"/>
    <col min="1795" max="1795" width="5.7109375" style="2" customWidth="1"/>
    <col min="1796" max="1796" width="19.7109375" style="2" customWidth="1"/>
    <col min="1797" max="1797" width="4.7109375" style="2" customWidth="1"/>
    <col min="1798" max="2041" width="9.140625" style="2"/>
    <col min="2042" max="2042" width="32.85546875" style="2" customWidth="1"/>
    <col min="2043" max="2043" width="12.85546875" style="2" customWidth="1"/>
    <col min="2044" max="2044" width="9.28515625" style="2" bestFit="1" customWidth="1"/>
    <col min="2045" max="2045" width="12.85546875" style="2" customWidth="1"/>
    <col min="2046" max="2046" width="17.28515625" style="2" customWidth="1"/>
    <col min="2047" max="2047" width="2.140625" style="2" customWidth="1"/>
    <col min="2048" max="2048" width="9.140625" style="2"/>
    <col min="2049" max="2049" width="42.7109375" style="2" customWidth="1"/>
    <col min="2050" max="2050" width="19.7109375" style="2" customWidth="1"/>
    <col min="2051" max="2051" width="5.7109375" style="2" customWidth="1"/>
    <col min="2052" max="2052" width="19.7109375" style="2" customWidth="1"/>
    <col min="2053" max="2053" width="4.7109375" style="2" customWidth="1"/>
    <col min="2054" max="2297" width="9.140625" style="2"/>
    <col min="2298" max="2298" width="32.85546875" style="2" customWidth="1"/>
    <col min="2299" max="2299" width="12.85546875" style="2" customWidth="1"/>
    <col min="2300" max="2300" width="9.28515625" style="2" bestFit="1" customWidth="1"/>
    <col min="2301" max="2301" width="12.85546875" style="2" customWidth="1"/>
    <col min="2302" max="2302" width="17.28515625" style="2" customWidth="1"/>
    <col min="2303" max="2303" width="2.140625" style="2" customWidth="1"/>
    <col min="2304" max="2304" width="9.140625" style="2"/>
    <col min="2305" max="2305" width="42.7109375" style="2" customWidth="1"/>
    <col min="2306" max="2306" width="19.7109375" style="2" customWidth="1"/>
    <col min="2307" max="2307" width="5.7109375" style="2" customWidth="1"/>
    <col min="2308" max="2308" width="19.7109375" style="2" customWidth="1"/>
    <col min="2309" max="2309" width="4.7109375" style="2" customWidth="1"/>
    <col min="2310" max="2553" width="9.140625" style="2"/>
    <col min="2554" max="2554" width="32.85546875" style="2" customWidth="1"/>
    <col min="2555" max="2555" width="12.85546875" style="2" customWidth="1"/>
    <col min="2556" max="2556" width="9.28515625" style="2" bestFit="1" customWidth="1"/>
    <col min="2557" max="2557" width="12.85546875" style="2" customWidth="1"/>
    <col min="2558" max="2558" width="17.28515625" style="2" customWidth="1"/>
    <col min="2559" max="2559" width="2.140625" style="2" customWidth="1"/>
    <col min="2560" max="2560" width="9.140625" style="2"/>
    <col min="2561" max="2561" width="42.7109375" style="2" customWidth="1"/>
    <col min="2562" max="2562" width="19.7109375" style="2" customWidth="1"/>
    <col min="2563" max="2563" width="5.7109375" style="2" customWidth="1"/>
    <col min="2564" max="2564" width="19.7109375" style="2" customWidth="1"/>
    <col min="2565" max="2565" width="4.7109375" style="2" customWidth="1"/>
    <col min="2566" max="2809" width="9.140625" style="2"/>
    <col min="2810" max="2810" width="32.85546875" style="2" customWidth="1"/>
    <col min="2811" max="2811" width="12.85546875" style="2" customWidth="1"/>
    <col min="2812" max="2812" width="9.28515625" style="2" bestFit="1" customWidth="1"/>
    <col min="2813" max="2813" width="12.85546875" style="2" customWidth="1"/>
    <col min="2814" max="2814" width="17.28515625" style="2" customWidth="1"/>
    <col min="2815" max="2815" width="2.140625" style="2" customWidth="1"/>
    <col min="2816" max="2816" width="9.140625" style="2"/>
    <col min="2817" max="2817" width="42.7109375" style="2" customWidth="1"/>
    <col min="2818" max="2818" width="19.7109375" style="2" customWidth="1"/>
    <col min="2819" max="2819" width="5.7109375" style="2" customWidth="1"/>
    <col min="2820" max="2820" width="19.7109375" style="2" customWidth="1"/>
    <col min="2821" max="2821" width="4.7109375" style="2" customWidth="1"/>
    <col min="2822" max="3065" width="9.140625" style="2"/>
    <col min="3066" max="3066" width="32.85546875" style="2" customWidth="1"/>
    <col min="3067" max="3067" width="12.85546875" style="2" customWidth="1"/>
    <col min="3068" max="3068" width="9.28515625" style="2" bestFit="1" customWidth="1"/>
    <col min="3069" max="3069" width="12.85546875" style="2" customWidth="1"/>
    <col min="3070" max="3070" width="17.28515625" style="2" customWidth="1"/>
    <col min="3071" max="3071" width="2.140625" style="2" customWidth="1"/>
    <col min="3072" max="3072" width="9.140625" style="2"/>
    <col min="3073" max="3073" width="42.7109375" style="2" customWidth="1"/>
    <col min="3074" max="3074" width="19.7109375" style="2" customWidth="1"/>
    <col min="3075" max="3075" width="5.7109375" style="2" customWidth="1"/>
    <col min="3076" max="3076" width="19.7109375" style="2" customWidth="1"/>
    <col min="3077" max="3077" width="4.7109375" style="2" customWidth="1"/>
    <col min="3078" max="3321" width="9.140625" style="2"/>
    <col min="3322" max="3322" width="32.85546875" style="2" customWidth="1"/>
    <col min="3323" max="3323" width="12.85546875" style="2" customWidth="1"/>
    <col min="3324" max="3324" width="9.28515625" style="2" bestFit="1" customWidth="1"/>
    <col min="3325" max="3325" width="12.85546875" style="2" customWidth="1"/>
    <col min="3326" max="3326" width="17.28515625" style="2" customWidth="1"/>
    <col min="3327" max="3327" width="2.140625" style="2" customWidth="1"/>
    <col min="3328" max="3328" width="9.140625" style="2"/>
    <col min="3329" max="3329" width="42.7109375" style="2" customWidth="1"/>
    <col min="3330" max="3330" width="19.7109375" style="2" customWidth="1"/>
    <col min="3331" max="3331" width="5.7109375" style="2" customWidth="1"/>
    <col min="3332" max="3332" width="19.7109375" style="2" customWidth="1"/>
    <col min="3333" max="3333" width="4.7109375" style="2" customWidth="1"/>
    <col min="3334" max="3577" width="9.140625" style="2"/>
    <col min="3578" max="3578" width="32.85546875" style="2" customWidth="1"/>
    <col min="3579" max="3579" width="12.85546875" style="2" customWidth="1"/>
    <col min="3580" max="3580" width="9.28515625" style="2" bestFit="1" customWidth="1"/>
    <col min="3581" max="3581" width="12.85546875" style="2" customWidth="1"/>
    <col min="3582" max="3582" width="17.28515625" style="2" customWidth="1"/>
    <col min="3583" max="3583" width="2.140625" style="2" customWidth="1"/>
    <col min="3584" max="3584" width="9.140625" style="2"/>
    <col min="3585" max="3585" width="42.7109375" style="2" customWidth="1"/>
    <col min="3586" max="3586" width="19.7109375" style="2" customWidth="1"/>
    <col min="3587" max="3587" width="5.7109375" style="2" customWidth="1"/>
    <col min="3588" max="3588" width="19.7109375" style="2" customWidth="1"/>
    <col min="3589" max="3589" width="4.7109375" style="2" customWidth="1"/>
    <col min="3590" max="3833" width="9.140625" style="2"/>
    <col min="3834" max="3834" width="32.85546875" style="2" customWidth="1"/>
    <col min="3835" max="3835" width="12.85546875" style="2" customWidth="1"/>
    <col min="3836" max="3836" width="9.28515625" style="2" bestFit="1" customWidth="1"/>
    <col min="3837" max="3837" width="12.85546875" style="2" customWidth="1"/>
    <col min="3838" max="3838" width="17.28515625" style="2" customWidth="1"/>
    <col min="3839" max="3839" width="2.140625" style="2" customWidth="1"/>
    <col min="3840" max="3840" width="9.140625" style="2"/>
    <col min="3841" max="3841" width="42.7109375" style="2" customWidth="1"/>
    <col min="3842" max="3842" width="19.7109375" style="2" customWidth="1"/>
    <col min="3843" max="3843" width="5.7109375" style="2" customWidth="1"/>
    <col min="3844" max="3844" width="19.7109375" style="2" customWidth="1"/>
    <col min="3845" max="3845" width="4.7109375" style="2" customWidth="1"/>
    <col min="3846" max="4089" width="9.140625" style="2"/>
    <col min="4090" max="4090" width="32.85546875" style="2" customWidth="1"/>
    <col min="4091" max="4091" width="12.85546875" style="2" customWidth="1"/>
    <col min="4092" max="4092" width="9.28515625" style="2" bestFit="1" customWidth="1"/>
    <col min="4093" max="4093" width="12.85546875" style="2" customWidth="1"/>
    <col min="4094" max="4094" width="17.28515625" style="2" customWidth="1"/>
    <col min="4095" max="4095" width="2.140625" style="2" customWidth="1"/>
    <col min="4096" max="4096" width="9.140625" style="2"/>
    <col min="4097" max="4097" width="42.7109375" style="2" customWidth="1"/>
    <col min="4098" max="4098" width="19.7109375" style="2" customWidth="1"/>
    <col min="4099" max="4099" width="5.7109375" style="2" customWidth="1"/>
    <col min="4100" max="4100" width="19.7109375" style="2" customWidth="1"/>
    <col min="4101" max="4101" width="4.7109375" style="2" customWidth="1"/>
    <col min="4102" max="4345" width="9.140625" style="2"/>
    <col min="4346" max="4346" width="32.85546875" style="2" customWidth="1"/>
    <col min="4347" max="4347" width="12.85546875" style="2" customWidth="1"/>
    <col min="4348" max="4348" width="9.28515625" style="2" bestFit="1" customWidth="1"/>
    <col min="4349" max="4349" width="12.85546875" style="2" customWidth="1"/>
    <col min="4350" max="4350" width="17.28515625" style="2" customWidth="1"/>
    <col min="4351" max="4351" width="2.140625" style="2" customWidth="1"/>
    <col min="4352" max="4352" width="9.140625" style="2"/>
    <col min="4353" max="4353" width="42.7109375" style="2" customWidth="1"/>
    <col min="4354" max="4354" width="19.7109375" style="2" customWidth="1"/>
    <col min="4355" max="4355" width="5.7109375" style="2" customWidth="1"/>
    <col min="4356" max="4356" width="19.7109375" style="2" customWidth="1"/>
    <col min="4357" max="4357" width="4.7109375" style="2" customWidth="1"/>
    <col min="4358" max="4601" width="9.140625" style="2"/>
    <col min="4602" max="4602" width="32.85546875" style="2" customWidth="1"/>
    <col min="4603" max="4603" width="12.85546875" style="2" customWidth="1"/>
    <col min="4604" max="4604" width="9.28515625" style="2" bestFit="1" customWidth="1"/>
    <col min="4605" max="4605" width="12.85546875" style="2" customWidth="1"/>
    <col min="4606" max="4606" width="17.28515625" style="2" customWidth="1"/>
    <col min="4607" max="4607" width="2.140625" style="2" customWidth="1"/>
    <col min="4608" max="4608" width="9.140625" style="2"/>
    <col min="4609" max="4609" width="42.7109375" style="2" customWidth="1"/>
    <col min="4610" max="4610" width="19.7109375" style="2" customWidth="1"/>
    <col min="4611" max="4611" width="5.7109375" style="2" customWidth="1"/>
    <col min="4612" max="4612" width="19.7109375" style="2" customWidth="1"/>
    <col min="4613" max="4613" width="4.7109375" style="2" customWidth="1"/>
    <col min="4614" max="4857" width="9.140625" style="2"/>
    <col min="4858" max="4858" width="32.85546875" style="2" customWidth="1"/>
    <col min="4859" max="4859" width="12.85546875" style="2" customWidth="1"/>
    <col min="4860" max="4860" width="9.28515625" style="2" bestFit="1" customWidth="1"/>
    <col min="4861" max="4861" width="12.85546875" style="2" customWidth="1"/>
    <col min="4862" max="4862" width="17.28515625" style="2" customWidth="1"/>
    <col min="4863" max="4863" width="2.140625" style="2" customWidth="1"/>
    <col min="4864" max="4864" width="9.140625" style="2"/>
    <col min="4865" max="4865" width="42.7109375" style="2" customWidth="1"/>
    <col min="4866" max="4866" width="19.7109375" style="2" customWidth="1"/>
    <col min="4867" max="4867" width="5.7109375" style="2" customWidth="1"/>
    <col min="4868" max="4868" width="19.7109375" style="2" customWidth="1"/>
    <col min="4869" max="4869" width="4.7109375" style="2" customWidth="1"/>
    <col min="4870" max="5113" width="9.140625" style="2"/>
    <col min="5114" max="5114" width="32.85546875" style="2" customWidth="1"/>
    <col min="5115" max="5115" width="12.85546875" style="2" customWidth="1"/>
    <col min="5116" max="5116" width="9.28515625" style="2" bestFit="1" customWidth="1"/>
    <col min="5117" max="5117" width="12.85546875" style="2" customWidth="1"/>
    <col min="5118" max="5118" width="17.28515625" style="2" customWidth="1"/>
    <col min="5119" max="5119" width="2.140625" style="2" customWidth="1"/>
    <col min="5120" max="5120" width="9.140625" style="2"/>
    <col min="5121" max="5121" width="42.7109375" style="2" customWidth="1"/>
    <col min="5122" max="5122" width="19.7109375" style="2" customWidth="1"/>
    <col min="5123" max="5123" width="5.7109375" style="2" customWidth="1"/>
    <col min="5124" max="5124" width="19.7109375" style="2" customWidth="1"/>
    <col min="5125" max="5125" width="4.7109375" style="2" customWidth="1"/>
    <col min="5126" max="5369" width="9.140625" style="2"/>
    <col min="5370" max="5370" width="32.85546875" style="2" customWidth="1"/>
    <col min="5371" max="5371" width="12.85546875" style="2" customWidth="1"/>
    <col min="5372" max="5372" width="9.28515625" style="2" bestFit="1" customWidth="1"/>
    <col min="5373" max="5373" width="12.85546875" style="2" customWidth="1"/>
    <col min="5374" max="5374" width="17.28515625" style="2" customWidth="1"/>
    <col min="5375" max="5375" width="2.140625" style="2" customWidth="1"/>
    <col min="5376" max="5376" width="9.140625" style="2"/>
    <col min="5377" max="5377" width="42.7109375" style="2" customWidth="1"/>
    <col min="5378" max="5378" width="19.7109375" style="2" customWidth="1"/>
    <col min="5379" max="5379" width="5.7109375" style="2" customWidth="1"/>
    <col min="5380" max="5380" width="19.7109375" style="2" customWidth="1"/>
    <col min="5381" max="5381" width="4.7109375" style="2" customWidth="1"/>
    <col min="5382" max="5625" width="9.140625" style="2"/>
    <col min="5626" max="5626" width="32.85546875" style="2" customWidth="1"/>
    <col min="5627" max="5627" width="12.85546875" style="2" customWidth="1"/>
    <col min="5628" max="5628" width="9.28515625" style="2" bestFit="1" customWidth="1"/>
    <col min="5629" max="5629" width="12.85546875" style="2" customWidth="1"/>
    <col min="5630" max="5630" width="17.28515625" style="2" customWidth="1"/>
    <col min="5631" max="5631" width="2.140625" style="2" customWidth="1"/>
    <col min="5632" max="5632" width="9.140625" style="2"/>
    <col min="5633" max="5633" width="42.7109375" style="2" customWidth="1"/>
    <col min="5634" max="5634" width="19.7109375" style="2" customWidth="1"/>
    <col min="5635" max="5635" width="5.7109375" style="2" customWidth="1"/>
    <col min="5636" max="5636" width="19.7109375" style="2" customWidth="1"/>
    <col min="5637" max="5637" width="4.7109375" style="2" customWidth="1"/>
    <col min="5638" max="5881" width="9.140625" style="2"/>
    <col min="5882" max="5882" width="32.85546875" style="2" customWidth="1"/>
    <col min="5883" max="5883" width="12.85546875" style="2" customWidth="1"/>
    <col min="5884" max="5884" width="9.28515625" style="2" bestFit="1" customWidth="1"/>
    <col min="5885" max="5885" width="12.85546875" style="2" customWidth="1"/>
    <col min="5886" max="5886" width="17.28515625" style="2" customWidth="1"/>
    <col min="5887" max="5887" width="2.140625" style="2" customWidth="1"/>
    <col min="5888" max="5888" width="9.140625" style="2"/>
    <col min="5889" max="5889" width="42.7109375" style="2" customWidth="1"/>
    <col min="5890" max="5890" width="19.7109375" style="2" customWidth="1"/>
    <col min="5891" max="5891" width="5.7109375" style="2" customWidth="1"/>
    <col min="5892" max="5892" width="19.7109375" style="2" customWidth="1"/>
    <col min="5893" max="5893" width="4.7109375" style="2" customWidth="1"/>
    <col min="5894" max="6137" width="9.140625" style="2"/>
    <col min="6138" max="6138" width="32.85546875" style="2" customWidth="1"/>
    <col min="6139" max="6139" width="12.85546875" style="2" customWidth="1"/>
    <col min="6140" max="6140" width="9.28515625" style="2" bestFit="1" customWidth="1"/>
    <col min="6141" max="6141" width="12.85546875" style="2" customWidth="1"/>
    <col min="6142" max="6142" width="17.28515625" style="2" customWidth="1"/>
    <col min="6143" max="6143" width="2.140625" style="2" customWidth="1"/>
    <col min="6144" max="6144" width="9.140625" style="2"/>
    <col min="6145" max="6145" width="42.7109375" style="2" customWidth="1"/>
    <col min="6146" max="6146" width="19.7109375" style="2" customWidth="1"/>
    <col min="6147" max="6147" width="5.7109375" style="2" customWidth="1"/>
    <col min="6148" max="6148" width="19.7109375" style="2" customWidth="1"/>
    <col min="6149" max="6149" width="4.7109375" style="2" customWidth="1"/>
    <col min="6150" max="6393" width="9.140625" style="2"/>
    <col min="6394" max="6394" width="32.85546875" style="2" customWidth="1"/>
    <col min="6395" max="6395" width="12.85546875" style="2" customWidth="1"/>
    <col min="6396" max="6396" width="9.28515625" style="2" bestFit="1" customWidth="1"/>
    <col min="6397" max="6397" width="12.85546875" style="2" customWidth="1"/>
    <col min="6398" max="6398" width="17.28515625" style="2" customWidth="1"/>
    <col min="6399" max="6399" width="2.140625" style="2" customWidth="1"/>
    <col min="6400" max="6400" width="9.140625" style="2"/>
    <col min="6401" max="6401" width="42.7109375" style="2" customWidth="1"/>
    <col min="6402" max="6402" width="19.7109375" style="2" customWidth="1"/>
    <col min="6403" max="6403" width="5.7109375" style="2" customWidth="1"/>
    <col min="6404" max="6404" width="19.7109375" style="2" customWidth="1"/>
    <col min="6405" max="6405" width="4.7109375" style="2" customWidth="1"/>
    <col min="6406" max="6649" width="9.140625" style="2"/>
    <col min="6650" max="6650" width="32.85546875" style="2" customWidth="1"/>
    <col min="6651" max="6651" width="12.85546875" style="2" customWidth="1"/>
    <col min="6652" max="6652" width="9.28515625" style="2" bestFit="1" customWidth="1"/>
    <col min="6653" max="6653" width="12.85546875" style="2" customWidth="1"/>
    <col min="6654" max="6654" width="17.28515625" style="2" customWidth="1"/>
    <col min="6655" max="6655" width="2.140625" style="2" customWidth="1"/>
    <col min="6656" max="6656" width="9.140625" style="2"/>
    <col min="6657" max="6657" width="42.7109375" style="2" customWidth="1"/>
    <col min="6658" max="6658" width="19.7109375" style="2" customWidth="1"/>
    <col min="6659" max="6659" width="5.7109375" style="2" customWidth="1"/>
    <col min="6660" max="6660" width="19.7109375" style="2" customWidth="1"/>
    <col min="6661" max="6661" width="4.7109375" style="2" customWidth="1"/>
    <col min="6662" max="6905" width="9.140625" style="2"/>
    <col min="6906" max="6906" width="32.85546875" style="2" customWidth="1"/>
    <col min="6907" max="6907" width="12.85546875" style="2" customWidth="1"/>
    <col min="6908" max="6908" width="9.28515625" style="2" bestFit="1" customWidth="1"/>
    <col min="6909" max="6909" width="12.85546875" style="2" customWidth="1"/>
    <col min="6910" max="6910" width="17.28515625" style="2" customWidth="1"/>
    <col min="6911" max="6911" width="2.140625" style="2" customWidth="1"/>
    <col min="6912" max="6912" width="9.140625" style="2"/>
    <col min="6913" max="6913" width="42.7109375" style="2" customWidth="1"/>
    <col min="6914" max="6914" width="19.7109375" style="2" customWidth="1"/>
    <col min="6915" max="6915" width="5.7109375" style="2" customWidth="1"/>
    <col min="6916" max="6916" width="19.7109375" style="2" customWidth="1"/>
    <col min="6917" max="6917" width="4.7109375" style="2" customWidth="1"/>
    <col min="6918" max="7161" width="9.140625" style="2"/>
    <col min="7162" max="7162" width="32.85546875" style="2" customWidth="1"/>
    <col min="7163" max="7163" width="12.85546875" style="2" customWidth="1"/>
    <col min="7164" max="7164" width="9.28515625" style="2" bestFit="1" customWidth="1"/>
    <col min="7165" max="7165" width="12.85546875" style="2" customWidth="1"/>
    <col min="7166" max="7166" width="17.28515625" style="2" customWidth="1"/>
    <col min="7167" max="7167" width="2.140625" style="2" customWidth="1"/>
    <col min="7168" max="7168" width="9.140625" style="2"/>
    <col min="7169" max="7169" width="42.7109375" style="2" customWidth="1"/>
    <col min="7170" max="7170" width="19.7109375" style="2" customWidth="1"/>
    <col min="7171" max="7171" width="5.7109375" style="2" customWidth="1"/>
    <col min="7172" max="7172" width="19.7109375" style="2" customWidth="1"/>
    <col min="7173" max="7173" width="4.7109375" style="2" customWidth="1"/>
    <col min="7174" max="7417" width="9.140625" style="2"/>
    <col min="7418" max="7418" width="32.85546875" style="2" customWidth="1"/>
    <col min="7419" max="7419" width="12.85546875" style="2" customWidth="1"/>
    <col min="7420" max="7420" width="9.28515625" style="2" bestFit="1" customWidth="1"/>
    <col min="7421" max="7421" width="12.85546875" style="2" customWidth="1"/>
    <col min="7422" max="7422" width="17.28515625" style="2" customWidth="1"/>
    <col min="7423" max="7423" width="2.140625" style="2" customWidth="1"/>
    <col min="7424" max="7424" width="9.140625" style="2"/>
    <col min="7425" max="7425" width="42.7109375" style="2" customWidth="1"/>
    <col min="7426" max="7426" width="19.7109375" style="2" customWidth="1"/>
    <col min="7427" max="7427" width="5.7109375" style="2" customWidth="1"/>
    <col min="7428" max="7428" width="19.7109375" style="2" customWidth="1"/>
    <col min="7429" max="7429" width="4.7109375" style="2" customWidth="1"/>
    <col min="7430" max="7673" width="9.140625" style="2"/>
    <col min="7674" max="7674" width="32.85546875" style="2" customWidth="1"/>
    <col min="7675" max="7675" width="12.85546875" style="2" customWidth="1"/>
    <col min="7676" max="7676" width="9.28515625" style="2" bestFit="1" customWidth="1"/>
    <col min="7677" max="7677" width="12.85546875" style="2" customWidth="1"/>
    <col min="7678" max="7678" width="17.28515625" style="2" customWidth="1"/>
    <col min="7679" max="7679" width="2.140625" style="2" customWidth="1"/>
    <col min="7680" max="7680" width="9.140625" style="2"/>
    <col min="7681" max="7681" width="42.7109375" style="2" customWidth="1"/>
    <col min="7682" max="7682" width="19.7109375" style="2" customWidth="1"/>
    <col min="7683" max="7683" width="5.7109375" style="2" customWidth="1"/>
    <col min="7684" max="7684" width="19.7109375" style="2" customWidth="1"/>
    <col min="7685" max="7685" width="4.7109375" style="2" customWidth="1"/>
    <col min="7686" max="7929" width="9.140625" style="2"/>
    <col min="7930" max="7930" width="32.85546875" style="2" customWidth="1"/>
    <col min="7931" max="7931" width="12.85546875" style="2" customWidth="1"/>
    <col min="7932" max="7932" width="9.28515625" style="2" bestFit="1" customWidth="1"/>
    <col min="7933" max="7933" width="12.85546875" style="2" customWidth="1"/>
    <col min="7934" max="7934" width="17.28515625" style="2" customWidth="1"/>
    <col min="7935" max="7935" width="2.140625" style="2" customWidth="1"/>
    <col min="7936" max="7936" width="9.140625" style="2"/>
    <col min="7937" max="7937" width="42.7109375" style="2" customWidth="1"/>
    <col min="7938" max="7938" width="19.7109375" style="2" customWidth="1"/>
    <col min="7939" max="7939" width="5.7109375" style="2" customWidth="1"/>
    <col min="7940" max="7940" width="19.7109375" style="2" customWidth="1"/>
    <col min="7941" max="7941" width="4.7109375" style="2" customWidth="1"/>
    <col min="7942" max="8185" width="9.140625" style="2"/>
    <col min="8186" max="8186" width="32.85546875" style="2" customWidth="1"/>
    <col min="8187" max="8187" width="12.85546875" style="2" customWidth="1"/>
    <col min="8188" max="8188" width="9.28515625" style="2" bestFit="1" customWidth="1"/>
    <col min="8189" max="8189" width="12.85546875" style="2" customWidth="1"/>
    <col min="8190" max="8190" width="17.28515625" style="2" customWidth="1"/>
    <col min="8191" max="8191" width="2.140625" style="2" customWidth="1"/>
    <col min="8192" max="8192" width="9.140625" style="2"/>
    <col min="8193" max="8193" width="42.7109375" style="2" customWidth="1"/>
    <col min="8194" max="8194" width="19.7109375" style="2" customWidth="1"/>
    <col min="8195" max="8195" width="5.7109375" style="2" customWidth="1"/>
    <col min="8196" max="8196" width="19.7109375" style="2" customWidth="1"/>
    <col min="8197" max="8197" width="4.7109375" style="2" customWidth="1"/>
    <col min="8198" max="8441" width="9.140625" style="2"/>
    <col min="8442" max="8442" width="32.85546875" style="2" customWidth="1"/>
    <col min="8443" max="8443" width="12.85546875" style="2" customWidth="1"/>
    <col min="8444" max="8444" width="9.28515625" style="2" bestFit="1" customWidth="1"/>
    <col min="8445" max="8445" width="12.85546875" style="2" customWidth="1"/>
    <col min="8446" max="8446" width="17.28515625" style="2" customWidth="1"/>
    <col min="8447" max="8447" width="2.140625" style="2" customWidth="1"/>
    <col min="8448" max="8448" width="9.140625" style="2"/>
    <col min="8449" max="8449" width="42.7109375" style="2" customWidth="1"/>
    <col min="8450" max="8450" width="19.7109375" style="2" customWidth="1"/>
    <col min="8451" max="8451" width="5.7109375" style="2" customWidth="1"/>
    <col min="8452" max="8452" width="19.7109375" style="2" customWidth="1"/>
    <col min="8453" max="8453" width="4.7109375" style="2" customWidth="1"/>
    <col min="8454" max="8697" width="9.140625" style="2"/>
    <col min="8698" max="8698" width="32.85546875" style="2" customWidth="1"/>
    <col min="8699" max="8699" width="12.85546875" style="2" customWidth="1"/>
    <col min="8700" max="8700" width="9.28515625" style="2" bestFit="1" customWidth="1"/>
    <col min="8701" max="8701" width="12.85546875" style="2" customWidth="1"/>
    <col min="8702" max="8702" width="17.28515625" style="2" customWidth="1"/>
    <col min="8703" max="8703" width="2.140625" style="2" customWidth="1"/>
    <col min="8704" max="8704" width="9.140625" style="2"/>
    <col min="8705" max="8705" width="42.7109375" style="2" customWidth="1"/>
    <col min="8706" max="8706" width="19.7109375" style="2" customWidth="1"/>
    <col min="8707" max="8707" width="5.7109375" style="2" customWidth="1"/>
    <col min="8708" max="8708" width="19.7109375" style="2" customWidth="1"/>
    <col min="8709" max="8709" width="4.7109375" style="2" customWidth="1"/>
    <col min="8710" max="8953" width="9.140625" style="2"/>
    <col min="8954" max="8954" width="32.85546875" style="2" customWidth="1"/>
    <col min="8955" max="8955" width="12.85546875" style="2" customWidth="1"/>
    <col min="8956" max="8956" width="9.28515625" style="2" bestFit="1" customWidth="1"/>
    <col min="8957" max="8957" width="12.85546875" style="2" customWidth="1"/>
    <col min="8958" max="8958" width="17.28515625" style="2" customWidth="1"/>
    <col min="8959" max="8959" width="2.140625" style="2" customWidth="1"/>
    <col min="8960" max="8960" width="9.140625" style="2"/>
    <col min="8961" max="8961" width="42.7109375" style="2" customWidth="1"/>
    <col min="8962" max="8962" width="19.7109375" style="2" customWidth="1"/>
    <col min="8963" max="8963" width="5.7109375" style="2" customWidth="1"/>
    <col min="8964" max="8964" width="19.7109375" style="2" customWidth="1"/>
    <col min="8965" max="8965" width="4.7109375" style="2" customWidth="1"/>
    <col min="8966" max="9209" width="9.140625" style="2"/>
    <col min="9210" max="9210" width="32.85546875" style="2" customWidth="1"/>
    <col min="9211" max="9211" width="12.85546875" style="2" customWidth="1"/>
    <col min="9212" max="9212" width="9.28515625" style="2" bestFit="1" customWidth="1"/>
    <col min="9213" max="9213" width="12.85546875" style="2" customWidth="1"/>
    <col min="9214" max="9214" width="17.28515625" style="2" customWidth="1"/>
    <col min="9215" max="9215" width="2.140625" style="2" customWidth="1"/>
    <col min="9216" max="9216" width="9.140625" style="2"/>
    <col min="9217" max="9217" width="42.7109375" style="2" customWidth="1"/>
    <col min="9218" max="9218" width="19.7109375" style="2" customWidth="1"/>
    <col min="9219" max="9219" width="5.7109375" style="2" customWidth="1"/>
    <col min="9220" max="9220" width="19.7109375" style="2" customWidth="1"/>
    <col min="9221" max="9221" width="4.7109375" style="2" customWidth="1"/>
    <col min="9222" max="9465" width="9.140625" style="2"/>
    <col min="9466" max="9466" width="32.85546875" style="2" customWidth="1"/>
    <col min="9467" max="9467" width="12.85546875" style="2" customWidth="1"/>
    <col min="9468" max="9468" width="9.28515625" style="2" bestFit="1" customWidth="1"/>
    <col min="9469" max="9469" width="12.85546875" style="2" customWidth="1"/>
    <col min="9470" max="9470" width="17.28515625" style="2" customWidth="1"/>
    <col min="9471" max="9471" width="2.140625" style="2" customWidth="1"/>
    <col min="9472" max="9472" width="9.140625" style="2"/>
    <col min="9473" max="9473" width="42.7109375" style="2" customWidth="1"/>
    <col min="9474" max="9474" width="19.7109375" style="2" customWidth="1"/>
    <col min="9475" max="9475" width="5.7109375" style="2" customWidth="1"/>
    <col min="9476" max="9476" width="19.7109375" style="2" customWidth="1"/>
    <col min="9477" max="9477" width="4.7109375" style="2" customWidth="1"/>
    <col min="9478" max="9721" width="9.140625" style="2"/>
    <col min="9722" max="9722" width="32.85546875" style="2" customWidth="1"/>
    <col min="9723" max="9723" width="12.85546875" style="2" customWidth="1"/>
    <col min="9724" max="9724" width="9.28515625" style="2" bestFit="1" customWidth="1"/>
    <col min="9725" max="9725" width="12.85546875" style="2" customWidth="1"/>
    <col min="9726" max="9726" width="17.28515625" style="2" customWidth="1"/>
    <col min="9727" max="9727" width="2.140625" style="2" customWidth="1"/>
    <col min="9728" max="9728" width="9.140625" style="2"/>
    <col min="9729" max="9729" width="42.7109375" style="2" customWidth="1"/>
    <col min="9730" max="9730" width="19.7109375" style="2" customWidth="1"/>
    <col min="9731" max="9731" width="5.7109375" style="2" customWidth="1"/>
    <col min="9732" max="9732" width="19.7109375" style="2" customWidth="1"/>
    <col min="9733" max="9733" width="4.7109375" style="2" customWidth="1"/>
    <col min="9734" max="9977" width="9.140625" style="2"/>
    <col min="9978" max="9978" width="32.85546875" style="2" customWidth="1"/>
    <col min="9979" max="9979" width="12.85546875" style="2" customWidth="1"/>
    <col min="9980" max="9980" width="9.28515625" style="2" bestFit="1" customWidth="1"/>
    <col min="9981" max="9981" width="12.85546875" style="2" customWidth="1"/>
    <col min="9982" max="9982" width="17.28515625" style="2" customWidth="1"/>
    <col min="9983" max="9983" width="2.140625" style="2" customWidth="1"/>
    <col min="9984" max="9984" width="9.140625" style="2"/>
    <col min="9985" max="9985" width="42.7109375" style="2" customWidth="1"/>
    <col min="9986" max="9986" width="19.7109375" style="2" customWidth="1"/>
    <col min="9987" max="9987" width="5.7109375" style="2" customWidth="1"/>
    <col min="9988" max="9988" width="19.7109375" style="2" customWidth="1"/>
    <col min="9989" max="9989" width="4.7109375" style="2" customWidth="1"/>
    <col min="9990" max="10233" width="9.140625" style="2"/>
    <col min="10234" max="10234" width="32.85546875" style="2" customWidth="1"/>
    <col min="10235" max="10235" width="12.85546875" style="2" customWidth="1"/>
    <col min="10236" max="10236" width="9.28515625" style="2" bestFit="1" customWidth="1"/>
    <col min="10237" max="10237" width="12.85546875" style="2" customWidth="1"/>
    <col min="10238" max="10238" width="17.28515625" style="2" customWidth="1"/>
    <col min="10239" max="10239" width="2.140625" style="2" customWidth="1"/>
    <col min="10240" max="10240" width="9.140625" style="2"/>
    <col min="10241" max="10241" width="42.7109375" style="2" customWidth="1"/>
    <col min="10242" max="10242" width="19.7109375" style="2" customWidth="1"/>
    <col min="10243" max="10243" width="5.7109375" style="2" customWidth="1"/>
    <col min="10244" max="10244" width="19.7109375" style="2" customWidth="1"/>
    <col min="10245" max="10245" width="4.7109375" style="2" customWidth="1"/>
    <col min="10246" max="10489" width="9.140625" style="2"/>
    <col min="10490" max="10490" width="32.85546875" style="2" customWidth="1"/>
    <col min="10491" max="10491" width="12.85546875" style="2" customWidth="1"/>
    <col min="10492" max="10492" width="9.28515625" style="2" bestFit="1" customWidth="1"/>
    <col min="10493" max="10493" width="12.85546875" style="2" customWidth="1"/>
    <col min="10494" max="10494" width="17.28515625" style="2" customWidth="1"/>
    <col min="10495" max="10495" width="2.140625" style="2" customWidth="1"/>
    <col min="10496" max="10496" width="9.140625" style="2"/>
    <col min="10497" max="10497" width="42.7109375" style="2" customWidth="1"/>
    <col min="10498" max="10498" width="19.7109375" style="2" customWidth="1"/>
    <col min="10499" max="10499" width="5.7109375" style="2" customWidth="1"/>
    <col min="10500" max="10500" width="19.7109375" style="2" customWidth="1"/>
    <col min="10501" max="10501" width="4.7109375" style="2" customWidth="1"/>
    <col min="10502" max="10745" width="9.140625" style="2"/>
    <col min="10746" max="10746" width="32.85546875" style="2" customWidth="1"/>
    <col min="10747" max="10747" width="12.85546875" style="2" customWidth="1"/>
    <col min="10748" max="10748" width="9.28515625" style="2" bestFit="1" customWidth="1"/>
    <col min="10749" max="10749" width="12.85546875" style="2" customWidth="1"/>
    <col min="10750" max="10750" width="17.28515625" style="2" customWidth="1"/>
    <col min="10751" max="10751" width="2.140625" style="2" customWidth="1"/>
    <col min="10752" max="10752" width="9.140625" style="2"/>
    <col min="10753" max="10753" width="42.7109375" style="2" customWidth="1"/>
    <col min="10754" max="10754" width="19.7109375" style="2" customWidth="1"/>
    <col min="10755" max="10755" width="5.7109375" style="2" customWidth="1"/>
    <col min="10756" max="10756" width="19.7109375" style="2" customWidth="1"/>
    <col min="10757" max="10757" width="4.7109375" style="2" customWidth="1"/>
    <col min="10758" max="11001" width="9.140625" style="2"/>
    <col min="11002" max="11002" width="32.85546875" style="2" customWidth="1"/>
    <col min="11003" max="11003" width="12.85546875" style="2" customWidth="1"/>
    <col min="11004" max="11004" width="9.28515625" style="2" bestFit="1" customWidth="1"/>
    <col min="11005" max="11005" width="12.85546875" style="2" customWidth="1"/>
    <col min="11006" max="11006" width="17.28515625" style="2" customWidth="1"/>
    <col min="11007" max="11007" width="2.140625" style="2" customWidth="1"/>
    <col min="11008" max="11008" width="9.140625" style="2"/>
    <col min="11009" max="11009" width="42.7109375" style="2" customWidth="1"/>
    <col min="11010" max="11010" width="19.7109375" style="2" customWidth="1"/>
    <col min="11011" max="11011" width="5.7109375" style="2" customWidth="1"/>
    <col min="11012" max="11012" width="19.7109375" style="2" customWidth="1"/>
    <col min="11013" max="11013" width="4.7109375" style="2" customWidth="1"/>
    <col min="11014" max="11257" width="9.140625" style="2"/>
    <col min="11258" max="11258" width="32.85546875" style="2" customWidth="1"/>
    <col min="11259" max="11259" width="12.85546875" style="2" customWidth="1"/>
    <col min="11260" max="11260" width="9.28515625" style="2" bestFit="1" customWidth="1"/>
    <col min="11261" max="11261" width="12.85546875" style="2" customWidth="1"/>
    <col min="11262" max="11262" width="17.28515625" style="2" customWidth="1"/>
    <col min="11263" max="11263" width="2.140625" style="2" customWidth="1"/>
    <col min="11264" max="11264" width="9.140625" style="2"/>
    <col min="11265" max="11265" width="42.7109375" style="2" customWidth="1"/>
    <col min="11266" max="11266" width="19.7109375" style="2" customWidth="1"/>
    <col min="11267" max="11267" width="5.7109375" style="2" customWidth="1"/>
    <col min="11268" max="11268" width="19.7109375" style="2" customWidth="1"/>
    <col min="11269" max="11269" width="4.7109375" style="2" customWidth="1"/>
    <col min="11270" max="11513" width="9.140625" style="2"/>
    <col min="11514" max="11514" width="32.85546875" style="2" customWidth="1"/>
    <col min="11515" max="11515" width="12.85546875" style="2" customWidth="1"/>
    <col min="11516" max="11516" width="9.28515625" style="2" bestFit="1" customWidth="1"/>
    <col min="11517" max="11517" width="12.85546875" style="2" customWidth="1"/>
    <col min="11518" max="11518" width="17.28515625" style="2" customWidth="1"/>
    <col min="11519" max="11519" width="2.140625" style="2" customWidth="1"/>
    <col min="11520" max="11520" width="9.140625" style="2"/>
    <col min="11521" max="11521" width="42.7109375" style="2" customWidth="1"/>
    <col min="11522" max="11522" width="19.7109375" style="2" customWidth="1"/>
    <col min="11523" max="11523" width="5.7109375" style="2" customWidth="1"/>
    <col min="11524" max="11524" width="19.7109375" style="2" customWidth="1"/>
    <col min="11525" max="11525" width="4.7109375" style="2" customWidth="1"/>
    <col min="11526" max="11769" width="9.140625" style="2"/>
    <col min="11770" max="11770" width="32.85546875" style="2" customWidth="1"/>
    <col min="11771" max="11771" width="12.85546875" style="2" customWidth="1"/>
    <col min="11772" max="11772" width="9.28515625" style="2" bestFit="1" customWidth="1"/>
    <col min="11773" max="11773" width="12.85546875" style="2" customWidth="1"/>
    <col min="11774" max="11774" width="17.28515625" style="2" customWidth="1"/>
    <col min="11775" max="11775" width="2.140625" style="2" customWidth="1"/>
    <col min="11776" max="11776" width="9.140625" style="2"/>
    <col min="11777" max="11777" width="42.7109375" style="2" customWidth="1"/>
    <col min="11778" max="11778" width="19.7109375" style="2" customWidth="1"/>
    <col min="11779" max="11779" width="5.7109375" style="2" customWidth="1"/>
    <col min="11780" max="11780" width="19.7109375" style="2" customWidth="1"/>
    <col min="11781" max="11781" width="4.7109375" style="2" customWidth="1"/>
    <col min="11782" max="12025" width="9.140625" style="2"/>
    <col min="12026" max="12026" width="32.85546875" style="2" customWidth="1"/>
    <col min="12027" max="12027" width="12.85546875" style="2" customWidth="1"/>
    <col min="12028" max="12028" width="9.28515625" style="2" bestFit="1" customWidth="1"/>
    <col min="12029" max="12029" width="12.85546875" style="2" customWidth="1"/>
    <col min="12030" max="12030" width="17.28515625" style="2" customWidth="1"/>
    <col min="12031" max="12031" width="2.140625" style="2" customWidth="1"/>
    <col min="12032" max="12032" width="9.140625" style="2"/>
    <col min="12033" max="12033" width="42.7109375" style="2" customWidth="1"/>
    <col min="12034" max="12034" width="19.7109375" style="2" customWidth="1"/>
    <col min="12035" max="12035" width="5.7109375" style="2" customWidth="1"/>
    <col min="12036" max="12036" width="19.7109375" style="2" customWidth="1"/>
    <col min="12037" max="12037" width="4.7109375" style="2" customWidth="1"/>
    <col min="12038" max="12281" width="9.140625" style="2"/>
    <col min="12282" max="12282" width="32.85546875" style="2" customWidth="1"/>
    <col min="12283" max="12283" width="12.85546875" style="2" customWidth="1"/>
    <col min="12284" max="12284" width="9.28515625" style="2" bestFit="1" customWidth="1"/>
    <col min="12285" max="12285" width="12.85546875" style="2" customWidth="1"/>
    <col min="12286" max="12286" width="17.28515625" style="2" customWidth="1"/>
    <col min="12287" max="12287" width="2.140625" style="2" customWidth="1"/>
    <col min="12288" max="12288" width="9.140625" style="2"/>
    <col min="12289" max="12289" width="42.7109375" style="2" customWidth="1"/>
    <col min="12290" max="12290" width="19.7109375" style="2" customWidth="1"/>
    <col min="12291" max="12291" width="5.7109375" style="2" customWidth="1"/>
    <col min="12292" max="12292" width="19.7109375" style="2" customWidth="1"/>
    <col min="12293" max="12293" width="4.7109375" style="2" customWidth="1"/>
    <col min="12294" max="12537" width="9.140625" style="2"/>
    <col min="12538" max="12538" width="32.85546875" style="2" customWidth="1"/>
    <col min="12539" max="12539" width="12.85546875" style="2" customWidth="1"/>
    <col min="12540" max="12540" width="9.28515625" style="2" bestFit="1" customWidth="1"/>
    <col min="12541" max="12541" width="12.85546875" style="2" customWidth="1"/>
    <col min="12542" max="12542" width="17.28515625" style="2" customWidth="1"/>
    <col min="12543" max="12543" width="2.140625" style="2" customWidth="1"/>
    <col min="12544" max="12544" width="9.140625" style="2"/>
    <col min="12545" max="12545" width="42.7109375" style="2" customWidth="1"/>
    <col min="12546" max="12546" width="19.7109375" style="2" customWidth="1"/>
    <col min="12547" max="12547" width="5.7109375" style="2" customWidth="1"/>
    <col min="12548" max="12548" width="19.7109375" style="2" customWidth="1"/>
    <col min="12549" max="12549" width="4.7109375" style="2" customWidth="1"/>
    <col min="12550" max="12793" width="9.140625" style="2"/>
    <col min="12794" max="12794" width="32.85546875" style="2" customWidth="1"/>
    <col min="12795" max="12795" width="12.85546875" style="2" customWidth="1"/>
    <col min="12796" max="12796" width="9.28515625" style="2" bestFit="1" customWidth="1"/>
    <col min="12797" max="12797" width="12.85546875" style="2" customWidth="1"/>
    <col min="12798" max="12798" width="17.28515625" style="2" customWidth="1"/>
    <col min="12799" max="12799" width="2.140625" style="2" customWidth="1"/>
    <col min="12800" max="12800" width="9.140625" style="2"/>
    <col min="12801" max="12801" width="42.7109375" style="2" customWidth="1"/>
    <col min="12802" max="12802" width="19.7109375" style="2" customWidth="1"/>
    <col min="12803" max="12803" width="5.7109375" style="2" customWidth="1"/>
    <col min="12804" max="12804" width="19.7109375" style="2" customWidth="1"/>
    <col min="12805" max="12805" width="4.7109375" style="2" customWidth="1"/>
    <col min="12806" max="13049" width="9.140625" style="2"/>
    <col min="13050" max="13050" width="32.85546875" style="2" customWidth="1"/>
    <col min="13051" max="13051" width="12.85546875" style="2" customWidth="1"/>
    <col min="13052" max="13052" width="9.28515625" style="2" bestFit="1" customWidth="1"/>
    <col min="13053" max="13053" width="12.85546875" style="2" customWidth="1"/>
    <col min="13054" max="13054" width="17.28515625" style="2" customWidth="1"/>
    <col min="13055" max="13055" width="2.140625" style="2" customWidth="1"/>
    <col min="13056" max="13056" width="9.140625" style="2"/>
    <col min="13057" max="13057" width="42.7109375" style="2" customWidth="1"/>
    <col min="13058" max="13058" width="19.7109375" style="2" customWidth="1"/>
    <col min="13059" max="13059" width="5.7109375" style="2" customWidth="1"/>
    <col min="13060" max="13060" width="19.7109375" style="2" customWidth="1"/>
    <col min="13061" max="13061" width="4.7109375" style="2" customWidth="1"/>
    <col min="13062" max="13305" width="9.140625" style="2"/>
    <col min="13306" max="13306" width="32.85546875" style="2" customWidth="1"/>
    <col min="13307" max="13307" width="12.85546875" style="2" customWidth="1"/>
    <col min="13308" max="13308" width="9.28515625" style="2" bestFit="1" customWidth="1"/>
    <col min="13309" max="13309" width="12.85546875" style="2" customWidth="1"/>
    <col min="13310" max="13310" width="17.28515625" style="2" customWidth="1"/>
    <col min="13311" max="13311" width="2.140625" style="2" customWidth="1"/>
    <col min="13312" max="13312" width="9.140625" style="2"/>
    <col min="13313" max="13313" width="42.7109375" style="2" customWidth="1"/>
    <col min="13314" max="13314" width="19.7109375" style="2" customWidth="1"/>
    <col min="13315" max="13315" width="5.7109375" style="2" customWidth="1"/>
    <col min="13316" max="13316" width="19.7109375" style="2" customWidth="1"/>
    <col min="13317" max="13317" width="4.7109375" style="2" customWidth="1"/>
    <col min="13318" max="13561" width="9.140625" style="2"/>
    <col min="13562" max="13562" width="32.85546875" style="2" customWidth="1"/>
    <col min="13563" max="13563" width="12.85546875" style="2" customWidth="1"/>
    <col min="13564" max="13564" width="9.28515625" style="2" bestFit="1" customWidth="1"/>
    <col min="13565" max="13565" width="12.85546875" style="2" customWidth="1"/>
    <col min="13566" max="13566" width="17.28515625" style="2" customWidth="1"/>
    <col min="13567" max="13567" width="2.140625" style="2" customWidth="1"/>
    <col min="13568" max="13568" width="9.140625" style="2"/>
    <col min="13569" max="13569" width="42.7109375" style="2" customWidth="1"/>
    <col min="13570" max="13570" width="19.7109375" style="2" customWidth="1"/>
    <col min="13571" max="13571" width="5.7109375" style="2" customWidth="1"/>
    <col min="13572" max="13572" width="19.7109375" style="2" customWidth="1"/>
    <col min="13573" max="13573" width="4.7109375" style="2" customWidth="1"/>
    <col min="13574" max="13817" width="9.140625" style="2"/>
    <col min="13818" max="13818" width="32.85546875" style="2" customWidth="1"/>
    <col min="13819" max="13819" width="12.85546875" style="2" customWidth="1"/>
    <col min="13820" max="13820" width="9.28515625" style="2" bestFit="1" customWidth="1"/>
    <col min="13821" max="13821" width="12.85546875" style="2" customWidth="1"/>
    <col min="13822" max="13822" width="17.28515625" style="2" customWidth="1"/>
    <col min="13823" max="13823" width="2.140625" style="2" customWidth="1"/>
    <col min="13824" max="13824" width="9.140625" style="2"/>
    <col min="13825" max="13825" width="42.7109375" style="2" customWidth="1"/>
    <col min="13826" max="13826" width="19.7109375" style="2" customWidth="1"/>
    <col min="13827" max="13827" width="5.7109375" style="2" customWidth="1"/>
    <col min="13828" max="13828" width="19.7109375" style="2" customWidth="1"/>
    <col min="13829" max="13829" width="4.7109375" style="2" customWidth="1"/>
    <col min="13830" max="14073" width="9.140625" style="2"/>
    <col min="14074" max="14074" width="32.85546875" style="2" customWidth="1"/>
    <col min="14075" max="14075" width="12.85546875" style="2" customWidth="1"/>
    <col min="14076" max="14076" width="9.28515625" style="2" bestFit="1" customWidth="1"/>
    <col min="14077" max="14077" width="12.85546875" style="2" customWidth="1"/>
    <col min="14078" max="14078" width="17.28515625" style="2" customWidth="1"/>
    <col min="14079" max="14079" width="2.140625" style="2" customWidth="1"/>
    <col min="14080" max="14080" width="9.140625" style="2"/>
    <col min="14081" max="14081" width="42.7109375" style="2" customWidth="1"/>
    <col min="14082" max="14082" width="19.7109375" style="2" customWidth="1"/>
    <col min="14083" max="14083" width="5.7109375" style="2" customWidth="1"/>
    <col min="14084" max="14084" width="19.7109375" style="2" customWidth="1"/>
    <col min="14085" max="14085" width="4.7109375" style="2" customWidth="1"/>
    <col min="14086" max="14329" width="9.140625" style="2"/>
    <col min="14330" max="14330" width="32.85546875" style="2" customWidth="1"/>
    <col min="14331" max="14331" width="12.85546875" style="2" customWidth="1"/>
    <col min="14332" max="14332" width="9.28515625" style="2" bestFit="1" customWidth="1"/>
    <col min="14333" max="14333" width="12.85546875" style="2" customWidth="1"/>
    <col min="14334" max="14334" width="17.28515625" style="2" customWidth="1"/>
    <col min="14335" max="14335" width="2.140625" style="2" customWidth="1"/>
    <col min="14336" max="14336" width="9.140625" style="2"/>
    <col min="14337" max="14337" width="42.7109375" style="2" customWidth="1"/>
    <col min="14338" max="14338" width="19.7109375" style="2" customWidth="1"/>
    <col min="14339" max="14339" width="5.7109375" style="2" customWidth="1"/>
    <col min="14340" max="14340" width="19.7109375" style="2" customWidth="1"/>
    <col min="14341" max="14341" width="4.7109375" style="2" customWidth="1"/>
    <col min="14342" max="14585" width="9.140625" style="2"/>
    <col min="14586" max="14586" width="32.85546875" style="2" customWidth="1"/>
    <col min="14587" max="14587" width="12.85546875" style="2" customWidth="1"/>
    <col min="14588" max="14588" width="9.28515625" style="2" bestFit="1" customWidth="1"/>
    <col min="14589" max="14589" width="12.85546875" style="2" customWidth="1"/>
    <col min="14590" max="14590" width="17.28515625" style="2" customWidth="1"/>
    <col min="14591" max="14591" width="2.140625" style="2" customWidth="1"/>
    <col min="14592" max="14592" width="9.140625" style="2"/>
    <col min="14593" max="14593" width="42.7109375" style="2" customWidth="1"/>
    <col min="14594" max="14594" width="19.7109375" style="2" customWidth="1"/>
    <col min="14595" max="14595" width="5.7109375" style="2" customWidth="1"/>
    <col min="14596" max="14596" width="19.7109375" style="2" customWidth="1"/>
    <col min="14597" max="14597" width="4.7109375" style="2" customWidth="1"/>
    <col min="14598" max="14841" width="9.140625" style="2"/>
    <col min="14842" max="14842" width="32.85546875" style="2" customWidth="1"/>
    <col min="14843" max="14843" width="12.85546875" style="2" customWidth="1"/>
    <col min="14844" max="14844" width="9.28515625" style="2" bestFit="1" customWidth="1"/>
    <col min="14845" max="14845" width="12.85546875" style="2" customWidth="1"/>
    <col min="14846" max="14846" width="17.28515625" style="2" customWidth="1"/>
    <col min="14847" max="14847" width="2.140625" style="2" customWidth="1"/>
    <col min="14848" max="14848" width="9.140625" style="2"/>
    <col min="14849" max="14849" width="42.7109375" style="2" customWidth="1"/>
    <col min="14850" max="14850" width="19.7109375" style="2" customWidth="1"/>
    <col min="14851" max="14851" width="5.7109375" style="2" customWidth="1"/>
    <col min="14852" max="14852" width="19.7109375" style="2" customWidth="1"/>
    <col min="14853" max="14853" width="4.7109375" style="2" customWidth="1"/>
    <col min="14854" max="15097" width="9.140625" style="2"/>
    <col min="15098" max="15098" width="32.85546875" style="2" customWidth="1"/>
    <col min="15099" max="15099" width="12.85546875" style="2" customWidth="1"/>
    <col min="15100" max="15100" width="9.28515625" style="2" bestFit="1" customWidth="1"/>
    <col min="15101" max="15101" width="12.85546875" style="2" customWidth="1"/>
    <col min="15102" max="15102" width="17.28515625" style="2" customWidth="1"/>
    <col min="15103" max="15103" width="2.140625" style="2" customWidth="1"/>
    <col min="15104" max="15104" width="9.140625" style="2"/>
    <col min="15105" max="15105" width="42.7109375" style="2" customWidth="1"/>
    <col min="15106" max="15106" width="19.7109375" style="2" customWidth="1"/>
    <col min="15107" max="15107" width="5.7109375" style="2" customWidth="1"/>
    <col min="15108" max="15108" width="19.7109375" style="2" customWidth="1"/>
    <col min="15109" max="15109" width="4.7109375" style="2" customWidth="1"/>
    <col min="15110" max="15353" width="9.140625" style="2"/>
    <col min="15354" max="15354" width="32.85546875" style="2" customWidth="1"/>
    <col min="15355" max="15355" width="12.85546875" style="2" customWidth="1"/>
    <col min="15356" max="15356" width="9.28515625" style="2" bestFit="1" customWidth="1"/>
    <col min="15357" max="15357" width="12.85546875" style="2" customWidth="1"/>
    <col min="15358" max="15358" width="17.28515625" style="2" customWidth="1"/>
    <col min="15359" max="15359" width="2.140625" style="2" customWidth="1"/>
    <col min="15360" max="15360" width="9.140625" style="2"/>
    <col min="15361" max="15361" width="42.7109375" style="2" customWidth="1"/>
    <col min="15362" max="15362" width="19.7109375" style="2" customWidth="1"/>
    <col min="15363" max="15363" width="5.7109375" style="2" customWidth="1"/>
    <col min="15364" max="15364" width="19.7109375" style="2" customWidth="1"/>
    <col min="15365" max="15365" width="4.7109375" style="2" customWidth="1"/>
    <col min="15366" max="15609" width="9.140625" style="2"/>
    <col min="15610" max="15610" width="32.85546875" style="2" customWidth="1"/>
    <col min="15611" max="15611" width="12.85546875" style="2" customWidth="1"/>
    <col min="15612" max="15612" width="9.28515625" style="2" bestFit="1" customWidth="1"/>
    <col min="15613" max="15613" width="12.85546875" style="2" customWidth="1"/>
    <col min="15614" max="15614" width="17.28515625" style="2" customWidth="1"/>
    <col min="15615" max="15615" width="2.140625" style="2" customWidth="1"/>
    <col min="15616" max="15616" width="9.140625" style="2"/>
    <col min="15617" max="15617" width="42.7109375" style="2" customWidth="1"/>
    <col min="15618" max="15618" width="19.7109375" style="2" customWidth="1"/>
    <col min="15619" max="15619" width="5.7109375" style="2" customWidth="1"/>
    <col min="15620" max="15620" width="19.7109375" style="2" customWidth="1"/>
    <col min="15621" max="15621" width="4.7109375" style="2" customWidth="1"/>
    <col min="15622" max="15865" width="9.140625" style="2"/>
    <col min="15866" max="15866" width="32.85546875" style="2" customWidth="1"/>
    <col min="15867" max="15867" width="12.85546875" style="2" customWidth="1"/>
    <col min="15868" max="15868" width="9.28515625" style="2" bestFit="1" customWidth="1"/>
    <col min="15869" max="15869" width="12.85546875" style="2" customWidth="1"/>
    <col min="15870" max="15870" width="17.28515625" style="2" customWidth="1"/>
    <col min="15871" max="15871" width="2.140625" style="2" customWidth="1"/>
    <col min="15872" max="15872" width="9.140625" style="2"/>
    <col min="15873" max="15873" width="42.7109375" style="2" customWidth="1"/>
    <col min="15874" max="15874" width="19.7109375" style="2" customWidth="1"/>
    <col min="15875" max="15875" width="5.7109375" style="2" customWidth="1"/>
    <col min="15876" max="15876" width="19.7109375" style="2" customWidth="1"/>
    <col min="15877" max="15877" width="4.7109375" style="2" customWidth="1"/>
    <col min="15878" max="16121" width="9.140625" style="2"/>
    <col min="16122" max="16122" width="32.85546875" style="2" customWidth="1"/>
    <col min="16123" max="16123" width="12.85546875" style="2" customWidth="1"/>
    <col min="16124" max="16124" width="9.28515625" style="2" bestFit="1" customWidth="1"/>
    <col min="16125" max="16125" width="12.85546875" style="2" customWidth="1"/>
    <col min="16126" max="16126" width="17.28515625" style="2" customWidth="1"/>
    <col min="16127" max="16127" width="2.140625" style="2" customWidth="1"/>
    <col min="16128" max="16128" width="9.140625" style="2"/>
    <col min="16129" max="16129" width="42.7109375" style="2" customWidth="1"/>
    <col min="16130" max="16130" width="19.7109375" style="2" customWidth="1"/>
    <col min="16131" max="16131" width="5.7109375" style="2" customWidth="1"/>
    <col min="16132" max="16132" width="19.7109375" style="2" customWidth="1"/>
    <col min="16133" max="16133" width="4.7109375" style="2" customWidth="1"/>
    <col min="16134" max="16377" width="9.140625" style="2"/>
    <col min="16378" max="16378" width="32.85546875" style="2" customWidth="1"/>
    <col min="16379" max="16379" width="12.85546875" style="2" customWidth="1"/>
    <col min="16380" max="16380" width="9.28515625" style="2" bestFit="1" customWidth="1"/>
    <col min="16381" max="16381" width="12.85546875" style="2" customWidth="1"/>
    <col min="16382" max="16382" width="17.28515625" style="2" customWidth="1"/>
    <col min="16383" max="16383" width="2.140625" style="2" customWidth="1"/>
    <col min="16384" max="16384" width="9.140625" style="2"/>
  </cols>
  <sheetData>
    <row r="1" spans="1:13" ht="5.25" customHeight="1" thickBot="1" x14ac:dyDescent="0.25">
      <c r="A1" s="138" t="s">
        <v>6</v>
      </c>
    </row>
    <row r="2" spans="1:13" thickBot="1" x14ac:dyDescent="0.3">
      <c r="A2" s="977" t="s">
        <v>163</v>
      </c>
      <c r="B2" s="978"/>
      <c r="C2" s="978"/>
      <c r="D2" s="979"/>
      <c r="E2" s="137"/>
      <c r="G2" s="977" t="s">
        <v>163</v>
      </c>
      <c r="H2" s="978"/>
      <c r="I2" s="978"/>
      <c r="J2" s="979"/>
      <c r="L2" s="124" t="s">
        <v>181</v>
      </c>
      <c r="M2" s="123"/>
    </row>
    <row r="3" spans="1:13" ht="15.75" x14ac:dyDescent="0.25">
      <c r="A3" s="65" t="s">
        <v>123</v>
      </c>
      <c r="B3" s="980">
        <f>'Contact Info'!D3</f>
        <v>0</v>
      </c>
      <c r="C3" s="981"/>
      <c r="D3" s="982"/>
      <c r="G3" s="65" t="s">
        <v>123</v>
      </c>
      <c r="H3" s="980">
        <f>B3</f>
        <v>0</v>
      </c>
      <c r="I3" s="981"/>
      <c r="J3" s="982"/>
      <c r="L3" s="122" t="s">
        <v>171</v>
      </c>
      <c r="M3" s="121" t="s">
        <v>170</v>
      </c>
    </row>
    <row r="4" spans="1:13" ht="15.75" x14ac:dyDescent="0.25">
      <c r="A4" s="65" t="s">
        <v>4</v>
      </c>
      <c r="B4" s="969">
        <f>'Contact Info'!B3</f>
        <v>0</v>
      </c>
      <c r="C4" s="970"/>
      <c r="D4" s="971"/>
      <c r="G4" s="65" t="s">
        <v>4</v>
      </c>
      <c r="H4" s="969">
        <f>B4</f>
        <v>0</v>
      </c>
      <c r="I4" s="970"/>
      <c r="J4" s="971"/>
      <c r="L4" s="130" t="s">
        <v>180</v>
      </c>
      <c r="M4" s="111">
        <v>5000</v>
      </c>
    </row>
    <row r="5" spans="1:13" thickBot="1" x14ac:dyDescent="0.3">
      <c r="A5" s="64" t="s">
        <v>122</v>
      </c>
      <c r="B5" s="972"/>
      <c r="C5" s="973"/>
      <c r="D5" s="974"/>
      <c r="E5" s="136" t="s">
        <v>0</v>
      </c>
      <c r="G5" s="64" t="s">
        <v>122</v>
      </c>
      <c r="H5" s="972"/>
      <c r="I5" s="973"/>
      <c r="J5" s="974"/>
      <c r="L5" s="130" t="s">
        <v>179</v>
      </c>
      <c r="M5" s="111">
        <v>6000</v>
      </c>
    </row>
    <row r="6" spans="1:13" ht="15.75" customHeight="1" thickBot="1" x14ac:dyDescent="0.25">
      <c r="A6" s="63"/>
      <c r="B6" s="62"/>
      <c r="C6" s="62"/>
      <c r="D6" s="61"/>
      <c r="G6" s="63"/>
      <c r="H6" s="62"/>
      <c r="I6" s="62"/>
      <c r="J6" s="61"/>
      <c r="L6" s="130" t="s">
        <v>178</v>
      </c>
      <c r="M6" s="111">
        <v>7000</v>
      </c>
    </row>
    <row r="7" spans="1:13" thickBot="1" x14ac:dyDescent="0.3">
      <c r="A7" s="60" t="s">
        <v>162</v>
      </c>
      <c r="B7" s="31"/>
      <c r="C7" s="983"/>
      <c r="D7" s="984"/>
      <c r="G7" s="60" t="s">
        <v>162</v>
      </c>
      <c r="H7" s="31"/>
      <c r="I7" s="975"/>
      <c r="J7" s="976"/>
      <c r="L7" s="130" t="s">
        <v>177</v>
      </c>
      <c r="M7" s="111">
        <v>8000</v>
      </c>
    </row>
    <row r="8" spans="1:13" ht="12" customHeight="1" thickBot="1" x14ac:dyDescent="0.3">
      <c r="A8" s="59"/>
      <c r="B8" s="58"/>
      <c r="C8" s="58"/>
      <c r="D8" s="57"/>
      <c r="G8" s="59"/>
      <c r="H8" s="58"/>
      <c r="I8" s="58"/>
      <c r="J8" s="57"/>
      <c r="L8" s="130" t="s">
        <v>176</v>
      </c>
      <c r="M8" s="111">
        <v>9000</v>
      </c>
    </row>
    <row r="9" spans="1:13" thickBot="1" x14ac:dyDescent="0.3">
      <c r="A9" s="93" t="s">
        <v>161</v>
      </c>
      <c r="B9" s="134" t="s">
        <v>18</v>
      </c>
      <c r="C9" s="133"/>
      <c r="D9" s="132" t="s">
        <v>17</v>
      </c>
      <c r="E9" s="94" t="s">
        <v>0</v>
      </c>
      <c r="F9" s="135"/>
      <c r="G9" s="93" t="s">
        <v>161</v>
      </c>
      <c r="H9" s="134" t="s">
        <v>18</v>
      </c>
      <c r="I9" s="133"/>
      <c r="J9" s="132" t="s">
        <v>17</v>
      </c>
      <c r="L9" s="130" t="s">
        <v>175</v>
      </c>
      <c r="M9" s="111">
        <v>10000</v>
      </c>
    </row>
    <row r="10" spans="1:13" ht="15.75" x14ac:dyDescent="0.25">
      <c r="A10" s="82" t="s">
        <v>16</v>
      </c>
      <c r="B10" s="516">
        <v>0</v>
      </c>
      <c r="C10" s="131">
        <f>B10/60</f>
        <v>0</v>
      </c>
      <c r="D10" s="88"/>
      <c r="E10" s="80" t="s">
        <v>0</v>
      </c>
      <c r="F10" s="120" t="s">
        <v>0</v>
      </c>
      <c r="G10" s="82" t="s">
        <v>16</v>
      </c>
      <c r="H10" s="516"/>
      <c r="I10" s="131">
        <f>H10/60</f>
        <v>0</v>
      </c>
      <c r="J10" s="88"/>
      <c r="L10" s="130" t="s">
        <v>174</v>
      </c>
      <c r="M10" s="111">
        <v>12000</v>
      </c>
    </row>
    <row r="11" spans="1:13" thickBot="1" x14ac:dyDescent="0.3">
      <c r="A11" s="82" t="s">
        <v>15</v>
      </c>
      <c r="B11" s="517">
        <v>0</v>
      </c>
      <c r="C11" s="83"/>
      <c r="D11" s="81"/>
      <c r="E11" s="80" t="s">
        <v>0</v>
      </c>
      <c r="F11" s="120" t="s">
        <v>0</v>
      </c>
      <c r="G11" s="82" t="s">
        <v>15</v>
      </c>
      <c r="H11" s="517"/>
      <c r="I11" s="83"/>
      <c r="J11" s="81"/>
      <c r="L11" s="129" t="s">
        <v>173</v>
      </c>
      <c r="M11" s="128">
        <v>14000</v>
      </c>
    </row>
    <row r="12" spans="1:13" thickBot="1" x14ac:dyDescent="0.3">
      <c r="A12" s="82" t="s">
        <v>14</v>
      </c>
      <c r="B12" s="518">
        <v>0</v>
      </c>
      <c r="C12" s="83"/>
      <c r="D12" s="81"/>
      <c r="E12" s="80" t="s">
        <v>0</v>
      </c>
      <c r="F12" s="120" t="s">
        <v>0</v>
      </c>
      <c r="G12" s="82" t="s">
        <v>14</v>
      </c>
      <c r="H12" s="518"/>
      <c r="I12" s="83"/>
      <c r="J12" s="81"/>
      <c r="L12" s="127"/>
      <c r="M12" s="127"/>
    </row>
    <row r="13" spans="1:13" thickBot="1" x14ac:dyDescent="0.3">
      <c r="A13" s="82" t="s">
        <v>13</v>
      </c>
      <c r="B13" s="126">
        <v>8760</v>
      </c>
      <c r="C13" s="83"/>
      <c r="D13" s="125"/>
      <c r="E13" s="69"/>
      <c r="F13" s="69"/>
      <c r="G13" s="82" t="s">
        <v>13</v>
      </c>
      <c r="H13" s="126">
        <v>8760</v>
      </c>
      <c r="I13" s="83"/>
      <c r="J13" s="125"/>
      <c r="L13" s="124" t="s">
        <v>172</v>
      </c>
      <c r="M13" s="123"/>
    </row>
    <row r="14" spans="1:13" ht="15.75" x14ac:dyDescent="0.25">
      <c r="A14" s="82" t="s">
        <v>12</v>
      </c>
      <c r="B14" s="24" t="e">
        <f>B13/C10*B11</f>
        <v>#DIV/0!</v>
      </c>
      <c r="C14" s="83"/>
      <c r="D14" s="519"/>
      <c r="E14" s="80" t="s">
        <v>0</v>
      </c>
      <c r="F14" s="120" t="s">
        <v>0</v>
      </c>
      <c r="G14" s="82" t="s">
        <v>12</v>
      </c>
      <c r="H14" s="85" t="e">
        <f>H13/I10*H11</f>
        <v>#DIV/0!</v>
      </c>
      <c r="I14" s="83"/>
      <c r="J14" s="519"/>
      <c r="L14" s="122" t="s">
        <v>171</v>
      </c>
      <c r="M14" s="121" t="s">
        <v>170</v>
      </c>
    </row>
    <row r="15" spans="1:13" ht="15.75" x14ac:dyDescent="0.25">
      <c r="A15" s="82" t="s">
        <v>11</v>
      </c>
      <c r="B15" s="119"/>
      <c r="C15" s="78"/>
      <c r="D15" s="520">
        <v>0</v>
      </c>
      <c r="E15" s="80" t="s">
        <v>0</v>
      </c>
      <c r="F15" s="120" t="s">
        <v>0</v>
      </c>
      <c r="G15" s="82" t="s">
        <v>11</v>
      </c>
      <c r="H15" s="119"/>
      <c r="I15" s="78"/>
      <c r="J15" s="520"/>
      <c r="L15" s="112" t="s">
        <v>169</v>
      </c>
      <c r="M15" s="111">
        <v>18000</v>
      </c>
    </row>
    <row r="16" spans="1:13" ht="12" customHeight="1" thickBot="1" x14ac:dyDescent="0.3">
      <c r="A16" s="118"/>
      <c r="B16" s="117"/>
      <c r="C16" s="67"/>
      <c r="D16" s="116"/>
      <c r="E16" s="71"/>
      <c r="F16" s="106"/>
      <c r="G16" s="118"/>
      <c r="H16" s="117"/>
      <c r="I16" s="67"/>
      <c r="J16" s="116"/>
      <c r="L16" s="112" t="s">
        <v>168</v>
      </c>
      <c r="M16" s="111">
        <v>21000</v>
      </c>
    </row>
    <row r="17" spans="1:13" ht="12" customHeight="1" thickBot="1" x14ac:dyDescent="0.3">
      <c r="A17" s="76"/>
      <c r="B17" s="115"/>
      <c r="C17" s="114"/>
      <c r="D17" s="113"/>
      <c r="E17" s="72" t="s">
        <v>0</v>
      </c>
      <c r="F17" s="106"/>
      <c r="G17" s="76"/>
      <c r="H17" s="115"/>
      <c r="I17" s="114"/>
      <c r="J17" s="113"/>
      <c r="L17" s="112" t="s">
        <v>167</v>
      </c>
      <c r="M17" s="111">
        <v>23000</v>
      </c>
    </row>
    <row r="18" spans="1:13" thickBot="1" x14ac:dyDescent="0.3">
      <c r="A18" s="82" t="s">
        <v>10</v>
      </c>
      <c r="B18" s="110"/>
      <c r="C18" s="109"/>
      <c r="D18" s="41" t="e">
        <f>(B14-D14)*B12</f>
        <v>#DIV/0!</v>
      </c>
      <c r="E18" s="106" t="s">
        <v>0</v>
      </c>
      <c r="F18" s="106"/>
      <c r="G18" s="82" t="s">
        <v>10</v>
      </c>
      <c r="H18" s="110"/>
      <c r="I18" s="109"/>
      <c r="J18" s="41" t="e">
        <f>(H14-J14)*H12</f>
        <v>#DIV/0!</v>
      </c>
      <c r="L18" s="112" t="s">
        <v>166</v>
      </c>
      <c r="M18" s="111">
        <v>24000</v>
      </c>
    </row>
    <row r="19" spans="1:13" thickBot="1" x14ac:dyDescent="0.3">
      <c r="A19" s="82" t="s">
        <v>9</v>
      </c>
      <c r="B19" s="110"/>
      <c r="C19" s="109"/>
      <c r="D19" s="38" t="e">
        <f>D18*10</f>
        <v>#DIV/0!</v>
      </c>
      <c r="E19" s="106" t="s">
        <v>0</v>
      </c>
      <c r="F19" s="106"/>
      <c r="G19" s="82" t="s">
        <v>9</v>
      </c>
      <c r="H19" s="110"/>
      <c r="I19" s="109"/>
      <c r="J19" s="38" t="e">
        <f>J18*10</f>
        <v>#DIV/0!</v>
      </c>
      <c r="L19" s="108" t="s">
        <v>165</v>
      </c>
      <c r="M19" s="107"/>
    </row>
    <row r="20" spans="1:13" thickBot="1" x14ac:dyDescent="0.3">
      <c r="A20" s="82" t="s">
        <v>8</v>
      </c>
      <c r="B20" s="110"/>
      <c r="C20" s="109"/>
      <c r="D20" s="387" t="e">
        <f>D19/D15</f>
        <v>#DIV/0!</v>
      </c>
      <c r="E20" s="106" t="s">
        <v>0</v>
      </c>
      <c r="F20" s="105"/>
      <c r="G20" s="82" t="s">
        <v>8</v>
      </c>
      <c r="H20" s="110"/>
      <c r="I20" s="109"/>
      <c r="J20" s="387" t="e">
        <f>J19/J15</f>
        <v>#DIV/0!</v>
      </c>
      <c r="L20" s="104" t="s">
        <v>164</v>
      </c>
      <c r="M20" s="103"/>
    </row>
    <row r="21" spans="1:13" ht="12.75" x14ac:dyDescent="0.2">
      <c r="A21" s="101"/>
      <c r="B21" s="100" t="s">
        <v>7</v>
      </c>
      <c r="C21" s="99"/>
      <c r="D21" s="98"/>
      <c r="E21" s="69"/>
      <c r="F21" s="102"/>
      <c r="G21" s="101"/>
      <c r="H21" s="100" t="s">
        <v>7</v>
      </c>
      <c r="I21" s="99"/>
      <c r="J21" s="98"/>
    </row>
    <row r="22" spans="1:13" ht="13.5" thickBot="1" x14ac:dyDescent="0.25">
      <c r="A22" s="68"/>
      <c r="B22" s="67"/>
      <c r="C22" s="67"/>
      <c r="D22" s="97"/>
      <c r="E22" s="69"/>
      <c r="F22" s="69"/>
      <c r="G22" s="68"/>
      <c r="H22" s="67"/>
      <c r="I22" s="67"/>
      <c r="J22" s="97"/>
    </row>
    <row r="23" spans="1:13" ht="13.5" thickBot="1" x14ac:dyDescent="0.25">
      <c r="A23" s="96"/>
      <c r="B23" s="69"/>
      <c r="C23" s="69"/>
      <c r="D23" s="95"/>
      <c r="E23" s="69"/>
      <c r="F23" s="69"/>
      <c r="G23" s="96"/>
      <c r="H23" s="69"/>
      <c r="I23" s="69"/>
      <c r="J23" s="95"/>
    </row>
    <row r="24" spans="1:13" thickBot="1" x14ac:dyDescent="0.3">
      <c r="A24" s="93" t="s">
        <v>160</v>
      </c>
      <c r="B24" s="91" t="s">
        <v>18</v>
      </c>
      <c r="C24" s="92"/>
      <c r="D24" s="91" t="s">
        <v>17</v>
      </c>
      <c r="E24" s="94" t="s">
        <v>0</v>
      </c>
      <c r="F24" s="71"/>
      <c r="G24" s="93" t="s">
        <v>160</v>
      </c>
      <c r="H24" s="91" t="s">
        <v>18</v>
      </c>
      <c r="I24" s="92"/>
      <c r="J24" s="91" t="s">
        <v>17</v>
      </c>
    </row>
    <row r="25" spans="1:13" ht="15.75" x14ac:dyDescent="0.25">
      <c r="A25" s="82" t="s">
        <v>159</v>
      </c>
      <c r="B25" s="521"/>
      <c r="C25" s="86"/>
      <c r="D25" s="90"/>
      <c r="E25" s="80" t="s">
        <v>0</v>
      </c>
      <c r="F25" s="71" t="s">
        <v>0</v>
      </c>
      <c r="G25" s="82" t="s">
        <v>159</v>
      </c>
      <c r="H25" s="521"/>
      <c r="I25" s="86"/>
      <c r="J25" s="90"/>
    </row>
    <row r="26" spans="1:13" ht="15.75" x14ac:dyDescent="0.25">
      <c r="A26" s="82" t="s">
        <v>158</v>
      </c>
      <c r="B26" s="522" t="s">
        <v>0</v>
      </c>
      <c r="C26" s="89"/>
      <c r="D26" s="524" t="s">
        <v>0</v>
      </c>
      <c r="E26" s="80" t="s">
        <v>0</v>
      </c>
      <c r="F26" s="71" t="s">
        <v>0</v>
      </c>
      <c r="G26" s="82" t="s">
        <v>158</v>
      </c>
      <c r="H26" s="522"/>
      <c r="I26" s="89"/>
      <c r="J26" s="524"/>
    </row>
    <row r="27" spans="1:13" ht="15.75" x14ac:dyDescent="0.25">
      <c r="A27" s="82" t="s">
        <v>157</v>
      </c>
      <c r="B27" s="523" t="s">
        <v>0</v>
      </c>
      <c r="C27" s="86"/>
      <c r="D27" s="88"/>
      <c r="E27" s="80" t="s">
        <v>0</v>
      </c>
      <c r="F27" s="71" t="s">
        <v>0</v>
      </c>
      <c r="G27" s="82" t="s">
        <v>157</v>
      </c>
      <c r="H27" s="523"/>
      <c r="I27" s="86"/>
      <c r="J27" s="88"/>
    </row>
    <row r="28" spans="1:13" ht="15.75" x14ac:dyDescent="0.25">
      <c r="A28" s="82" t="s">
        <v>83</v>
      </c>
      <c r="B28" s="87" t="str">
        <f>IF(B27="Annual Professional Maintenance", "0.01", "0.03")</f>
        <v>0.03</v>
      </c>
      <c r="C28" s="86"/>
      <c r="D28" s="81"/>
      <c r="E28" s="80" t="s">
        <v>0</v>
      </c>
      <c r="F28" s="71" t="s">
        <v>0</v>
      </c>
      <c r="G28" s="82" t="s">
        <v>83</v>
      </c>
      <c r="H28" s="26" t="str">
        <f>IF(H27="Annual Professional Maintenance", "0.01", "0.03")</f>
        <v>0.03</v>
      </c>
      <c r="I28" s="86"/>
      <c r="J28" s="81"/>
    </row>
    <row r="29" spans="1:13" ht="15.75" x14ac:dyDescent="0.25">
      <c r="A29" s="82" t="s">
        <v>156</v>
      </c>
      <c r="B29" s="85" t="e">
        <f>B26*(1-B28)^(B5-B25)</f>
        <v>#VALUE!</v>
      </c>
      <c r="C29" s="78"/>
      <c r="D29" s="81"/>
      <c r="E29" s="80" t="s">
        <v>0</v>
      </c>
      <c r="F29" s="71" t="s">
        <v>0</v>
      </c>
      <c r="G29" s="82" t="s">
        <v>156</v>
      </c>
      <c r="H29" s="24">
        <f>H26*(1-H28)^(H5-H25)</f>
        <v>0</v>
      </c>
      <c r="I29" s="78"/>
      <c r="J29" s="81"/>
    </row>
    <row r="30" spans="1:13" ht="12" customHeight="1" x14ac:dyDescent="0.25">
      <c r="A30" s="82"/>
      <c r="B30" s="84"/>
      <c r="C30" s="78"/>
      <c r="D30" s="81"/>
      <c r="E30" s="71" t="s">
        <v>0</v>
      </c>
      <c r="F30" s="71"/>
      <c r="G30" s="82"/>
      <c r="H30" s="84"/>
      <c r="I30" s="78"/>
      <c r="J30" s="81"/>
    </row>
    <row r="31" spans="1:13" ht="15.75" x14ac:dyDescent="0.25">
      <c r="A31" s="82" t="s">
        <v>155</v>
      </c>
      <c r="B31" s="525" t="s">
        <v>0</v>
      </c>
      <c r="C31" s="83"/>
      <c r="D31" s="81"/>
      <c r="E31" s="80" t="s">
        <v>0</v>
      </c>
      <c r="F31" s="71" t="s">
        <v>0</v>
      </c>
      <c r="G31" s="82" t="s">
        <v>155</v>
      </c>
      <c r="H31" s="525"/>
      <c r="I31" s="83"/>
      <c r="J31" s="81"/>
    </row>
    <row r="32" spans="1:13" ht="15.75" x14ac:dyDescent="0.25">
      <c r="A32" s="82" t="s">
        <v>154</v>
      </c>
      <c r="B32" s="526" t="s">
        <v>0</v>
      </c>
      <c r="C32" s="83"/>
      <c r="D32" s="81"/>
      <c r="E32" s="80" t="s">
        <v>0</v>
      </c>
      <c r="F32" s="71" t="s">
        <v>0</v>
      </c>
      <c r="G32" s="82" t="s">
        <v>154</v>
      </c>
      <c r="H32" s="526"/>
      <c r="I32" s="83"/>
      <c r="J32" s="81"/>
    </row>
    <row r="33" spans="1:10" ht="15.75" x14ac:dyDescent="0.25">
      <c r="A33" s="82"/>
      <c r="B33" s="22" t="e">
        <f>B32*B34</f>
        <v>#VALUE!</v>
      </c>
      <c r="C33" s="83"/>
      <c r="D33" s="81"/>
      <c r="E33" s="80" t="s">
        <v>0</v>
      </c>
      <c r="F33" s="71" t="s">
        <v>0</v>
      </c>
      <c r="G33" s="82"/>
      <c r="H33" s="22">
        <f>H32*H34</f>
        <v>0</v>
      </c>
      <c r="I33" s="83"/>
      <c r="J33" s="81"/>
    </row>
    <row r="34" spans="1:10" ht="15.75" x14ac:dyDescent="0.25">
      <c r="A34" s="82" t="s">
        <v>153</v>
      </c>
      <c r="B34" s="527"/>
      <c r="C34" s="78"/>
      <c r="D34" s="81"/>
      <c r="E34" s="80" t="s">
        <v>0</v>
      </c>
      <c r="F34" s="71" t="s">
        <v>0</v>
      </c>
      <c r="G34" s="82" t="s">
        <v>153</v>
      </c>
      <c r="H34" s="527"/>
      <c r="I34" s="78"/>
      <c r="J34" s="81"/>
    </row>
    <row r="35" spans="1:10" ht="12" customHeight="1" thickBot="1" x14ac:dyDescent="0.3">
      <c r="A35" s="79"/>
      <c r="B35" s="78"/>
      <c r="C35" s="78"/>
      <c r="D35" s="77"/>
      <c r="E35" s="80" t="s">
        <v>0</v>
      </c>
      <c r="F35" s="71" t="s">
        <v>0</v>
      </c>
      <c r="G35" s="79"/>
      <c r="H35" s="78"/>
      <c r="I35" s="78"/>
      <c r="J35" s="77"/>
    </row>
    <row r="36" spans="1:10" thickBot="1" x14ac:dyDescent="0.3">
      <c r="A36" s="76"/>
      <c r="B36" s="75"/>
      <c r="C36" s="74"/>
      <c r="D36" s="73"/>
      <c r="E36" s="72" t="s">
        <v>0</v>
      </c>
      <c r="F36" s="71"/>
      <c r="G36" s="18"/>
      <c r="H36" s="17"/>
      <c r="I36" s="16"/>
      <c r="J36" s="15"/>
    </row>
    <row r="37" spans="1:10" thickBot="1" x14ac:dyDescent="0.3">
      <c r="A37" s="9" t="s">
        <v>152</v>
      </c>
      <c r="B37" s="11"/>
      <c r="C37" s="14"/>
      <c r="D37" s="13" t="e">
        <f>(D26-C39)*0.1</f>
        <v>#VALUE!</v>
      </c>
      <c r="E37" s="71" t="s">
        <v>0</v>
      </c>
      <c r="F37" s="71"/>
      <c r="G37" s="9" t="s">
        <v>152</v>
      </c>
      <c r="H37" s="11"/>
      <c r="I37" s="14"/>
      <c r="J37" s="13" t="e">
        <f>(J26-I39)*0.1</f>
        <v>#DIV/0!</v>
      </c>
    </row>
    <row r="38" spans="1:10" thickBot="1" x14ac:dyDescent="0.3">
      <c r="A38" s="9"/>
      <c r="B38" s="70" t="s">
        <v>151</v>
      </c>
      <c r="C38" s="7"/>
      <c r="D38" s="12"/>
      <c r="E38" s="71"/>
      <c r="F38" s="71"/>
      <c r="G38" s="9"/>
      <c r="H38" s="70" t="s">
        <v>151</v>
      </c>
      <c r="I38" s="7"/>
      <c r="J38" s="12"/>
    </row>
    <row r="39" spans="1:10" ht="20.25" customHeight="1" thickBot="1" x14ac:dyDescent="0.3">
      <c r="A39" s="9" t="s">
        <v>150</v>
      </c>
      <c r="B39" s="11"/>
      <c r="C39" s="11" t="e">
        <f>B31/B33</f>
        <v>#VALUE!</v>
      </c>
      <c r="D39" s="10" t="e">
        <f>(D26-B29)*0.1</f>
        <v>#VALUE!</v>
      </c>
      <c r="E39" s="71" t="s">
        <v>0</v>
      </c>
      <c r="F39" s="71"/>
      <c r="G39" s="9" t="s">
        <v>150</v>
      </c>
      <c r="H39" s="11"/>
      <c r="I39" s="11" t="e">
        <f>H31/H33</f>
        <v>#DIV/0!</v>
      </c>
      <c r="J39" s="10">
        <f>(J26-H29)*0.1</f>
        <v>0</v>
      </c>
    </row>
    <row r="40" spans="1:10" ht="15.75" x14ac:dyDescent="0.25">
      <c r="A40" s="9"/>
      <c r="B40" s="70" t="s">
        <v>149</v>
      </c>
      <c r="C40" s="7"/>
      <c r="D40" s="6"/>
      <c r="E40" s="69"/>
      <c r="F40" s="69"/>
      <c r="G40" s="9"/>
      <c r="H40" s="70" t="s">
        <v>149</v>
      </c>
      <c r="I40" s="7"/>
      <c r="J40" s="6"/>
    </row>
    <row r="41" spans="1:10" ht="13.5" thickBot="1" x14ac:dyDescent="0.25">
      <c r="A41" s="5"/>
      <c r="B41" s="4"/>
      <c r="C41" s="4"/>
      <c r="D41" s="3"/>
      <c r="E41" s="69"/>
      <c r="F41" s="69"/>
      <c r="G41" s="68"/>
      <c r="H41" s="67"/>
      <c r="I41" s="67"/>
      <c r="J41" s="66"/>
    </row>
    <row r="42" spans="1:10" ht="12.75" x14ac:dyDescent="0.2"/>
    <row r="43" spans="1:10" thickBot="1" x14ac:dyDescent="0.3">
      <c r="G43" s="51"/>
    </row>
    <row r="44" spans="1:10" thickBot="1" x14ac:dyDescent="0.25">
      <c r="A44" s="977" t="s">
        <v>163</v>
      </c>
      <c r="B44" s="978"/>
      <c r="C44" s="978"/>
      <c r="D44" s="979"/>
      <c r="G44" s="977" t="s">
        <v>163</v>
      </c>
      <c r="H44" s="978"/>
      <c r="I44" s="978"/>
      <c r="J44" s="979"/>
    </row>
    <row r="45" spans="1:10" ht="15.75" x14ac:dyDescent="0.25">
      <c r="A45" s="65" t="s">
        <v>123</v>
      </c>
      <c r="B45" s="980">
        <f>B3</f>
        <v>0</v>
      </c>
      <c r="C45" s="981"/>
      <c r="D45" s="982"/>
      <c r="G45" s="65" t="s">
        <v>123</v>
      </c>
      <c r="H45" s="980">
        <f>B45</f>
        <v>0</v>
      </c>
      <c r="I45" s="981"/>
      <c r="J45" s="982"/>
    </row>
    <row r="46" spans="1:10" ht="15.75" x14ac:dyDescent="0.25">
      <c r="A46" s="65" t="s">
        <v>4</v>
      </c>
      <c r="B46" s="969">
        <f>B4</f>
        <v>0</v>
      </c>
      <c r="C46" s="970"/>
      <c r="D46" s="971"/>
      <c r="G46" s="65" t="s">
        <v>4</v>
      </c>
      <c r="H46" s="969">
        <f>B46</f>
        <v>0</v>
      </c>
      <c r="I46" s="970"/>
      <c r="J46" s="971"/>
    </row>
    <row r="47" spans="1:10" thickBot="1" x14ac:dyDescent="0.3">
      <c r="A47" s="64" t="s">
        <v>122</v>
      </c>
      <c r="B47" s="972"/>
      <c r="C47" s="973"/>
      <c r="D47" s="974"/>
      <c r="G47" s="64" t="s">
        <v>122</v>
      </c>
      <c r="H47" s="972"/>
      <c r="I47" s="973"/>
      <c r="J47" s="974"/>
    </row>
    <row r="48" spans="1:10" ht="13.5" thickBot="1" x14ac:dyDescent="0.25">
      <c r="A48" s="63"/>
      <c r="B48" s="62"/>
      <c r="C48" s="62"/>
      <c r="D48" s="61"/>
      <c r="G48" s="63"/>
      <c r="H48" s="62"/>
      <c r="I48" s="62"/>
      <c r="J48" s="61"/>
    </row>
    <row r="49" spans="1:10" thickBot="1" x14ac:dyDescent="0.3">
      <c r="A49" s="60" t="s">
        <v>162</v>
      </c>
      <c r="B49" s="31"/>
      <c r="C49" s="975"/>
      <c r="D49" s="976"/>
      <c r="G49" s="60" t="s">
        <v>162</v>
      </c>
      <c r="H49" s="31"/>
      <c r="I49" s="975"/>
      <c r="J49" s="976"/>
    </row>
    <row r="50" spans="1:10" thickBot="1" x14ac:dyDescent="0.3">
      <c r="A50" s="59"/>
      <c r="B50" s="58"/>
      <c r="C50" s="58"/>
      <c r="D50" s="57"/>
      <c r="G50" s="59"/>
      <c r="H50" s="58"/>
      <c r="I50" s="58"/>
      <c r="J50" s="57"/>
    </row>
    <row r="51" spans="1:10" thickBot="1" x14ac:dyDescent="0.3">
      <c r="A51" s="32" t="s">
        <v>161</v>
      </c>
      <c r="B51" s="55" t="s">
        <v>18</v>
      </c>
      <c r="C51" s="54"/>
      <c r="D51" s="53" t="s">
        <v>17</v>
      </c>
      <c r="E51" s="56"/>
      <c r="F51" s="56"/>
      <c r="G51" s="32" t="s">
        <v>161</v>
      </c>
      <c r="H51" s="55" t="s">
        <v>18</v>
      </c>
      <c r="I51" s="54"/>
      <c r="J51" s="53" t="s">
        <v>17</v>
      </c>
    </row>
    <row r="52" spans="1:10" ht="15.75" x14ac:dyDescent="0.25">
      <c r="A52" s="9" t="s">
        <v>16</v>
      </c>
      <c r="B52" s="516"/>
      <c r="C52" s="52">
        <f>B52/60</f>
        <v>0</v>
      </c>
      <c r="D52" s="27"/>
      <c r="F52" s="51"/>
      <c r="G52" s="9" t="s">
        <v>16</v>
      </c>
      <c r="H52" s="516"/>
      <c r="I52" s="52">
        <f>H52/60</f>
        <v>0</v>
      </c>
      <c r="J52" s="27"/>
    </row>
    <row r="53" spans="1:10" ht="15.75" x14ac:dyDescent="0.25">
      <c r="A53" s="9" t="s">
        <v>15</v>
      </c>
      <c r="B53" s="517"/>
      <c r="C53" s="11"/>
      <c r="D53" s="21"/>
      <c r="F53" s="51"/>
      <c r="G53" s="9" t="s">
        <v>15</v>
      </c>
      <c r="H53" s="517"/>
      <c r="I53" s="11"/>
      <c r="J53" s="21"/>
    </row>
    <row r="54" spans="1:10" ht="15.75" x14ac:dyDescent="0.25">
      <c r="A54" s="9" t="s">
        <v>14</v>
      </c>
      <c r="B54" s="518"/>
      <c r="C54" s="11"/>
      <c r="D54" s="21"/>
      <c r="G54" s="9" t="s">
        <v>14</v>
      </c>
      <c r="H54" s="518"/>
      <c r="I54" s="11"/>
      <c r="J54" s="21"/>
    </row>
    <row r="55" spans="1:10" ht="15.75" x14ac:dyDescent="0.25">
      <c r="A55" s="9" t="s">
        <v>13</v>
      </c>
      <c r="B55" s="50">
        <v>8760</v>
      </c>
      <c r="C55" s="11"/>
      <c r="D55" s="49"/>
      <c r="G55" s="9" t="s">
        <v>13</v>
      </c>
      <c r="H55" s="50">
        <v>8760</v>
      </c>
      <c r="I55" s="11"/>
      <c r="J55" s="49"/>
    </row>
    <row r="56" spans="1:10" ht="15.75" x14ac:dyDescent="0.25">
      <c r="A56" s="9" t="s">
        <v>12</v>
      </c>
      <c r="B56" s="24" t="e">
        <f>B55/C52*B53</f>
        <v>#DIV/0!</v>
      </c>
      <c r="C56" s="11"/>
      <c r="D56" s="519"/>
      <c r="G56" s="9" t="s">
        <v>12</v>
      </c>
      <c r="H56" s="24" t="e">
        <f>H55/I52*H53</f>
        <v>#DIV/0!</v>
      </c>
      <c r="I56" s="11"/>
      <c r="J56" s="519"/>
    </row>
    <row r="57" spans="1:10" ht="15.75" x14ac:dyDescent="0.25">
      <c r="A57" s="9" t="s">
        <v>11</v>
      </c>
      <c r="B57" s="48"/>
      <c r="C57" s="14"/>
      <c r="D57" s="520"/>
      <c r="G57" s="9" t="s">
        <v>11</v>
      </c>
      <c r="H57" s="48"/>
      <c r="I57" s="14"/>
      <c r="J57" s="520"/>
    </row>
    <row r="58" spans="1:10" thickBot="1" x14ac:dyDescent="0.3">
      <c r="A58" s="47"/>
      <c r="B58" s="46"/>
      <c r="C58" s="4"/>
      <c r="D58" s="45"/>
      <c r="G58" s="47"/>
      <c r="H58" s="46"/>
      <c r="I58" s="4"/>
      <c r="J58" s="45"/>
    </row>
    <row r="59" spans="1:10" thickBot="1" x14ac:dyDescent="0.3">
      <c r="A59" s="18"/>
      <c r="B59" s="44"/>
      <c r="C59" s="43"/>
      <c r="D59" s="42"/>
      <c r="G59" s="18"/>
      <c r="H59" s="44"/>
      <c r="I59" s="43"/>
      <c r="J59" s="42"/>
    </row>
    <row r="60" spans="1:10" thickBot="1" x14ac:dyDescent="0.3">
      <c r="A60" s="9" t="s">
        <v>10</v>
      </c>
      <c r="B60" s="40"/>
      <c r="C60" s="39"/>
      <c r="D60" s="41" t="e">
        <f>(B56-D56)*B54</f>
        <v>#DIV/0!</v>
      </c>
      <c r="G60" s="9" t="s">
        <v>10</v>
      </c>
      <c r="H60" s="40"/>
      <c r="I60" s="39"/>
      <c r="J60" s="41" t="e">
        <f>(H56-J56)*H54</f>
        <v>#DIV/0!</v>
      </c>
    </row>
    <row r="61" spans="1:10" thickBot="1" x14ac:dyDescent="0.3">
      <c r="A61" s="9" t="s">
        <v>9</v>
      </c>
      <c r="B61" s="40"/>
      <c r="C61" s="39"/>
      <c r="D61" s="38" t="e">
        <f>D60*10</f>
        <v>#DIV/0!</v>
      </c>
      <c r="G61" s="9" t="s">
        <v>9</v>
      </c>
      <c r="H61" s="40"/>
      <c r="I61" s="39"/>
      <c r="J61" s="38" t="e">
        <f>J60*10</f>
        <v>#DIV/0!</v>
      </c>
    </row>
    <row r="62" spans="1:10" thickBot="1" x14ac:dyDescent="0.3">
      <c r="A62" s="9" t="s">
        <v>8</v>
      </c>
      <c r="B62" s="40"/>
      <c r="C62" s="39"/>
      <c r="D62" s="387" t="e">
        <f>D61/D57</f>
        <v>#DIV/0!</v>
      </c>
      <c r="G62" s="9" t="s">
        <v>8</v>
      </c>
      <c r="H62" s="40"/>
      <c r="I62" s="39"/>
      <c r="J62" s="387" t="e">
        <f>J61/J57</f>
        <v>#DIV/0!</v>
      </c>
    </row>
    <row r="63" spans="1:10" ht="16.5" customHeight="1" x14ac:dyDescent="0.2">
      <c r="A63" s="37"/>
      <c r="B63" s="8" t="s">
        <v>7</v>
      </c>
      <c r="C63" s="7"/>
      <c r="D63" s="36"/>
      <c r="G63" s="37"/>
      <c r="H63" s="8" t="s">
        <v>7</v>
      </c>
      <c r="I63" s="7"/>
      <c r="J63" s="36"/>
    </row>
    <row r="64" spans="1:10" ht="16.5" customHeight="1" thickBot="1" x14ac:dyDescent="0.25">
      <c r="A64" s="5"/>
      <c r="B64" s="4"/>
      <c r="C64" s="4"/>
      <c r="D64" s="35"/>
      <c r="G64" s="5"/>
      <c r="H64" s="4"/>
      <c r="I64" s="4"/>
      <c r="J64" s="35"/>
    </row>
    <row r="65" spans="1:10" ht="16.5" customHeight="1" thickBot="1" x14ac:dyDescent="0.25">
      <c r="A65" s="34"/>
      <c r="D65" s="33"/>
      <c r="G65" s="34"/>
      <c r="J65" s="33"/>
    </row>
    <row r="66" spans="1:10" ht="16.5" customHeight="1" thickBot="1" x14ac:dyDescent="0.3">
      <c r="A66" s="32" t="s">
        <v>160</v>
      </c>
      <c r="B66" s="30" t="s">
        <v>18</v>
      </c>
      <c r="C66" s="31"/>
      <c r="D66" s="30" t="s">
        <v>17</v>
      </c>
      <c r="G66" s="32" t="s">
        <v>160</v>
      </c>
      <c r="H66" s="30" t="s">
        <v>18</v>
      </c>
      <c r="I66" s="31"/>
      <c r="J66" s="30" t="s">
        <v>17</v>
      </c>
    </row>
    <row r="67" spans="1:10" ht="16.5" customHeight="1" x14ac:dyDescent="0.25">
      <c r="A67" s="9" t="s">
        <v>159</v>
      </c>
      <c r="B67" s="521"/>
      <c r="C67" s="25"/>
      <c r="D67" s="29"/>
      <c r="G67" s="9" t="s">
        <v>159</v>
      </c>
      <c r="H67" s="521"/>
      <c r="I67" s="25"/>
      <c r="J67" s="29"/>
    </row>
    <row r="68" spans="1:10" ht="16.5" customHeight="1" x14ac:dyDescent="0.25">
      <c r="A68" s="9" t="s">
        <v>158</v>
      </c>
      <c r="B68" s="522"/>
      <c r="C68" s="28"/>
      <c r="D68" s="524"/>
      <c r="G68" s="9" t="s">
        <v>158</v>
      </c>
      <c r="H68" s="522"/>
      <c r="I68" s="28"/>
      <c r="J68" s="524"/>
    </row>
    <row r="69" spans="1:10" ht="16.5" customHeight="1" x14ac:dyDescent="0.25">
      <c r="A69" s="9" t="s">
        <v>157</v>
      </c>
      <c r="B69" s="528"/>
      <c r="C69" s="25"/>
      <c r="D69" s="27"/>
      <c r="G69" s="9" t="s">
        <v>157</v>
      </c>
      <c r="H69" s="528"/>
      <c r="I69" s="25"/>
      <c r="J69" s="27"/>
    </row>
    <row r="70" spans="1:10" ht="16.5" customHeight="1" x14ac:dyDescent="0.25">
      <c r="A70" s="9" t="s">
        <v>83</v>
      </c>
      <c r="B70" s="26" t="str">
        <f>IF(B69="Annual Professional Maintenance", "0.01", "0.03")</f>
        <v>0.03</v>
      </c>
      <c r="C70" s="25"/>
      <c r="D70" s="21"/>
      <c r="G70" s="9" t="s">
        <v>83</v>
      </c>
      <c r="H70" s="26" t="str">
        <f>IF(H69="Annual Professional Maintenance", "0.01", "0.03")</f>
        <v>0.03</v>
      </c>
      <c r="I70" s="25"/>
      <c r="J70" s="21"/>
    </row>
    <row r="71" spans="1:10" ht="16.5" customHeight="1" x14ac:dyDescent="0.25">
      <c r="A71" s="9" t="s">
        <v>156</v>
      </c>
      <c r="B71" s="24">
        <f>B68*(1-B70)^(B47-B67)</f>
        <v>0</v>
      </c>
      <c r="C71" s="14"/>
      <c r="D71" s="21"/>
      <c r="G71" s="9" t="s">
        <v>156</v>
      </c>
      <c r="H71" s="24">
        <f>H68*(1-H70)^(H47-H67)</f>
        <v>0</v>
      </c>
      <c r="I71" s="14"/>
      <c r="J71" s="21"/>
    </row>
    <row r="72" spans="1:10" ht="16.5" customHeight="1" x14ac:dyDescent="0.25">
      <c r="A72" s="9"/>
      <c r="B72" s="23"/>
      <c r="C72" s="14"/>
      <c r="D72" s="21"/>
      <c r="G72" s="9"/>
      <c r="H72" s="23"/>
      <c r="I72" s="14"/>
      <c r="J72" s="21"/>
    </row>
    <row r="73" spans="1:10" ht="16.5" customHeight="1" x14ac:dyDescent="0.25">
      <c r="A73" s="9" t="s">
        <v>155</v>
      </c>
      <c r="B73" s="525"/>
      <c r="C73" s="11"/>
      <c r="D73" s="21"/>
      <c r="G73" s="9" t="s">
        <v>155</v>
      </c>
      <c r="H73" s="525"/>
      <c r="I73" s="11"/>
      <c r="J73" s="21"/>
    </row>
    <row r="74" spans="1:10" ht="16.5" customHeight="1" x14ac:dyDescent="0.25">
      <c r="A74" s="9" t="s">
        <v>154</v>
      </c>
      <c r="B74" s="526"/>
      <c r="C74" s="11"/>
      <c r="D74" s="21"/>
      <c r="G74" s="9" t="s">
        <v>154</v>
      </c>
      <c r="H74" s="526"/>
      <c r="I74" s="11"/>
      <c r="J74" s="21"/>
    </row>
    <row r="75" spans="1:10" ht="16.5" customHeight="1" x14ac:dyDescent="0.25">
      <c r="A75" s="9"/>
      <c r="B75" s="22">
        <f>B74*B76</f>
        <v>0</v>
      </c>
      <c r="C75" s="11"/>
      <c r="D75" s="21"/>
      <c r="G75" s="9"/>
      <c r="H75" s="22">
        <f>H74*H76</f>
        <v>0</v>
      </c>
      <c r="I75" s="11"/>
      <c r="J75" s="21"/>
    </row>
    <row r="76" spans="1:10" ht="16.5" customHeight="1" x14ac:dyDescent="0.25">
      <c r="A76" s="9" t="s">
        <v>153</v>
      </c>
      <c r="B76" s="527"/>
      <c r="C76" s="14"/>
      <c r="D76" s="21"/>
      <c r="G76" s="9" t="s">
        <v>153</v>
      </c>
      <c r="H76" s="527"/>
      <c r="I76" s="14"/>
      <c r="J76" s="21"/>
    </row>
    <row r="77" spans="1:10" ht="16.5" customHeight="1" thickBot="1" x14ac:dyDescent="0.25">
      <c r="A77" s="20"/>
      <c r="B77" s="14"/>
      <c r="C77" s="14"/>
      <c r="D77" s="19"/>
      <c r="G77" s="20"/>
      <c r="H77" s="14"/>
      <c r="I77" s="14"/>
      <c r="J77" s="19"/>
    </row>
    <row r="78" spans="1:10" ht="16.5" customHeight="1" thickBot="1" x14ac:dyDescent="0.3">
      <c r="A78" s="18"/>
      <c r="B78" s="17"/>
      <c r="C78" s="16"/>
      <c r="D78" s="15"/>
      <c r="G78" s="18"/>
      <c r="H78" s="17"/>
      <c r="I78" s="16"/>
      <c r="J78" s="15"/>
    </row>
    <row r="79" spans="1:10" ht="16.5" customHeight="1" thickBot="1" x14ac:dyDescent="0.3">
      <c r="A79" s="9" t="s">
        <v>152</v>
      </c>
      <c r="B79" s="11"/>
      <c r="C79" s="14"/>
      <c r="D79" s="13" t="e">
        <f>(D68-C81)*0.1</f>
        <v>#DIV/0!</v>
      </c>
      <c r="G79" s="9" t="s">
        <v>152</v>
      </c>
      <c r="H79" s="11"/>
      <c r="I79" s="14"/>
      <c r="J79" s="13" t="e">
        <f>(J68-I81)*0.1</f>
        <v>#DIV/0!</v>
      </c>
    </row>
    <row r="80" spans="1:10" ht="16.5" customHeight="1" thickBot="1" x14ac:dyDescent="0.3">
      <c r="A80" s="9"/>
      <c r="B80" s="8" t="s">
        <v>151</v>
      </c>
      <c r="C80" s="7"/>
      <c r="D80" s="12"/>
      <c r="G80" s="9"/>
      <c r="H80" s="8" t="s">
        <v>151</v>
      </c>
      <c r="I80" s="7"/>
      <c r="J80" s="12"/>
    </row>
    <row r="81" spans="1:10" ht="16.5" customHeight="1" thickBot="1" x14ac:dyDescent="0.3">
      <c r="A81" s="9" t="s">
        <v>150</v>
      </c>
      <c r="B81" s="11"/>
      <c r="C81" s="11" t="e">
        <f>B73/B75</f>
        <v>#DIV/0!</v>
      </c>
      <c r="D81" s="10">
        <f>(D68-B71)*0.1</f>
        <v>0</v>
      </c>
      <c r="G81" s="9" t="s">
        <v>150</v>
      </c>
      <c r="H81" s="11"/>
      <c r="I81" s="11" t="e">
        <f>H73/H75</f>
        <v>#DIV/0!</v>
      </c>
      <c r="J81" s="10">
        <f>(J68-H71)*0.1</f>
        <v>0</v>
      </c>
    </row>
    <row r="82" spans="1:10" ht="16.5" customHeight="1" x14ac:dyDescent="0.25">
      <c r="A82" s="9"/>
      <c r="B82" s="8" t="s">
        <v>149</v>
      </c>
      <c r="C82" s="7"/>
      <c r="D82" s="6"/>
      <c r="G82" s="9"/>
      <c r="H82" s="8" t="s">
        <v>149</v>
      </c>
      <c r="I82" s="7"/>
      <c r="J82" s="6"/>
    </row>
    <row r="83" spans="1:10" ht="16.5" customHeight="1" thickBot="1" x14ac:dyDescent="0.25">
      <c r="A83" s="5"/>
      <c r="B83" s="4"/>
      <c r="C83" s="4"/>
      <c r="D83" s="3"/>
      <c r="G83" s="5"/>
      <c r="H83" s="4"/>
      <c r="I83" s="4"/>
      <c r="J83" s="3"/>
    </row>
  </sheetData>
  <protectedRanges>
    <protectedRange password="CF31" sqref="A15:D18 G15:J18 G57:J60 A57:D60" name="Range1"/>
    <protectedRange password="CF31" sqref="C40:D40 A40 A36:D37 A39:D39 C38:D38 A38 I40:J40 G40 G36:J37 G39:J39 I38:J38 G38 I82:J82 G82 G78:J79 G81:J81 I80:J80 G80 C82:D82 A82 A78:D79 A81:D81 C80:D80 A80" name="Range1_1"/>
  </protectedRanges>
  <mergeCells count="20">
    <mergeCell ref="G2:J2"/>
    <mergeCell ref="A2:D2"/>
    <mergeCell ref="I7:J7"/>
    <mergeCell ref="C7:D7"/>
    <mergeCell ref="G44:J44"/>
    <mergeCell ref="B3:D3"/>
    <mergeCell ref="B4:D4"/>
    <mergeCell ref="B5:D5"/>
    <mergeCell ref="H3:J3"/>
    <mergeCell ref="H4:J4"/>
    <mergeCell ref="H5:J5"/>
    <mergeCell ref="H46:J46"/>
    <mergeCell ref="H47:J47"/>
    <mergeCell ref="I49:J49"/>
    <mergeCell ref="A44:D44"/>
    <mergeCell ref="B45:D45"/>
    <mergeCell ref="B46:D46"/>
    <mergeCell ref="B47:D47"/>
    <mergeCell ref="C49:D49"/>
    <mergeCell ref="H45:J45"/>
  </mergeCells>
  <dataValidations count="23">
    <dataValidation type="list" allowBlank="1" showInputMessage="1" sqref="B27">
      <formula1>"Annual Professional Maintenance, Seldom or Never Maintained"</formula1>
    </dataValidation>
    <dataValidation allowBlank="1" showInputMessage="1" showErrorMessage="1" promptTitle="Job Number" prompt="Enter the job number/client ID/audit number for this client. "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H4 H46 B46"/>
    <dataValidation allowBlank="1" showInputMessage="1" showErrorMessage="1" prompt="Enter Client's Name"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H3 H45 B45"/>
    <dataValidation allowBlank="1" showInputMessage="1" showErrorMessage="1" prompt="% decrease using amps" sqref="D37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D65573 IZ65573 SV65573 ACR65573 AMN65573 AWJ65573 BGF65573 BQB65573 BZX65573 CJT65573 CTP65573 DDL65573 DNH65573 DXD65573 EGZ65573 EQV65573 FAR65573 FKN65573 FUJ65573 GEF65573 GOB65573 GXX65573 HHT65573 HRP65573 IBL65573 ILH65573 IVD65573 JEZ65573 JOV65573 JYR65573 KIN65573 KSJ65573 LCF65573 LMB65573 LVX65573 MFT65573 MPP65573 MZL65573 NJH65573 NTD65573 OCZ65573 OMV65573 OWR65573 PGN65573 PQJ65573 QAF65573 QKB65573 QTX65573 RDT65573 RNP65573 RXL65573 SHH65573 SRD65573 TAZ65573 TKV65573 TUR65573 UEN65573 UOJ65573 UYF65573 VIB65573 VRX65573 WBT65573 WLP65573 WVL65573 D131109 IZ131109 SV131109 ACR131109 AMN131109 AWJ131109 BGF131109 BQB131109 BZX131109 CJT131109 CTP131109 DDL131109 DNH131109 DXD131109 EGZ131109 EQV131109 FAR131109 FKN131109 FUJ131109 GEF131109 GOB131109 GXX131109 HHT131109 HRP131109 IBL131109 ILH131109 IVD131109 JEZ131109 JOV131109 JYR131109 KIN131109 KSJ131109 LCF131109 LMB131109 LVX131109 MFT131109 MPP131109 MZL131109 NJH131109 NTD131109 OCZ131109 OMV131109 OWR131109 PGN131109 PQJ131109 QAF131109 QKB131109 QTX131109 RDT131109 RNP131109 RXL131109 SHH131109 SRD131109 TAZ131109 TKV131109 TUR131109 UEN131109 UOJ131109 UYF131109 VIB131109 VRX131109 WBT131109 WLP131109 WVL131109 D196645 IZ196645 SV196645 ACR196645 AMN196645 AWJ196645 BGF196645 BQB196645 BZX196645 CJT196645 CTP196645 DDL196645 DNH196645 DXD196645 EGZ196645 EQV196645 FAR196645 FKN196645 FUJ196645 GEF196645 GOB196645 GXX196645 HHT196645 HRP196645 IBL196645 ILH196645 IVD196645 JEZ196645 JOV196645 JYR196645 KIN196645 KSJ196645 LCF196645 LMB196645 LVX196645 MFT196645 MPP196645 MZL196645 NJH196645 NTD196645 OCZ196645 OMV196645 OWR196645 PGN196645 PQJ196645 QAF196645 QKB196645 QTX196645 RDT196645 RNP196645 RXL196645 SHH196645 SRD196645 TAZ196645 TKV196645 TUR196645 UEN196645 UOJ196645 UYF196645 VIB196645 VRX196645 WBT196645 WLP196645 WVL196645 D262181 IZ262181 SV262181 ACR262181 AMN262181 AWJ262181 BGF262181 BQB262181 BZX262181 CJT262181 CTP262181 DDL262181 DNH262181 DXD262181 EGZ262181 EQV262181 FAR262181 FKN262181 FUJ262181 GEF262181 GOB262181 GXX262181 HHT262181 HRP262181 IBL262181 ILH262181 IVD262181 JEZ262181 JOV262181 JYR262181 KIN262181 KSJ262181 LCF262181 LMB262181 LVX262181 MFT262181 MPP262181 MZL262181 NJH262181 NTD262181 OCZ262181 OMV262181 OWR262181 PGN262181 PQJ262181 QAF262181 QKB262181 QTX262181 RDT262181 RNP262181 RXL262181 SHH262181 SRD262181 TAZ262181 TKV262181 TUR262181 UEN262181 UOJ262181 UYF262181 VIB262181 VRX262181 WBT262181 WLP262181 WVL262181 D327717 IZ327717 SV327717 ACR327717 AMN327717 AWJ327717 BGF327717 BQB327717 BZX327717 CJT327717 CTP327717 DDL327717 DNH327717 DXD327717 EGZ327717 EQV327717 FAR327717 FKN327717 FUJ327717 GEF327717 GOB327717 GXX327717 HHT327717 HRP327717 IBL327717 ILH327717 IVD327717 JEZ327717 JOV327717 JYR327717 KIN327717 KSJ327717 LCF327717 LMB327717 LVX327717 MFT327717 MPP327717 MZL327717 NJH327717 NTD327717 OCZ327717 OMV327717 OWR327717 PGN327717 PQJ327717 QAF327717 QKB327717 QTX327717 RDT327717 RNP327717 RXL327717 SHH327717 SRD327717 TAZ327717 TKV327717 TUR327717 UEN327717 UOJ327717 UYF327717 VIB327717 VRX327717 WBT327717 WLP327717 WVL327717 D393253 IZ393253 SV393253 ACR393253 AMN393253 AWJ393253 BGF393253 BQB393253 BZX393253 CJT393253 CTP393253 DDL393253 DNH393253 DXD393253 EGZ393253 EQV393253 FAR393253 FKN393253 FUJ393253 GEF393253 GOB393253 GXX393253 HHT393253 HRP393253 IBL393253 ILH393253 IVD393253 JEZ393253 JOV393253 JYR393253 KIN393253 KSJ393253 LCF393253 LMB393253 LVX393253 MFT393253 MPP393253 MZL393253 NJH393253 NTD393253 OCZ393253 OMV393253 OWR393253 PGN393253 PQJ393253 QAF393253 QKB393253 QTX393253 RDT393253 RNP393253 RXL393253 SHH393253 SRD393253 TAZ393253 TKV393253 TUR393253 UEN393253 UOJ393253 UYF393253 VIB393253 VRX393253 WBT393253 WLP393253 WVL393253 D458789 IZ458789 SV458789 ACR458789 AMN458789 AWJ458789 BGF458789 BQB458789 BZX458789 CJT458789 CTP458789 DDL458789 DNH458789 DXD458789 EGZ458789 EQV458789 FAR458789 FKN458789 FUJ458789 GEF458789 GOB458789 GXX458789 HHT458789 HRP458789 IBL458789 ILH458789 IVD458789 JEZ458789 JOV458789 JYR458789 KIN458789 KSJ458789 LCF458789 LMB458789 LVX458789 MFT458789 MPP458789 MZL458789 NJH458789 NTD458789 OCZ458789 OMV458789 OWR458789 PGN458789 PQJ458789 QAF458789 QKB458789 QTX458789 RDT458789 RNP458789 RXL458789 SHH458789 SRD458789 TAZ458789 TKV458789 TUR458789 UEN458789 UOJ458789 UYF458789 VIB458789 VRX458789 WBT458789 WLP458789 WVL458789 D524325 IZ524325 SV524325 ACR524325 AMN524325 AWJ524325 BGF524325 BQB524325 BZX524325 CJT524325 CTP524325 DDL524325 DNH524325 DXD524325 EGZ524325 EQV524325 FAR524325 FKN524325 FUJ524325 GEF524325 GOB524325 GXX524325 HHT524325 HRP524325 IBL524325 ILH524325 IVD524325 JEZ524325 JOV524325 JYR524325 KIN524325 KSJ524325 LCF524325 LMB524325 LVX524325 MFT524325 MPP524325 MZL524325 NJH524325 NTD524325 OCZ524325 OMV524325 OWR524325 PGN524325 PQJ524325 QAF524325 QKB524325 QTX524325 RDT524325 RNP524325 RXL524325 SHH524325 SRD524325 TAZ524325 TKV524325 TUR524325 UEN524325 UOJ524325 UYF524325 VIB524325 VRX524325 WBT524325 WLP524325 WVL524325 D589861 IZ589861 SV589861 ACR589861 AMN589861 AWJ589861 BGF589861 BQB589861 BZX589861 CJT589861 CTP589861 DDL589861 DNH589861 DXD589861 EGZ589861 EQV589861 FAR589861 FKN589861 FUJ589861 GEF589861 GOB589861 GXX589861 HHT589861 HRP589861 IBL589861 ILH589861 IVD589861 JEZ589861 JOV589861 JYR589861 KIN589861 KSJ589861 LCF589861 LMB589861 LVX589861 MFT589861 MPP589861 MZL589861 NJH589861 NTD589861 OCZ589861 OMV589861 OWR589861 PGN589861 PQJ589861 QAF589861 QKB589861 QTX589861 RDT589861 RNP589861 RXL589861 SHH589861 SRD589861 TAZ589861 TKV589861 TUR589861 UEN589861 UOJ589861 UYF589861 VIB589861 VRX589861 WBT589861 WLP589861 WVL589861 D655397 IZ655397 SV655397 ACR655397 AMN655397 AWJ655397 BGF655397 BQB655397 BZX655397 CJT655397 CTP655397 DDL655397 DNH655397 DXD655397 EGZ655397 EQV655397 FAR655397 FKN655397 FUJ655397 GEF655397 GOB655397 GXX655397 HHT655397 HRP655397 IBL655397 ILH655397 IVD655397 JEZ655397 JOV655397 JYR655397 KIN655397 KSJ655397 LCF655397 LMB655397 LVX655397 MFT655397 MPP655397 MZL655397 NJH655397 NTD655397 OCZ655397 OMV655397 OWR655397 PGN655397 PQJ655397 QAF655397 QKB655397 QTX655397 RDT655397 RNP655397 RXL655397 SHH655397 SRD655397 TAZ655397 TKV655397 TUR655397 UEN655397 UOJ655397 UYF655397 VIB655397 VRX655397 WBT655397 WLP655397 WVL655397 D720933 IZ720933 SV720933 ACR720933 AMN720933 AWJ720933 BGF720933 BQB720933 BZX720933 CJT720933 CTP720933 DDL720933 DNH720933 DXD720933 EGZ720933 EQV720933 FAR720933 FKN720933 FUJ720933 GEF720933 GOB720933 GXX720933 HHT720933 HRP720933 IBL720933 ILH720933 IVD720933 JEZ720933 JOV720933 JYR720933 KIN720933 KSJ720933 LCF720933 LMB720933 LVX720933 MFT720933 MPP720933 MZL720933 NJH720933 NTD720933 OCZ720933 OMV720933 OWR720933 PGN720933 PQJ720933 QAF720933 QKB720933 QTX720933 RDT720933 RNP720933 RXL720933 SHH720933 SRD720933 TAZ720933 TKV720933 TUR720933 UEN720933 UOJ720933 UYF720933 VIB720933 VRX720933 WBT720933 WLP720933 WVL720933 D786469 IZ786469 SV786469 ACR786469 AMN786469 AWJ786469 BGF786469 BQB786469 BZX786469 CJT786469 CTP786469 DDL786469 DNH786469 DXD786469 EGZ786469 EQV786469 FAR786469 FKN786469 FUJ786469 GEF786469 GOB786469 GXX786469 HHT786469 HRP786469 IBL786469 ILH786469 IVD786469 JEZ786469 JOV786469 JYR786469 KIN786469 KSJ786469 LCF786469 LMB786469 LVX786469 MFT786469 MPP786469 MZL786469 NJH786469 NTD786469 OCZ786469 OMV786469 OWR786469 PGN786469 PQJ786469 QAF786469 QKB786469 QTX786469 RDT786469 RNP786469 RXL786469 SHH786469 SRD786469 TAZ786469 TKV786469 TUR786469 UEN786469 UOJ786469 UYF786469 VIB786469 VRX786469 WBT786469 WLP786469 WVL786469 D852005 IZ852005 SV852005 ACR852005 AMN852005 AWJ852005 BGF852005 BQB852005 BZX852005 CJT852005 CTP852005 DDL852005 DNH852005 DXD852005 EGZ852005 EQV852005 FAR852005 FKN852005 FUJ852005 GEF852005 GOB852005 GXX852005 HHT852005 HRP852005 IBL852005 ILH852005 IVD852005 JEZ852005 JOV852005 JYR852005 KIN852005 KSJ852005 LCF852005 LMB852005 LVX852005 MFT852005 MPP852005 MZL852005 NJH852005 NTD852005 OCZ852005 OMV852005 OWR852005 PGN852005 PQJ852005 QAF852005 QKB852005 QTX852005 RDT852005 RNP852005 RXL852005 SHH852005 SRD852005 TAZ852005 TKV852005 TUR852005 UEN852005 UOJ852005 UYF852005 VIB852005 VRX852005 WBT852005 WLP852005 WVL852005 D917541 IZ917541 SV917541 ACR917541 AMN917541 AWJ917541 BGF917541 BQB917541 BZX917541 CJT917541 CTP917541 DDL917541 DNH917541 DXD917541 EGZ917541 EQV917541 FAR917541 FKN917541 FUJ917541 GEF917541 GOB917541 GXX917541 HHT917541 HRP917541 IBL917541 ILH917541 IVD917541 JEZ917541 JOV917541 JYR917541 KIN917541 KSJ917541 LCF917541 LMB917541 LVX917541 MFT917541 MPP917541 MZL917541 NJH917541 NTD917541 OCZ917541 OMV917541 OWR917541 PGN917541 PQJ917541 QAF917541 QKB917541 QTX917541 RDT917541 RNP917541 RXL917541 SHH917541 SRD917541 TAZ917541 TKV917541 TUR917541 UEN917541 UOJ917541 UYF917541 VIB917541 VRX917541 WBT917541 WLP917541 WVL917541 D983077 IZ983077 SV983077 ACR983077 AMN983077 AWJ983077 BGF983077 BQB983077 BZX983077 CJT983077 CTP983077 DDL983077 DNH983077 DXD983077 EGZ983077 EQV983077 FAR983077 FKN983077 FUJ983077 GEF983077 GOB983077 GXX983077 HHT983077 HRP983077 IBL983077 ILH983077 IVD983077 JEZ983077 JOV983077 JYR983077 KIN983077 KSJ983077 LCF983077 LMB983077 LVX983077 MFT983077 MPP983077 MZL983077 NJH983077 NTD983077 OCZ983077 OMV983077 OWR983077 PGN983077 PQJ983077 QAF983077 QKB983077 QTX983077 RDT983077 RNP983077 RXL983077 SHH983077 SRD983077 TAZ983077 TKV983077 TUR983077 UEN983077 UOJ983077 UYF983077 VIB983077 VRX983077 WBT983077 WLP983077 WVL983077 J37 J79 D79"/>
    <dataValidation allowBlank="1" showInputMessage="1" showErrorMessage="1" promptTitle="Replacement EER" prompt="Enter the EER found on the (Yellow) Energy Guide of the new replacement unit." sqref="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IT65532 SP65532 ACL65532 AMH65532 AWD65532 BFZ65532 BPV65532 BZR65532 CJN65532 CTJ65532 DDF65532 DNB65532 DWX65532 EGT65532 EQP65532 FAL65532 FKH65532 FUD65532 GDZ65532 GNV65532 GXR65532 HHN65532 HRJ65532 IBF65532 ILB65532 IUX65532 JET65532 JOP65532 JYL65532 KIH65532 KSD65532 LBZ65532 LLV65532 LVR65532 MFN65532 MPJ65532 MZF65532 NJB65532 NSX65532 OCT65532 OMP65532 OWL65532 PGH65532 PQD65532 PZZ65532 QJV65532 QTR65532 RDN65532 RNJ65532 RXF65532 SHB65532 SQX65532 TAT65532 TKP65532 TUL65532 UEH65532 UOD65532 UXZ65532 VHV65532 VRR65532 WBN65532 WLJ65532 WVF65532 XFB65532 IT131068 SP131068 ACL131068 AMH131068 AWD131068 BFZ131068 BPV131068 BZR131068 CJN131068 CTJ131068 DDF131068 DNB131068 DWX131068 EGT131068 EQP131068 FAL131068 FKH131068 FUD131068 GDZ131068 GNV131068 GXR131068 HHN131068 HRJ131068 IBF131068 ILB131068 IUX131068 JET131068 JOP131068 JYL131068 KIH131068 KSD131068 LBZ131068 LLV131068 LVR131068 MFN131068 MPJ131068 MZF131068 NJB131068 NSX131068 OCT131068 OMP131068 OWL131068 PGH131068 PQD131068 PZZ131068 QJV131068 QTR131068 RDN131068 RNJ131068 RXF131068 SHB131068 SQX131068 TAT131068 TKP131068 TUL131068 UEH131068 UOD131068 UXZ131068 VHV131068 VRR131068 WBN131068 WLJ131068 WVF131068 XFB131068 IT196604 SP196604 ACL196604 AMH196604 AWD196604 BFZ196604 BPV196604 BZR196604 CJN196604 CTJ196604 DDF196604 DNB196604 DWX196604 EGT196604 EQP196604 FAL196604 FKH196604 FUD196604 GDZ196604 GNV196604 GXR196604 HHN196604 HRJ196604 IBF196604 ILB196604 IUX196604 JET196604 JOP196604 JYL196604 KIH196604 KSD196604 LBZ196604 LLV196604 LVR196604 MFN196604 MPJ196604 MZF196604 NJB196604 NSX196604 OCT196604 OMP196604 OWL196604 PGH196604 PQD196604 PZZ196604 QJV196604 QTR196604 RDN196604 RNJ196604 RXF196604 SHB196604 SQX196604 TAT196604 TKP196604 TUL196604 UEH196604 UOD196604 UXZ196604 VHV196604 VRR196604 WBN196604 WLJ196604 WVF196604 XFB196604 IT262140 SP262140 ACL262140 AMH262140 AWD262140 BFZ262140 BPV262140 BZR262140 CJN262140 CTJ262140 DDF262140 DNB262140 DWX262140 EGT262140 EQP262140 FAL262140 FKH262140 FUD262140 GDZ262140 GNV262140 GXR262140 HHN262140 HRJ262140 IBF262140 ILB262140 IUX262140 JET262140 JOP262140 JYL262140 KIH262140 KSD262140 LBZ262140 LLV262140 LVR262140 MFN262140 MPJ262140 MZF262140 NJB262140 NSX262140 OCT262140 OMP262140 OWL262140 PGH262140 PQD262140 PZZ262140 QJV262140 QTR262140 RDN262140 RNJ262140 RXF262140 SHB262140 SQX262140 TAT262140 TKP262140 TUL262140 UEH262140 UOD262140 UXZ262140 VHV262140 VRR262140 WBN262140 WLJ262140 WVF262140 XFB262140 IT327676 SP327676 ACL327676 AMH327676 AWD327676 BFZ327676 BPV327676 BZR327676 CJN327676 CTJ327676 DDF327676 DNB327676 DWX327676 EGT327676 EQP327676 FAL327676 FKH327676 FUD327676 GDZ327676 GNV327676 GXR327676 HHN327676 HRJ327676 IBF327676 ILB327676 IUX327676 JET327676 JOP327676 JYL327676 KIH327676 KSD327676 LBZ327676 LLV327676 LVR327676 MFN327676 MPJ327676 MZF327676 NJB327676 NSX327676 OCT327676 OMP327676 OWL327676 PGH327676 PQD327676 PZZ327676 QJV327676 QTR327676 RDN327676 RNJ327676 RXF327676 SHB327676 SQX327676 TAT327676 TKP327676 TUL327676 UEH327676 UOD327676 UXZ327676 VHV327676 VRR327676 WBN327676 WLJ327676 WVF327676 XFB327676 IT393212 SP393212 ACL393212 AMH393212 AWD393212 BFZ393212 BPV393212 BZR393212 CJN393212 CTJ393212 DDF393212 DNB393212 DWX393212 EGT393212 EQP393212 FAL393212 FKH393212 FUD393212 GDZ393212 GNV393212 GXR393212 HHN393212 HRJ393212 IBF393212 ILB393212 IUX393212 JET393212 JOP393212 JYL393212 KIH393212 KSD393212 LBZ393212 LLV393212 LVR393212 MFN393212 MPJ393212 MZF393212 NJB393212 NSX393212 OCT393212 OMP393212 OWL393212 PGH393212 PQD393212 PZZ393212 QJV393212 QTR393212 RDN393212 RNJ393212 RXF393212 SHB393212 SQX393212 TAT393212 TKP393212 TUL393212 UEH393212 UOD393212 UXZ393212 VHV393212 VRR393212 WBN393212 WLJ393212 WVF393212 XFB393212 IT458748 SP458748 ACL458748 AMH458748 AWD458748 BFZ458748 BPV458748 BZR458748 CJN458748 CTJ458748 DDF458748 DNB458748 DWX458748 EGT458748 EQP458748 FAL458748 FKH458748 FUD458748 GDZ458748 GNV458748 GXR458748 HHN458748 HRJ458748 IBF458748 ILB458748 IUX458748 JET458748 JOP458748 JYL458748 KIH458748 KSD458748 LBZ458748 LLV458748 LVR458748 MFN458748 MPJ458748 MZF458748 NJB458748 NSX458748 OCT458748 OMP458748 OWL458748 PGH458748 PQD458748 PZZ458748 QJV458748 QTR458748 RDN458748 RNJ458748 RXF458748 SHB458748 SQX458748 TAT458748 TKP458748 TUL458748 UEH458748 UOD458748 UXZ458748 VHV458748 VRR458748 WBN458748 WLJ458748 WVF458748 XFB458748 IT524284 SP524284 ACL524284 AMH524284 AWD524284 BFZ524284 BPV524284 BZR524284 CJN524284 CTJ524284 DDF524284 DNB524284 DWX524284 EGT524284 EQP524284 FAL524284 FKH524284 FUD524284 GDZ524284 GNV524284 GXR524284 HHN524284 HRJ524284 IBF524284 ILB524284 IUX524284 JET524284 JOP524284 JYL524284 KIH524284 KSD524284 LBZ524284 LLV524284 LVR524284 MFN524284 MPJ524284 MZF524284 NJB524284 NSX524284 OCT524284 OMP524284 OWL524284 PGH524284 PQD524284 PZZ524284 QJV524284 QTR524284 RDN524284 RNJ524284 RXF524284 SHB524284 SQX524284 TAT524284 TKP524284 TUL524284 UEH524284 UOD524284 UXZ524284 VHV524284 VRR524284 WBN524284 WLJ524284 WVF524284 XFB524284 IT589820 SP589820 ACL589820 AMH589820 AWD589820 BFZ589820 BPV589820 BZR589820 CJN589820 CTJ589820 DDF589820 DNB589820 DWX589820 EGT589820 EQP589820 FAL589820 FKH589820 FUD589820 GDZ589820 GNV589820 GXR589820 HHN589820 HRJ589820 IBF589820 ILB589820 IUX589820 JET589820 JOP589820 JYL589820 KIH589820 KSD589820 LBZ589820 LLV589820 LVR589820 MFN589820 MPJ589820 MZF589820 NJB589820 NSX589820 OCT589820 OMP589820 OWL589820 PGH589820 PQD589820 PZZ589820 QJV589820 QTR589820 RDN589820 RNJ589820 RXF589820 SHB589820 SQX589820 TAT589820 TKP589820 TUL589820 UEH589820 UOD589820 UXZ589820 VHV589820 VRR589820 WBN589820 WLJ589820 WVF589820 XFB589820 IT655356 SP655356 ACL655356 AMH655356 AWD655356 BFZ655356 BPV655356 BZR655356 CJN655356 CTJ655356 DDF655356 DNB655356 DWX655356 EGT655356 EQP655356 FAL655356 FKH655356 FUD655356 GDZ655356 GNV655356 GXR655356 HHN655356 HRJ655356 IBF655356 ILB655356 IUX655356 JET655356 JOP655356 JYL655356 KIH655356 KSD655356 LBZ655356 LLV655356 LVR655356 MFN655356 MPJ655356 MZF655356 NJB655356 NSX655356 OCT655356 OMP655356 OWL655356 PGH655356 PQD655356 PZZ655356 QJV655356 QTR655356 RDN655356 RNJ655356 RXF655356 SHB655356 SQX655356 TAT655356 TKP655356 TUL655356 UEH655356 UOD655356 UXZ655356 VHV655356 VRR655356 WBN655356 WLJ655356 WVF655356 XFB655356 IT720892 SP720892 ACL720892 AMH720892 AWD720892 BFZ720892 BPV720892 BZR720892 CJN720892 CTJ720892 DDF720892 DNB720892 DWX720892 EGT720892 EQP720892 FAL720892 FKH720892 FUD720892 GDZ720892 GNV720892 GXR720892 HHN720892 HRJ720892 IBF720892 ILB720892 IUX720892 JET720892 JOP720892 JYL720892 KIH720892 KSD720892 LBZ720892 LLV720892 LVR720892 MFN720892 MPJ720892 MZF720892 NJB720892 NSX720892 OCT720892 OMP720892 OWL720892 PGH720892 PQD720892 PZZ720892 QJV720892 QTR720892 RDN720892 RNJ720892 RXF720892 SHB720892 SQX720892 TAT720892 TKP720892 TUL720892 UEH720892 UOD720892 UXZ720892 VHV720892 VRR720892 WBN720892 WLJ720892 WVF720892 XFB720892 IT786428 SP786428 ACL786428 AMH786428 AWD786428 BFZ786428 BPV786428 BZR786428 CJN786428 CTJ786428 DDF786428 DNB786428 DWX786428 EGT786428 EQP786428 FAL786428 FKH786428 FUD786428 GDZ786428 GNV786428 GXR786428 HHN786428 HRJ786428 IBF786428 ILB786428 IUX786428 JET786428 JOP786428 JYL786428 KIH786428 KSD786428 LBZ786428 LLV786428 LVR786428 MFN786428 MPJ786428 MZF786428 NJB786428 NSX786428 OCT786428 OMP786428 OWL786428 PGH786428 PQD786428 PZZ786428 QJV786428 QTR786428 RDN786428 RNJ786428 RXF786428 SHB786428 SQX786428 TAT786428 TKP786428 TUL786428 UEH786428 UOD786428 UXZ786428 VHV786428 VRR786428 WBN786428 WLJ786428 WVF786428 XFB786428 IT851964 SP851964 ACL851964 AMH851964 AWD851964 BFZ851964 BPV851964 BZR851964 CJN851964 CTJ851964 DDF851964 DNB851964 DWX851964 EGT851964 EQP851964 FAL851964 FKH851964 FUD851964 GDZ851964 GNV851964 GXR851964 HHN851964 HRJ851964 IBF851964 ILB851964 IUX851964 JET851964 JOP851964 JYL851964 KIH851964 KSD851964 LBZ851964 LLV851964 LVR851964 MFN851964 MPJ851964 MZF851964 NJB851964 NSX851964 OCT851964 OMP851964 OWL851964 PGH851964 PQD851964 PZZ851964 QJV851964 QTR851964 RDN851964 RNJ851964 RXF851964 SHB851964 SQX851964 TAT851964 TKP851964 TUL851964 UEH851964 UOD851964 UXZ851964 VHV851964 VRR851964 WBN851964 WLJ851964 WVF851964 XFB851964 IT917500 SP917500 ACL917500 AMH917500 AWD917500 BFZ917500 BPV917500 BZR917500 CJN917500 CTJ917500 DDF917500 DNB917500 DWX917500 EGT917500 EQP917500 FAL917500 FKH917500 FUD917500 GDZ917500 GNV917500 GXR917500 HHN917500 HRJ917500 IBF917500 ILB917500 IUX917500 JET917500 JOP917500 JYL917500 KIH917500 KSD917500 LBZ917500 LLV917500 LVR917500 MFN917500 MPJ917500 MZF917500 NJB917500 NSX917500 OCT917500 OMP917500 OWL917500 PGH917500 PQD917500 PZZ917500 QJV917500 QTR917500 RDN917500 RNJ917500 RXF917500 SHB917500 SQX917500 TAT917500 TKP917500 TUL917500 UEH917500 UOD917500 UXZ917500 VHV917500 VRR917500 WBN917500 WLJ917500 WVF917500 XFB917500 IT983036 SP983036 ACL983036 AMH983036 AWD983036 BFZ983036 BPV983036 BZR983036 CJN983036 CTJ983036 DDF983036 DNB983036 DWX983036 EGT983036 EQP983036 FAL983036 FKH983036 FUD983036 GDZ983036 GNV983036 GXR983036 HHN983036 HRJ983036 IBF983036 ILB983036 IUX983036 JET983036 JOP983036 JYL983036 KIH983036 KSD983036 LBZ983036 LLV983036 LVR983036 MFN983036 MPJ983036 MZF983036 NJB983036 NSX983036 OCT983036 OMP983036 OWL983036 PGH983036 PQD983036 PZZ983036 QJV983036 QTR983036 RDN983036 RNJ983036 RXF983036 SHB983036 SQX983036 TAT983036 TKP983036 TUL983036 UEH983036 UOD983036 UXZ983036 VHV983036 VRR983036 WBN983036 WLJ983036 WVF983036 XFB983036 IT1048572 SP1048572 ACL1048572 AMH1048572 AWD1048572 BFZ1048572 BPV1048572 BZR1048572 CJN1048572 CTJ1048572 DDF1048572 DNB1048572 DWX1048572 EGT1048572 EQP1048572 FAL1048572 FKH1048572 FUD1048572 GDZ1048572 GNV1048572 GXR1048572 HHN1048572 HRJ1048572 IBF1048572 ILB1048572 IUX1048572 JET1048572 JOP1048572 JYL1048572 KIH1048572 KSD1048572 LBZ1048572 LLV1048572 LVR1048572 MFN1048572 MPJ1048572 MZF1048572 NJB1048572 NSX1048572 OCT1048572 OMP1048572 OWL1048572 PGH1048572 PQD1048572 PZZ1048572 QJV1048572 QTR1048572 RDN1048572 RNJ1048572 RXF1048572 SHB1048572 SQX1048572 TAT1048572 TKP1048572 TUL1048572 UEH1048572 UOD1048572 UXZ1048572 VHV1048572 VRR1048572 WBN1048572 WLJ1048572 WVF1048572 XFB1048572 J26 J68 D68"/>
    <dataValidation allowBlank="1" showInputMessage="1" showErrorMessage="1" prompt="% EER increase using plate" sqref="D3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J39 J81 D81"/>
    <dataValidation allowBlank="1" showInputMessage="1" showErrorMessage="1" promptTitle="Existing Amps" prompt="Enter the amps found on the plate.  If the amps cannot be found enter the amps reading using a comsuption meter or amp meter." sqref="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B1048576 IX1048576 ST1048576 ACP1048576 AML1048576 AWH1048576 BGD1048576 BPZ1048576 BZV1048576 CJR1048576 CTN1048576 DDJ1048576 DNF1048576 DXB1048576 EGX1048576 EQT1048576 FAP1048576 FKL1048576 FUH1048576 GED1048576 GNZ1048576 GXV1048576 HHR1048576 HRN1048576 IBJ1048576 ILF1048576 IVB1048576 JEX1048576 JOT1048576 JYP1048576 KIL1048576 KSH1048576 LCD1048576 LLZ1048576 LVV1048576 MFR1048576 MPN1048576 MZJ1048576 NJF1048576 NTB1048576 OCX1048576 OMT1048576 OWP1048576 PGL1048576 PQH1048576 QAD1048576 QJZ1048576 QTV1048576 RDR1048576 RNN1048576 RXJ1048576 SHF1048576 SRB1048576 TAX1048576 TKT1048576 TUP1048576 UEL1048576 UOH1048576 UYD1048576 VHZ1048576 VRV1048576 WBR1048576 WLN1048576 WVJ1048576 IQ65536 SM65536 ACI65536 AME65536 AWA65536 BFW65536 BPS65536 BZO65536 CJK65536 CTG65536 DDC65536 DMY65536 DWU65536 EGQ65536 EQM65536 FAI65536 FKE65536 FUA65536 GDW65536 GNS65536 GXO65536 HHK65536 HRG65536 IBC65536 IKY65536 IUU65536 JEQ65536 JOM65536 JYI65536 KIE65536 KSA65536 LBW65536 LLS65536 LVO65536 MFK65536 MPG65536 MZC65536 NIY65536 NSU65536 OCQ65536 OMM65536 OWI65536 PGE65536 PQA65536 PZW65536 QJS65536 QTO65536 RDK65536 RNG65536 RXC65536 SGY65536 SQU65536 TAQ65536 TKM65536 TUI65536 UEE65536 UOA65536 UXW65536 VHS65536 VRO65536 WBK65536 WLG65536 WVC65536 XEY65536 IQ131072 SM131072 ACI131072 AME131072 AWA131072 BFW131072 BPS131072 BZO131072 CJK131072 CTG131072 DDC131072 DMY131072 DWU131072 EGQ131072 EQM131072 FAI131072 FKE131072 FUA131072 GDW131072 GNS131072 GXO131072 HHK131072 HRG131072 IBC131072 IKY131072 IUU131072 JEQ131072 JOM131072 JYI131072 KIE131072 KSA131072 LBW131072 LLS131072 LVO131072 MFK131072 MPG131072 MZC131072 NIY131072 NSU131072 OCQ131072 OMM131072 OWI131072 PGE131072 PQA131072 PZW131072 QJS131072 QTO131072 RDK131072 RNG131072 RXC131072 SGY131072 SQU131072 TAQ131072 TKM131072 TUI131072 UEE131072 UOA131072 UXW131072 VHS131072 VRO131072 WBK131072 WLG131072 WVC131072 XEY131072 IQ196608 SM196608 ACI196608 AME196608 AWA196608 BFW196608 BPS196608 BZO196608 CJK196608 CTG196608 DDC196608 DMY196608 DWU196608 EGQ196608 EQM196608 FAI196608 FKE196608 FUA196608 GDW196608 GNS196608 GXO196608 HHK196608 HRG196608 IBC196608 IKY196608 IUU196608 JEQ196608 JOM196608 JYI196608 KIE196608 KSA196608 LBW196608 LLS196608 LVO196608 MFK196608 MPG196608 MZC196608 NIY196608 NSU196608 OCQ196608 OMM196608 OWI196608 PGE196608 PQA196608 PZW196608 QJS196608 QTO196608 RDK196608 RNG196608 RXC196608 SGY196608 SQU196608 TAQ196608 TKM196608 TUI196608 UEE196608 UOA196608 UXW196608 VHS196608 VRO196608 WBK196608 WLG196608 WVC196608 XEY196608 IQ262144 SM262144 ACI262144 AME262144 AWA262144 BFW262144 BPS262144 BZO262144 CJK262144 CTG262144 DDC262144 DMY262144 DWU262144 EGQ262144 EQM262144 FAI262144 FKE262144 FUA262144 GDW262144 GNS262144 GXO262144 HHK262144 HRG262144 IBC262144 IKY262144 IUU262144 JEQ262144 JOM262144 JYI262144 KIE262144 KSA262144 LBW262144 LLS262144 LVO262144 MFK262144 MPG262144 MZC262144 NIY262144 NSU262144 OCQ262144 OMM262144 OWI262144 PGE262144 PQA262144 PZW262144 QJS262144 QTO262144 RDK262144 RNG262144 RXC262144 SGY262144 SQU262144 TAQ262144 TKM262144 TUI262144 UEE262144 UOA262144 UXW262144 VHS262144 VRO262144 WBK262144 WLG262144 WVC262144 XEY262144 IQ327680 SM327680 ACI327680 AME327680 AWA327680 BFW327680 BPS327680 BZO327680 CJK327680 CTG327680 DDC327680 DMY327680 DWU327680 EGQ327680 EQM327680 FAI327680 FKE327680 FUA327680 GDW327680 GNS327680 GXO327680 HHK327680 HRG327680 IBC327680 IKY327680 IUU327680 JEQ327680 JOM327680 JYI327680 KIE327680 KSA327680 LBW327680 LLS327680 LVO327680 MFK327680 MPG327680 MZC327680 NIY327680 NSU327680 OCQ327680 OMM327680 OWI327680 PGE327680 PQA327680 PZW327680 QJS327680 QTO327680 RDK327680 RNG327680 RXC327680 SGY327680 SQU327680 TAQ327680 TKM327680 TUI327680 UEE327680 UOA327680 UXW327680 VHS327680 VRO327680 WBK327680 WLG327680 WVC327680 XEY327680 IQ393216 SM393216 ACI393216 AME393216 AWA393216 BFW393216 BPS393216 BZO393216 CJK393216 CTG393216 DDC393216 DMY393216 DWU393216 EGQ393216 EQM393216 FAI393216 FKE393216 FUA393216 GDW393216 GNS393216 GXO393216 HHK393216 HRG393216 IBC393216 IKY393216 IUU393216 JEQ393216 JOM393216 JYI393216 KIE393216 KSA393216 LBW393216 LLS393216 LVO393216 MFK393216 MPG393216 MZC393216 NIY393216 NSU393216 OCQ393216 OMM393216 OWI393216 PGE393216 PQA393216 PZW393216 QJS393216 QTO393216 RDK393216 RNG393216 RXC393216 SGY393216 SQU393216 TAQ393216 TKM393216 TUI393216 UEE393216 UOA393216 UXW393216 VHS393216 VRO393216 WBK393216 WLG393216 WVC393216 XEY393216 IQ458752 SM458752 ACI458752 AME458752 AWA458752 BFW458752 BPS458752 BZO458752 CJK458752 CTG458752 DDC458752 DMY458752 DWU458752 EGQ458752 EQM458752 FAI458752 FKE458752 FUA458752 GDW458752 GNS458752 GXO458752 HHK458752 HRG458752 IBC458752 IKY458752 IUU458752 JEQ458752 JOM458752 JYI458752 KIE458752 KSA458752 LBW458752 LLS458752 LVO458752 MFK458752 MPG458752 MZC458752 NIY458752 NSU458752 OCQ458752 OMM458752 OWI458752 PGE458752 PQA458752 PZW458752 QJS458752 QTO458752 RDK458752 RNG458752 RXC458752 SGY458752 SQU458752 TAQ458752 TKM458752 TUI458752 UEE458752 UOA458752 UXW458752 VHS458752 VRO458752 WBK458752 WLG458752 WVC458752 XEY458752 IQ524288 SM524288 ACI524288 AME524288 AWA524288 BFW524288 BPS524288 BZO524288 CJK524288 CTG524288 DDC524288 DMY524288 DWU524288 EGQ524288 EQM524288 FAI524288 FKE524288 FUA524288 GDW524288 GNS524288 GXO524288 HHK524288 HRG524288 IBC524288 IKY524288 IUU524288 JEQ524288 JOM524288 JYI524288 KIE524288 KSA524288 LBW524288 LLS524288 LVO524288 MFK524288 MPG524288 MZC524288 NIY524288 NSU524288 OCQ524288 OMM524288 OWI524288 PGE524288 PQA524288 PZW524288 QJS524288 QTO524288 RDK524288 RNG524288 RXC524288 SGY524288 SQU524288 TAQ524288 TKM524288 TUI524288 UEE524288 UOA524288 UXW524288 VHS524288 VRO524288 WBK524288 WLG524288 WVC524288 XEY524288 IQ589824 SM589824 ACI589824 AME589824 AWA589824 BFW589824 BPS589824 BZO589824 CJK589824 CTG589824 DDC589824 DMY589824 DWU589824 EGQ589824 EQM589824 FAI589824 FKE589824 FUA589824 GDW589824 GNS589824 GXO589824 HHK589824 HRG589824 IBC589824 IKY589824 IUU589824 JEQ589824 JOM589824 JYI589824 KIE589824 KSA589824 LBW589824 LLS589824 LVO589824 MFK589824 MPG589824 MZC589824 NIY589824 NSU589824 OCQ589824 OMM589824 OWI589824 PGE589824 PQA589824 PZW589824 QJS589824 QTO589824 RDK589824 RNG589824 RXC589824 SGY589824 SQU589824 TAQ589824 TKM589824 TUI589824 UEE589824 UOA589824 UXW589824 VHS589824 VRO589824 WBK589824 WLG589824 WVC589824 XEY589824 IQ655360 SM655360 ACI655360 AME655360 AWA655360 BFW655360 BPS655360 BZO655360 CJK655360 CTG655360 DDC655360 DMY655360 DWU655360 EGQ655360 EQM655360 FAI655360 FKE655360 FUA655360 GDW655360 GNS655360 GXO655360 HHK655360 HRG655360 IBC655360 IKY655360 IUU655360 JEQ655360 JOM655360 JYI655360 KIE655360 KSA655360 LBW655360 LLS655360 LVO655360 MFK655360 MPG655360 MZC655360 NIY655360 NSU655360 OCQ655360 OMM655360 OWI655360 PGE655360 PQA655360 PZW655360 QJS655360 QTO655360 RDK655360 RNG655360 RXC655360 SGY655360 SQU655360 TAQ655360 TKM655360 TUI655360 UEE655360 UOA655360 UXW655360 VHS655360 VRO655360 WBK655360 WLG655360 WVC655360 XEY655360 IQ720896 SM720896 ACI720896 AME720896 AWA720896 BFW720896 BPS720896 BZO720896 CJK720896 CTG720896 DDC720896 DMY720896 DWU720896 EGQ720896 EQM720896 FAI720896 FKE720896 FUA720896 GDW720896 GNS720896 GXO720896 HHK720896 HRG720896 IBC720896 IKY720896 IUU720896 JEQ720896 JOM720896 JYI720896 KIE720896 KSA720896 LBW720896 LLS720896 LVO720896 MFK720896 MPG720896 MZC720896 NIY720896 NSU720896 OCQ720896 OMM720896 OWI720896 PGE720896 PQA720896 PZW720896 QJS720896 QTO720896 RDK720896 RNG720896 RXC720896 SGY720896 SQU720896 TAQ720896 TKM720896 TUI720896 UEE720896 UOA720896 UXW720896 VHS720896 VRO720896 WBK720896 WLG720896 WVC720896 XEY720896 IQ786432 SM786432 ACI786432 AME786432 AWA786432 BFW786432 BPS786432 BZO786432 CJK786432 CTG786432 DDC786432 DMY786432 DWU786432 EGQ786432 EQM786432 FAI786432 FKE786432 FUA786432 GDW786432 GNS786432 GXO786432 HHK786432 HRG786432 IBC786432 IKY786432 IUU786432 JEQ786432 JOM786432 JYI786432 KIE786432 KSA786432 LBW786432 LLS786432 LVO786432 MFK786432 MPG786432 MZC786432 NIY786432 NSU786432 OCQ786432 OMM786432 OWI786432 PGE786432 PQA786432 PZW786432 QJS786432 QTO786432 RDK786432 RNG786432 RXC786432 SGY786432 SQU786432 TAQ786432 TKM786432 TUI786432 UEE786432 UOA786432 UXW786432 VHS786432 VRO786432 WBK786432 WLG786432 WVC786432 XEY786432 IQ851968 SM851968 ACI851968 AME851968 AWA851968 BFW851968 BPS851968 BZO851968 CJK851968 CTG851968 DDC851968 DMY851968 DWU851968 EGQ851968 EQM851968 FAI851968 FKE851968 FUA851968 GDW851968 GNS851968 GXO851968 HHK851968 HRG851968 IBC851968 IKY851968 IUU851968 JEQ851968 JOM851968 JYI851968 KIE851968 KSA851968 LBW851968 LLS851968 LVO851968 MFK851968 MPG851968 MZC851968 NIY851968 NSU851968 OCQ851968 OMM851968 OWI851968 PGE851968 PQA851968 PZW851968 QJS851968 QTO851968 RDK851968 RNG851968 RXC851968 SGY851968 SQU851968 TAQ851968 TKM851968 TUI851968 UEE851968 UOA851968 UXW851968 VHS851968 VRO851968 WBK851968 WLG851968 WVC851968 XEY851968 IQ917504 SM917504 ACI917504 AME917504 AWA917504 BFW917504 BPS917504 BZO917504 CJK917504 CTG917504 DDC917504 DMY917504 DWU917504 EGQ917504 EQM917504 FAI917504 FKE917504 FUA917504 GDW917504 GNS917504 GXO917504 HHK917504 HRG917504 IBC917504 IKY917504 IUU917504 JEQ917504 JOM917504 JYI917504 KIE917504 KSA917504 LBW917504 LLS917504 LVO917504 MFK917504 MPG917504 MZC917504 NIY917504 NSU917504 OCQ917504 OMM917504 OWI917504 PGE917504 PQA917504 PZW917504 QJS917504 QTO917504 RDK917504 RNG917504 RXC917504 SGY917504 SQU917504 TAQ917504 TKM917504 TUI917504 UEE917504 UOA917504 UXW917504 VHS917504 VRO917504 WBK917504 WLG917504 WVC917504 XEY917504 IQ983040 SM983040 ACI983040 AME983040 AWA983040 BFW983040 BPS983040 BZO983040 CJK983040 CTG983040 DDC983040 DMY983040 DWU983040 EGQ983040 EQM983040 FAI983040 FKE983040 FUA983040 GDW983040 GNS983040 GXO983040 HHK983040 HRG983040 IBC983040 IKY983040 IUU983040 JEQ983040 JOM983040 JYI983040 KIE983040 KSA983040 LBW983040 LLS983040 LVO983040 MFK983040 MPG983040 MZC983040 NIY983040 NSU983040 OCQ983040 OMM983040 OWI983040 PGE983040 PQA983040 PZW983040 QJS983040 QTO983040 RDK983040 RNG983040 RXC983040 SGY983040 SQU983040 TAQ983040 TKM983040 TUI983040 UEE983040 UOA983040 UXW983040 VHS983040 VRO983040 WBK983040 WLG983040 WVC983040 XEY983040 IQ1048576 SM1048576 ACI1048576 AME1048576 AWA1048576 BFW1048576 BPS1048576 BZO1048576 CJK1048576 CTG1048576 DDC1048576 DMY1048576 DWU1048576 EGQ1048576 EQM1048576 FAI1048576 FKE1048576 FUA1048576 GDW1048576 GNS1048576 GXO1048576 HHK1048576 HRG1048576 IBC1048576 IKY1048576 IUU1048576 JEQ1048576 JOM1048576 JYI1048576 KIE1048576 KSA1048576 LBW1048576 LLS1048576 LVO1048576 MFK1048576 MPG1048576 MZC1048576 NIY1048576 NSU1048576 OCQ1048576 OMM1048576 OWI1048576 PGE1048576 PQA1048576 PZW1048576 QJS1048576 QTO1048576 RDK1048576 RNG1048576 RXC1048576 SGY1048576 SQU1048576 TAQ1048576 TKM1048576 TUI1048576 UEE1048576 UOA1048576 UXW1048576 VHS1048576 VRO1048576 WBK1048576 WLG1048576 WVC1048576 XEY1048576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H32 H74 B74"/>
    <dataValidation allowBlank="1" showInputMessage="1" showErrorMessage="1" promptTitle="Existing BTUs" prompt="Enter the BTUs if it can be found on the unit.  If it cannot be found the assessor must estimate and take a photo of the unit.  Window units range from 5,000 to 24,000." sqref="B65534 IX65534 ST65534 ACP65534 AML65534 AWH65534 BGD65534 BPZ65534 BZV65534 CJR65534 CTN65534 DDJ65534 DNF65534 DXB65534 EGX65534 EQT65534 FAP65534 FKL65534 FUH65534 GED65534 GNZ65534 GXV65534 HHR65534 HRN65534 IBJ65534 ILF65534 IVB65534 JEX65534 JOT65534 JYP65534 KIL65534 KSH65534 LCD65534 LLZ65534 LVV65534 MFR65534 MPN65534 MZJ65534 NJF65534 NTB65534 OCX65534 OMT65534 OWP65534 PGL65534 PQH65534 QAD65534 QJZ65534 QTV65534 RDR65534 RNN65534 RXJ65534 SHF65534 SRB65534 TAX65534 TKT65534 TUP65534 UEL65534 UOH65534 UYD65534 VHZ65534 VRV65534 WBR65534 WLN65534 WVJ65534 B131070 IX131070 ST131070 ACP131070 AML131070 AWH131070 BGD131070 BPZ131070 BZV131070 CJR131070 CTN131070 DDJ131070 DNF131070 DXB131070 EGX131070 EQT131070 FAP131070 FKL131070 FUH131070 GED131070 GNZ131070 GXV131070 HHR131070 HRN131070 IBJ131070 ILF131070 IVB131070 JEX131070 JOT131070 JYP131070 KIL131070 KSH131070 LCD131070 LLZ131070 LVV131070 MFR131070 MPN131070 MZJ131070 NJF131070 NTB131070 OCX131070 OMT131070 OWP131070 PGL131070 PQH131070 QAD131070 QJZ131070 QTV131070 RDR131070 RNN131070 RXJ131070 SHF131070 SRB131070 TAX131070 TKT131070 TUP131070 UEL131070 UOH131070 UYD131070 VHZ131070 VRV131070 WBR131070 WLN131070 WVJ131070 B196606 IX196606 ST196606 ACP196606 AML196606 AWH196606 BGD196606 BPZ196606 BZV196606 CJR196606 CTN196606 DDJ196606 DNF196606 DXB196606 EGX196606 EQT196606 FAP196606 FKL196606 FUH196606 GED196606 GNZ196606 GXV196606 HHR196606 HRN196606 IBJ196606 ILF196606 IVB196606 JEX196606 JOT196606 JYP196606 KIL196606 KSH196606 LCD196606 LLZ196606 LVV196606 MFR196606 MPN196606 MZJ196606 NJF196606 NTB196606 OCX196606 OMT196606 OWP196606 PGL196606 PQH196606 QAD196606 QJZ196606 QTV196606 RDR196606 RNN196606 RXJ196606 SHF196606 SRB196606 TAX196606 TKT196606 TUP196606 UEL196606 UOH196606 UYD196606 VHZ196606 VRV196606 WBR196606 WLN196606 WVJ196606 B262142 IX262142 ST262142 ACP262142 AML262142 AWH262142 BGD262142 BPZ262142 BZV262142 CJR262142 CTN262142 DDJ262142 DNF262142 DXB262142 EGX262142 EQT262142 FAP262142 FKL262142 FUH262142 GED262142 GNZ262142 GXV262142 HHR262142 HRN262142 IBJ262142 ILF262142 IVB262142 JEX262142 JOT262142 JYP262142 KIL262142 KSH262142 LCD262142 LLZ262142 LVV262142 MFR262142 MPN262142 MZJ262142 NJF262142 NTB262142 OCX262142 OMT262142 OWP262142 PGL262142 PQH262142 QAD262142 QJZ262142 QTV262142 RDR262142 RNN262142 RXJ262142 SHF262142 SRB262142 TAX262142 TKT262142 TUP262142 UEL262142 UOH262142 UYD262142 VHZ262142 VRV262142 WBR262142 WLN262142 WVJ262142 B327678 IX327678 ST327678 ACP327678 AML327678 AWH327678 BGD327678 BPZ327678 BZV327678 CJR327678 CTN327678 DDJ327678 DNF327678 DXB327678 EGX327678 EQT327678 FAP327678 FKL327678 FUH327678 GED327678 GNZ327678 GXV327678 HHR327678 HRN327678 IBJ327678 ILF327678 IVB327678 JEX327678 JOT327678 JYP327678 KIL327678 KSH327678 LCD327678 LLZ327678 LVV327678 MFR327678 MPN327678 MZJ327678 NJF327678 NTB327678 OCX327678 OMT327678 OWP327678 PGL327678 PQH327678 QAD327678 QJZ327678 QTV327678 RDR327678 RNN327678 RXJ327678 SHF327678 SRB327678 TAX327678 TKT327678 TUP327678 UEL327678 UOH327678 UYD327678 VHZ327678 VRV327678 WBR327678 WLN327678 WVJ327678 B393214 IX393214 ST393214 ACP393214 AML393214 AWH393214 BGD393214 BPZ393214 BZV393214 CJR393214 CTN393214 DDJ393214 DNF393214 DXB393214 EGX393214 EQT393214 FAP393214 FKL393214 FUH393214 GED393214 GNZ393214 GXV393214 HHR393214 HRN393214 IBJ393214 ILF393214 IVB393214 JEX393214 JOT393214 JYP393214 KIL393214 KSH393214 LCD393214 LLZ393214 LVV393214 MFR393214 MPN393214 MZJ393214 NJF393214 NTB393214 OCX393214 OMT393214 OWP393214 PGL393214 PQH393214 QAD393214 QJZ393214 QTV393214 RDR393214 RNN393214 RXJ393214 SHF393214 SRB393214 TAX393214 TKT393214 TUP393214 UEL393214 UOH393214 UYD393214 VHZ393214 VRV393214 WBR393214 WLN393214 WVJ393214 B458750 IX458750 ST458750 ACP458750 AML458750 AWH458750 BGD458750 BPZ458750 BZV458750 CJR458750 CTN458750 DDJ458750 DNF458750 DXB458750 EGX458750 EQT458750 FAP458750 FKL458750 FUH458750 GED458750 GNZ458750 GXV458750 HHR458750 HRN458750 IBJ458750 ILF458750 IVB458750 JEX458750 JOT458750 JYP458750 KIL458750 KSH458750 LCD458750 LLZ458750 LVV458750 MFR458750 MPN458750 MZJ458750 NJF458750 NTB458750 OCX458750 OMT458750 OWP458750 PGL458750 PQH458750 QAD458750 QJZ458750 QTV458750 RDR458750 RNN458750 RXJ458750 SHF458750 SRB458750 TAX458750 TKT458750 TUP458750 UEL458750 UOH458750 UYD458750 VHZ458750 VRV458750 WBR458750 WLN458750 WVJ458750 B524286 IX524286 ST524286 ACP524286 AML524286 AWH524286 BGD524286 BPZ524286 BZV524286 CJR524286 CTN524286 DDJ524286 DNF524286 DXB524286 EGX524286 EQT524286 FAP524286 FKL524286 FUH524286 GED524286 GNZ524286 GXV524286 HHR524286 HRN524286 IBJ524286 ILF524286 IVB524286 JEX524286 JOT524286 JYP524286 KIL524286 KSH524286 LCD524286 LLZ524286 LVV524286 MFR524286 MPN524286 MZJ524286 NJF524286 NTB524286 OCX524286 OMT524286 OWP524286 PGL524286 PQH524286 QAD524286 QJZ524286 QTV524286 RDR524286 RNN524286 RXJ524286 SHF524286 SRB524286 TAX524286 TKT524286 TUP524286 UEL524286 UOH524286 UYD524286 VHZ524286 VRV524286 WBR524286 WLN524286 WVJ524286 B589822 IX589822 ST589822 ACP589822 AML589822 AWH589822 BGD589822 BPZ589822 BZV589822 CJR589822 CTN589822 DDJ589822 DNF589822 DXB589822 EGX589822 EQT589822 FAP589822 FKL589822 FUH589822 GED589822 GNZ589822 GXV589822 HHR589822 HRN589822 IBJ589822 ILF589822 IVB589822 JEX589822 JOT589822 JYP589822 KIL589822 KSH589822 LCD589822 LLZ589822 LVV589822 MFR589822 MPN589822 MZJ589822 NJF589822 NTB589822 OCX589822 OMT589822 OWP589822 PGL589822 PQH589822 QAD589822 QJZ589822 QTV589822 RDR589822 RNN589822 RXJ589822 SHF589822 SRB589822 TAX589822 TKT589822 TUP589822 UEL589822 UOH589822 UYD589822 VHZ589822 VRV589822 WBR589822 WLN589822 WVJ589822 B655358 IX655358 ST655358 ACP655358 AML655358 AWH655358 BGD655358 BPZ655358 BZV655358 CJR655358 CTN655358 DDJ655358 DNF655358 DXB655358 EGX655358 EQT655358 FAP655358 FKL655358 FUH655358 GED655358 GNZ655358 GXV655358 HHR655358 HRN655358 IBJ655358 ILF655358 IVB655358 JEX655358 JOT655358 JYP655358 KIL655358 KSH655358 LCD655358 LLZ655358 LVV655358 MFR655358 MPN655358 MZJ655358 NJF655358 NTB655358 OCX655358 OMT655358 OWP655358 PGL655358 PQH655358 QAD655358 QJZ655358 QTV655358 RDR655358 RNN655358 RXJ655358 SHF655358 SRB655358 TAX655358 TKT655358 TUP655358 UEL655358 UOH655358 UYD655358 VHZ655358 VRV655358 WBR655358 WLN655358 WVJ655358 B720894 IX720894 ST720894 ACP720894 AML720894 AWH720894 BGD720894 BPZ720894 BZV720894 CJR720894 CTN720894 DDJ720894 DNF720894 DXB720894 EGX720894 EQT720894 FAP720894 FKL720894 FUH720894 GED720894 GNZ720894 GXV720894 HHR720894 HRN720894 IBJ720894 ILF720894 IVB720894 JEX720894 JOT720894 JYP720894 KIL720894 KSH720894 LCD720894 LLZ720894 LVV720894 MFR720894 MPN720894 MZJ720894 NJF720894 NTB720894 OCX720894 OMT720894 OWP720894 PGL720894 PQH720894 QAD720894 QJZ720894 QTV720894 RDR720894 RNN720894 RXJ720894 SHF720894 SRB720894 TAX720894 TKT720894 TUP720894 UEL720894 UOH720894 UYD720894 VHZ720894 VRV720894 WBR720894 WLN720894 WVJ720894 B786430 IX786430 ST786430 ACP786430 AML786430 AWH786430 BGD786430 BPZ786430 BZV786430 CJR786430 CTN786430 DDJ786430 DNF786430 DXB786430 EGX786430 EQT786430 FAP786430 FKL786430 FUH786430 GED786430 GNZ786430 GXV786430 HHR786430 HRN786430 IBJ786430 ILF786430 IVB786430 JEX786430 JOT786430 JYP786430 KIL786430 KSH786430 LCD786430 LLZ786430 LVV786430 MFR786430 MPN786430 MZJ786430 NJF786430 NTB786430 OCX786430 OMT786430 OWP786430 PGL786430 PQH786430 QAD786430 QJZ786430 QTV786430 RDR786430 RNN786430 RXJ786430 SHF786430 SRB786430 TAX786430 TKT786430 TUP786430 UEL786430 UOH786430 UYD786430 VHZ786430 VRV786430 WBR786430 WLN786430 WVJ786430 B851966 IX851966 ST851966 ACP851966 AML851966 AWH851966 BGD851966 BPZ851966 BZV851966 CJR851966 CTN851966 DDJ851966 DNF851966 DXB851966 EGX851966 EQT851966 FAP851966 FKL851966 FUH851966 GED851966 GNZ851966 GXV851966 HHR851966 HRN851966 IBJ851966 ILF851966 IVB851966 JEX851966 JOT851966 JYP851966 KIL851966 KSH851966 LCD851966 LLZ851966 LVV851966 MFR851966 MPN851966 MZJ851966 NJF851966 NTB851966 OCX851966 OMT851966 OWP851966 PGL851966 PQH851966 QAD851966 QJZ851966 QTV851966 RDR851966 RNN851966 RXJ851966 SHF851966 SRB851966 TAX851966 TKT851966 TUP851966 UEL851966 UOH851966 UYD851966 VHZ851966 VRV851966 WBR851966 WLN851966 WVJ851966 B917502 IX917502 ST917502 ACP917502 AML917502 AWH917502 BGD917502 BPZ917502 BZV917502 CJR917502 CTN917502 DDJ917502 DNF917502 DXB917502 EGX917502 EQT917502 FAP917502 FKL917502 FUH917502 GED917502 GNZ917502 GXV917502 HHR917502 HRN917502 IBJ917502 ILF917502 IVB917502 JEX917502 JOT917502 JYP917502 KIL917502 KSH917502 LCD917502 LLZ917502 LVV917502 MFR917502 MPN917502 MZJ917502 NJF917502 NTB917502 OCX917502 OMT917502 OWP917502 PGL917502 PQH917502 QAD917502 QJZ917502 QTV917502 RDR917502 RNN917502 RXJ917502 SHF917502 SRB917502 TAX917502 TKT917502 TUP917502 UEL917502 UOH917502 UYD917502 VHZ917502 VRV917502 WBR917502 WLN917502 WVJ917502 B983038 IX983038 ST983038 ACP983038 AML983038 AWH983038 BGD983038 BPZ983038 BZV983038 CJR983038 CTN983038 DDJ983038 DNF983038 DXB983038 EGX983038 EQT983038 FAP983038 FKL983038 FUH983038 GED983038 GNZ983038 GXV983038 HHR983038 HRN983038 IBJ983038 ILF983038 IVB983038 JEX983038 JOT983038 JYP983038 KIL983038 KSH983038 LCD983038 LLZ983038 LVV983038 MFR983038 MPN983038 MZJ983038 NJF983038 NTB983038 OCX983038 OMT983038 OWP983038 PGL983038 PQH983038 QAD983038 QJZ983038 QTV983038 RDR983038 RNN983038 RXJ983038 SHF983038 SRB983038 TAX983038 TKT983038 TUP983038 UEL983038 UOH983038 UYD983038 VHZ983038 VRV983038 WBR983038 WLN983038 WVJ983038 B1048574 IX1048574 ST1048574 ACP1048574 AML1048574 AWH1048574 BGD1048574 BPZ1048574 BZV1048574 CJR1048574 CTN1048574 DDJ1048574 DNF1048574 DXB1048574 EGX1048574 EQT1048574 FAP1048574 FKL1048574 FUH1048574 GED1048574 GNZ1048574 GXV1048574 HHR1048574 HRN1048574 IBJ1048574 ILF1048574 IVB1048574 JEX1048574 JOT1048574 JYP1048574 KIL1048574 KSH1048574 LCD1048574 LLZ1048574 LVV1048574 MFR1048574 MPN1048574 MZJ1048574 NJF1048574 NTB1048574 OCX1048574 OMT1048574 OWP1048574 PGL1048574 PQH1048574 QAD1048574 QJZ1048574 QTV1048574 RDR1048574 RNN1048574 RXJ1048574 SHF1048574 SRB1048574 TAX1048574 TKT1048574 TUP1048574 UEL1048574 UOH1048574 UYD1048574 VHZ1048574 VRV1048574 WBR1048574 WLN1048574 WVJ1048574 IQ65534 SM65534 ACI65534 AME65534 AWA65534 BFW65534 BPS65534 BZO65534 CJK65534 CTG65534 DDC65534 DMY65534 DWU65534 EGQ65534 EQM65534 FAI65534 FKE65534 FUA65534 GDW65534 GNS65534 GXO65534 HHK65534 HRG65534 IBC65534 IKY65534 IUU65534 JEQ65534 JOM65534 JYI65534 KIE65534 KSA65534 LBW65534 LLS65534 LVO65534 MFK65534 MPG65534 MZC65534 NIY65534 NSU65534 OCQ65534 OMM65534 OWI65534 PGE65534 PQA65534 PZW65534 QJS65534 QTO65534 RDK65534 RNG65534 RXC65534 SGY65534 SQU65534 TAQ65534 TKM65534 TUI65534 UEE65534 UOA65534 UXW65534 VHS65534 VRO65534 WBK65534 WLG65534 WVC65534 XEY65534 IQ131070 SM131070 ACI131070 AME131070 AWA131070 BFW131070 BPS131070 BZO131070 CJK131070 CTG131070 DDC131070 DMY131070 DWU131070 EGQ131070 EQM131070 FAI131070 FKE131070 FUA131070 GDW131070 GNS131070 GXO131070 HHK131070 HRG131070 IBC131070 IKY131070 IUU131070 JEQ131070 JOM131070 JYI131070 KIE131070 KSA131070 LBW131070 LLS131070 LVO131070 MFK131070 MPG131070 MZC131070 NIY131070 NSU131070 OCQ131070 OMM131070 OWI131070 PGE131070 PQA131070 PZW131070 QJS131070 QTO131070 RDK131070 RNG131070 RXC131070 SGY131070 SQU131070 TAQ131070 TKM131070 TUI131070 UEE131070 UOA131070 UXW131070 VHS131070 VRO131070 WBK131070 WLG131070 WVC131070 XEY131070 IQ196606 SM196606 ACI196606 AME196606 AWA196606 BFW196606 BPS196606 BZO196606 CJK196606 CTG196606 DDC196606 DMY196606 DWU196606 EGQ196606 EQM196606 FAI196606 FKE196606 FUA196606 GDW196606 GNS196606 GXO196606 HHK196606 HRG196606 IBC196606 IKY196606 IUU196606 JEQ196606 JOM196606 JYI196606 KIE196606 KSA196606 LBW196606 LLS196606 LVO196606 MFK196606 MPG196606 MZC196606 NIY196606 NSU196606 OCQ196606 OMM196606 OWI196606 PGE196606 PQA196606 PZW196606 QJS196606 QTO196606 RDK196606 RNG196606 RXC196606 SGY196606 SQU196606 TAQ196606 TKM196606 TUI196606 UEE196606 UOA196606 UXW196606 VHS196606 VRO196606 WBK196606 WLG196606 WVC196606 XEY196606 IQ262142 SM262142 ACI262142 AME262142 AWA262142 BFW262142 BPS262142 BZO262142 CJK262142 CTG262142 DDC262142 DMY262142 DWU262142 EGQ262142 EQM262142 FAI262142 FKE262142 FUA262142 GDW262142 GNS262142 GXO262142 HHK262142 HRG262142 IBC262142 IKY262142 IUU262142 JEQ262142 JOM262142 JYI262142 KIE262142 KSA262142 LBW262142 LLS262142 LVO262142 MFK262142 MPG262142 MZC262142 NIY262142 NSU262142 OCQ262142 OMM262142 OWI262142 PGE262142 PQA262142 PZW262142 QJS262142 QTO262142 RDK262142 RNG262142 RXC262142 SGY262142 SQU262142 TAQ262142 TKM262142 TUI262142 UEE262142 UOA262142 UXW262142 VHS262142 VRO262142 WBK262142 WLG262142 WVC262142 XEY262142 IQ327678 SM327678 ACI327678 AME327678 AWA327678 BFW327678 BPS327678 BZO327678 CJK327678 CTG327678 DDC327678 DMY327678 DWU327678 EGQ327678 EQM327678 FAI327678 FKE327678 FUA327678 GDW327678 GNS327678 GXO327678 HHK327678 HRG327678 IBC327678 IKY327678 IUU327678 JEQ327678 JOM327678 JYI327678 KIE327678 KSA327678 LBW327678 LLS327678 LVO327678 MFK327678 MPG327678 MZC327678 NIY327678 NSU327678 OCQ327678 OMM327678 OWI327678 PGE327678 PQA327678 PZW327678 QJS327678 QTO327678 RDK327678 RNG327678 RXC327678 SGY327678 SQU327678 TAQ327678 TKM327678 TUI327678 UEE327678 UOA327678 UXW327678 VHS327678 VRO327678 WBK327678 WLG327678 WVC327678 XEY327678 IQ393214 SM393214 ACI393214 AME393214 AWA393214 BFW393214 BPS393214 BZO393214 CJK393214 CTG393214 DDC393214 DMY393214 DWU393214 EGQ393214 EQM393214 FAI393214 FKE393214 FUA393214 GDW393214 GNS393214 GXO393214 HHK393214 HRG393214 IBC393214 IKY393214 IUU393214 JEQ393214 JOM393214 JYI393214 KIE393214 KSA393214 LBW393214 LLS393214 LVO393214 MFK393214 MPG393214 MZC393214 NIY393214 NSU393214 OCQ393214 OMM393214 OWI393214 PGE393214 PQA393214 PZW393214 QJS393214 QTO393214 RDK393214 RNG393214 RXC393214 SGY393214 SQU393214 TAQ393214 TKM393214 TUI393214 UEE393214 UOA393214 UXW393214 VHS393214 VRO393214 WBK393214 WLG393214 WVC393214 XEY393214 IQ458750 SM458750 ACI458750 AME458750 AWA458750 BFW458750 BPS458750 BZO458750 CJK458750 CTG458750 DDC458750 DMY458750 DWU458750 EGQ458750 EQM458750 FAI458750 FKE458750 FUA458750 GDW458750 GNS458750 GXO458750 HHK458750 HRG458750 IBC458750 IKY458750 IUU458750 JEQ458750 JOM458750 JYI458750 KIE458750 KSA458750 LBW458750 LLS458750 LVO458750 MFK458750 MPG458750 MZC458750 NIY458750 NSU458750 OCQ458750 OMM458750 OWI458750 PGE458750 PQA458750 PZW458750 QJS458750 QTO458750 RDK458750 RNG458750 RXC458750 SGY458750 SQU458750 TAQ458750 TKM458750 TUI458750 UEE458750 UOA458750 UXW458750 VHS458750 VRO458750 WBK458750 WLG458750 WVC458750 XEY458750 IQ524286 SM524286 ACI524286 AME524286 AWA524286 BFW524286 BPS524286 BZO524286 CJK524286 CTG524286 DDC524286 DMY524286 DWU524286 EGQ524286 EQM524286 FAI524286 FKE524286 FUA524286 GDW524286 GNS524286 GXO524286 HHK524286 HRG524286 IBC524286 IKY524286 IUU524286 JEQ524286 JOM524286 JYI524286 KIE524286 KSA524286 LBW524286 LLS524286 LVO524286 MFK524286 MPG524286 MZC524286 NIY524286 NSU524286 OCQ524286 OMM524286 OWI524286 PGE524286 PQA524286 PZW524286 QJS524286 QTO524286 RDK524286 RNG524286 RXC524286 SGY524286 SQU524286 TAQ524286 TKM524286 TUI524286 UEE524286 UOA524286 UXW524286 VHS524286 VRO524286 WBK524286 WLG524286 WVC524286 XEY524286 IQ589822 SM589822 ACI589822 AME589822 AWA589822 BFW589822 BPS589822 BZO589822 CJK589822 CTG589822 DDC589822 DMY589822 DWU589822 EGQ589822 EQM589822 FAI589822 FKE589822 FUA589822 GDW589822 GNS589822 GXO589822 HHK589822 HRG589822 IBC589822 IKY589822 IUU589822 JEQ589822 JOM589822 JYI589822 KIE589822 KSA589822 LBW589822 LLS589822 LVO589822 MFK589822 MPG589822 MZC589822 NIY589822 NSU589822 OCQ589822 OMM589822 OWI589822 PGE589822 PQA589822 PZW589822 QJS589822 QTO589822 RDK589822 RNG589822 RXC589822 SGY589822 SQU589822 TAQ589822 TKM589822 TUI589822 UEE589822 UOA589822 UXW589822 VHS589822 VRO589822 WBK589822 WLG589822 WVC589822 XEY589822 IQ655358 SM655358 ACI655358 AME655358 AWA655358 BFW655358 BPS655358 BZO655358 CJK655358 CTG655358 DDC655358 DMY655358 DWU655358 EGQ655358 EQM655358 FAI655358 FKE655358 FUA655358 GDW655358 GNS655358 GXO655358 HHK655358 HRG655358 IBC655358 IKY655358 IUU655358 JEQ655358 JOM655358 JYI655358 KIE655358 KSA655358 LBW655358 LLS655358 LVO655358 MFK655358 MPG655358 MZC655358 NIY655358 NSU655358 OCQ655358 OMM655358 OWI655358 PGE655358 PQA655358 PZW655358 QJS655358 QTO655358 RDK655358 RNG655358 RXC655358 SGY655358 SQU655358 TAQ655358 TKM655358 TUI655358 UEE655358 UOA655358 UXW655358 VHS655358 VRO655358 WBK655358 WLG655358 WVC655358 XEY655358 IQ720894 SM720894 ACI720894 AME720894 AWA720894 BFW720894 BPS720894 BZO720894 CJK720894 CTG720894 DDC720894 DMY720894 DWU720894 EGQ720894 EQM720894 FAI720894 FKE720894 FUA720894 GDW720894 GNS720894 GXO720894 HHK720894 HRG720894 IBC720894 IKY720894 IUU720894 JEQ720894 JOM720894 JYI720894 KIE720894 KSA720894 LBW720894 LLS720894 LVO720894 MFK720894 MPG720894 MZC720894 NIY720894 NSU720894 OCQ720894 OMM720894 OWI720894 PGE720894 PQA720894 PZW720894 QJS720894 QTO720894 RDK720894 RNG720894 RXC720894 SGY720894 SQU720894 TAQ720894 TKM720894 TUI720894 UEE720894 UOA720894 UXW720894 VHS720894 VRO720894 WBK720894 WLG720894 WVC720894 XEY720894 IQ786430 SM786430 ACI786430 AME786430 AWA786430 BFW786430 BPS786430 BZO786430 CJK786430 CTG786430 DDC786430 DMY786430 DWU786430 EGQ786430 EQM786430 FAI786430 FKE786430 FUA786430 GDW786430 GNS786430 GXO786430 HHK786430 HRG786430 IBC786430 IKY786430 IUU786430 JEQ786430 JOM786430 JYI786430 KIE786430 KSA786430 LBW786430 LLS786430 LVO786430 MFK786430 MPG786430 MZC786430 NIY786430 NSU786430 OCQ786430 OMM786430 OWI786430 PGE786430 PQA786430 PZW786430 QJS786430 QTO786430 RDK786430 RNG786430 RXC786430 SGY786430 SQU786430 TAQ786430 TKM786430 TUI786430 UEE786430 UOA786430 UXW786430 VHS786430 VRO786430 WBK786430 WLG786430 WVC786430 XEY786430 IQ851966 SM851966 ACI851966 AME851966 AWA851966 BFW851966 BPS851966 BZO851966 CJK851966 CTG851966 DDC851966 DMY851966 DWU851966 EGQ851966 EQM851966 FAI851966 FKE851966 FUA851966 GDW851966 GNS851966 GXO851966 HHK851966 HRG851966 IBC851966 IKY851966 IUU851966 JEQ851966 JOM851966 JYI851966 KIE851966 KSA851966 LBW851966 LLS851966 LVO851966 MFK851966 MPG851966 MZC851966 NIY851966 NSU851966 OCQ851966 OMM851966 OWI851966 PGE851966 PQA851966 PZW851966 QJS851966 QTO851966 RDK851966 RNG851966 RXC851966 SGY851966 SQU851966 TAQ851966 TKM851966 TUI851966 UEE851966 UOA851966 UXW851966 VHS851966 VRO851966 WBK851966 WLG851966 WVC851966 XEY851966 IQ917502 SM917502 ACI917502 AME917502 AWA917502 BFW917502 BPS917502 BZO917502 CJK917502 CTG917502 DDC917502 DMY917502 DWU917502 EGQ917502 EQM917502 FAI917502 FKE917502 FUA917502 GDW917502 GNS917502 GXO917502 HHK917502 HRG917502 IBC917502 IKY917502 IUU917502 JEQ917502 JOM917502 JYI917502 KIE917502 KSA917502 LBW917502 LLS917502 LVO917502 MFK917502 MPG917502 MZC917502 NIY917502 NSU917502 OCQ917502 OMM917502 OWI917502 PGE917502 PQA917502 PZW917502 QJS917502 QTO917502 RDK917502 RNG917502 RXC917502 SGY917502 SQU917502 TAQ917502 TKM917502 TUI917502 UEE917502 UOA917502 UXW917502 VHS917502 VRO917502 WBK917502 WLG917502 WVC917502 XEY917502 IQ983038 SM983038 ACI983038 AME983038 AWA983038 BFW983038 BPS983038 BZO983038 CJK983038 CTG983038 DDC983038 DMY983038 DWU983038 EGQ983038 EQM983038 FAI983038 FKE983038 FUA983038 GDW983038 GNS983038 GXO983038 HHK983038 HRG983038 IBC983038 IKY983038 IUU983038 JEQ983038 JOM983038 JYI983038 KIE983038 KSA983038 LBW983038 LLS983038 LVO983038 MFK983038 MPG983038 MZC983038 NIY983038 NSU983038 OCQ983038 OMM983038 OWI983038 PGE983038 PQA983038 PZW983038 QJS983038 QTO983038 RDK983038 RNG983038 RXC983038 SGY983038 SQU983038 TAQ983038 TKM983038 TUI983038 UEE983038 UOA983038 UXW983038 VHS983038 VRO983038 WBK983038 WLG983038 WVC983038 XEY983038 IQ1048574 SM1048574 ACI1048574 AME1048574 AWA1048574 BFW1048574 BPS1048574 BZO1048574 CJK1048574 CTG1048574 DDC1048574 DMY1048574 DWU1048574 EGQ1048574 EQM1048574 FAI1048574 FKE1048574 FUA1048574 GDW1048574 GNS1048574 GXO1048574 HHK1048574 HRG1048574 IBC1048574 IKY1048574 IUU1048574 JEQ1048574 JOM1048574 JYI1048574 KIE1048574 KSA1048574 LBW1048574 LLS1048574 LVO1048574 MFK1048574 MPG1048574 MZC1048574 NIY1048574 NSU1048574 OCQ1048574 OMM1048574 OWI1048574 PGE1048574 PQA1048574 PZW1048574 QJS1048574 QTO1048574 RDK1048574 RNG1048574 RXC1048574 SGY1048574 SQU1048574 TAQ1048574 TKM1048574 TUI1048574 UEE1048574 UOA1048574 UXW1048574 VHS1048574 VRO1048574 WBK1048574 WLG1048574 WVC1048574 XEY1048574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H31 H73 B73"/>
    <dataValidation allowBlank="1" showInputMessage="1" showErrorMessage="1" promptTitle="Existing EER" prompt="Enter the EER as found on the plate of the existing unit.  If the EER cannot be found skip this entry and meter the unit._x000a_" sqref="B65532 IX65532 ST65532 ACP65532 AML65532 AWH65532 BGD65532 BPZ65532 BZV65532 CJR65532 CTN65532 DDJ65532 DNF65532 DXB65532 EGX65532 EQT65532 FAP65532 FKL65532 FUH65532 GED65532 GNZ65532 GXV65532 HHR65532 HRN65532 IBJ65532 ILF65532 IVB65532 JEX65532 JOT65532 JYP65532 KIL65532 KSH65532 LCD65532 LLZ65532 LVV65532 MFR65532 MPN65532 MZJ65532 NJF65532 NTB65532 OCX65532 OMT65532 OWP65532 PGL65532 PQH65532 QAD65532 QJZ65532 QTV65532 RDR65532 RNN65532 RXJ65532 SHF65532 SRB65532 TAX65532 TKT65532 TUP65532 UEL65532 UOH65532 UYD65532 VHZ65532 VRV65532 WBR65532 WLN65532 WVJ65532 B131068 IX131068 ST131068 ACP131068 AML131068 AWH131068 BGD131068 BPZ131068 BZV131068 CJR131068 CTN131068 DDJ131068 DNF131068 DXB131068 EGX131068 EQT131068 FAP131068 FKL131068 FUH131068 GED131068 GNZ131068 GXV131068 HHR131068 HRN131068 IBJ131068 ILF131068 IVB131068 JEX131068 JOT131068 JYP131068 KIL131068 KSH131068 LCD131068 LLZ131068 LVV131068 MFR131068 MPN131068 MZJ131068 NJF131068 NTB131068 OCX131068 OMT131068 OWP131068 PGL131068 PQH131068 QAD131068 QJZ131068 QTV131068 RDR131068 RNN131068 RXJ131068 SHF131068 SRB131068 TAX131068 TKT131068 TUP131068 UEL131068 UOH131068 UYD131068 VHZ131068 VRV131068 WBR131068 WLN131068 WVJ131068 B196604 IX196604 ST196604 ACP196604 AML196604 AWH196604 BGD196604 BPZ196604 BZV196604 CJR196604 CTN196604 DDJ196604 DNF196604 DXB196604 EGX196604 EQT196604 FAP196604 FKL196604 FUH196604 GED196604 GNZ196604 GXV196604 HHR196604 HRN196604 IBJ196604 ILF196604 IVB196604 JEX196604 JOT196604 JYP196604 KIL196604 KSH196604 LCD196604 LLZ196604 LVV196604 MFR196604 MPN196604 MZJ196604 NJF196604 NTB196604 OCX196604 OMT196604 OWP196604 PGL196604 PQH196604 QAD196604 QJZ196604 QTV196604 RDR196604 RNN196604 RXJ196604 SHF196604 SRB196604 TAX196604 TKT196604 TUP196604 UEL196604 UOH196604 UYD196604 VHZ196604 VRV196604 WBR196604 WLN196604 WVJ196604 B262140 IX262140 ST262140 ACP262140 AML262140 AWH262140 BGD262140 BPZ262140 BZV262140 CJR262140 CTN262140 DDJ262140 DNF262140 DXB262140 EGX262140 EQT262140 FAP262140 FKL262140 FUH262140 GED262140 GNZ262140 GXV262140 HHR262140 HRN262140 IBJ262140 ILF262140 IVB262140 JEX262140 JOT262140 JYP262140 KIL262140 KSH262140 LCD262140 LLZ262140 LVV262140 MFR262140 MPN262140 MZJ262140 NJF262140 NTB262140 OCX262140 OMT262140 OWP262140 PGL262140 PQH262140 QAD262140 QJZ262140 QTV262140 RDR262140 RNN262140 RXJ262140 SHF262140 SRB262140 TAX262140 TKT262140 TUP262140 UEL262140 UOH262140 UYD262140 VHZ262140 VRV262140 WBR262140 WLN262140 WVJ262140 B327676 IX327676 ST327676 ACP327676 AML327676 AWH327676 BGD327676 BPZ327676 BZV327676 CJR327676 CTN327676 DDJ327676 DNF327676 DXB327676 EGX327676 EQT327676 FAP327676 FKL327676 FUH327676 GED327676 GNZ327676 GXV327676 HHR327676 HRN327676 IBJ327676 ILF327676 IVB327676 JEX327676 JOT327676 JYP327676 KIL327676 KSH327676 LCD327676 LLZ327676 LVV327676 MFR327676 MPN327676 MZJ327676 NJF327676 NTB327676 OCX327676 OMT327676 OWP327676 PGL327676 PQH327676 QAD327676 QJZ327676 QTV327676 RDR327676 RNN327676 RXJ327676 SHF327676 SRB327676 TAX327676 TKT327676 TUP327676 UEL327676 UOH327676 UYD327676 VHZ327676 VRV327676 WBR327676 WLN327676 WVJ327676 B393212 IX393212 ST393212 ACP393212 AML393212 AWH393212 BGD393212 BPZ393212 BZV393212 CJR393212 CTN393212 DDJ393212 DNF393212 DXB393212 EGX393212 EQT393212 FAP393212 FKL393212 FUH393212 GED393212 GNZ393212 GXV393212 HHR393212 HRN393212 IBJ393212 ILF393212 IVB393212 JEX393212 JOT393212 JYP393212 KIL393212 KSH393212 LCD393212 LLZ393212 LVV393212 MFR393212 MPN393212 MZJ393212 NJF393212 NTB393212 OCX393212 OMT393212 OWP393212 PGL393212 PQH393212 QAD393212 QJZ393212 QTV393212 RDR393212 RNN393212 RXJ393212 SHF393212 SRB393212 TAX393212 TKT393212 TUP393212 UEL393212 UOH393212 UYD393212 VHZ393212 VRV393212 WBR393212 WLN393212 WVJ393212 B458748 IX458748 ST458748 ACP458748 AML458748 AWH458748 BGD458748 BPZ458748 BZV458748 CJR458748 CTN458748 DDJ458748 DNF458748 DXB458748 EGX458748 EQT458748 FAP458748 FKL458748 FUH458748 GED458748 GNZ458748 GXV458748 HHR458748 HRN458748 IBJ458748 ILF458748 IVB458748 JEX458748 JOT458748 JYP458748 KIL458748 KSH458748 LCD458748 LLZ458748 LVV458748 MFR458748 MPN458748 MZJ458748 NJF458748 NTB458748 OCX458748 OMT458748 OWP458748 PGL458748 PQH458748 QAD458748 QJZ458748 QTV458748 RDR458748 RNN458748 RXJ458748 SHF458748 SRB458748 TAX458748 TKT458748 TUP458748 UEL458748 UOH458748 UYD458748 VHZ458748 VRV458748 WBR458748 WLN458748 WVJ458748 B524284 IX524284 ST524284 ACP524284 AML524284 AWH524284 BGD524284 BPZ524284 BZV524284 CJR524284 CTN524284 DDJ524284 DNF524284 DXB524284 EGX524284 EQT524284 FAP524284 FKL524284 FUH524284 GED524284 GNZ524284 GXV524284 HHR524284 HRN524284 IBJ524284 ILF524284 IVB524284 JEX524284 JOT524284 JYP524284 KIL524284 KSH524284 LCD524284 LLZ524284 LVV524284 MFR524284 MPN524284 MZJ524284 NJF524284 NTB524284 OCX524284 OMT524284 OWP524284 PGL524284 PQH524284 QAD524284 QJZ524284 QTV524284 RDR524284 RNN524284 RXJ524284 SHF524284 SRB524284 TAX524284 TKT524284 TUP524284 UEL524284 UOH524284 UYD524284 VHZ524284 VRV524284 WBR524284 WLN524284 WVJ524284 B589820 IX589820 ST589820 ACP589820 AML589820 AWH589820 BGD589820 BPZ589820 BZV589820 CJR589820 CTN589820 DDJ589820 DNF589820 DXB589820 EGX589820 EQT589820 FAP589820 FKL589820 FUH589820 GED589820 GNZ589820 GXV589820 HHR589820 HRN589820 IBJ589820 ILF589820 IVB589820 JEX589820 JOT589820 JYP589820 KIL589820 KSH589820 LCD589820 LLZ589820 LVV589820 MFR589820 MPN589820 MZJ589820 NJF589820 NTB589820 OCX589820 OMT589820 OWP589820 PGL589820 PQH589820 QAD589820 QJZ589820 QTV589820 RDR589820 RNN589820 RXJ589820 SHF589820 SRB589820 TAX589820 TKT589820 TUP589820 UEL589820 UOH589820 UYD589820 VHZ589820 VRV589820 WBR589820 WLN589820 WVJ589820 B655356 IX655356 ST655356 ACP655356 AML655356 AWH655356 BGD655356 BPZ655356 BZV655356 CJR655356 CTN655356 DDJ655356 DNF655356 DXB655356 EGX655356 EQT655356 FAP655356 FKL655356 FUH655356 GED655356 GNZ655356 GXV655356 HHR655356 HRN655356 IBJ655356 ILF655356 IVB655356 JEX655356 JOT655356 JYP655356 KIL655356 KSH655356 LCD655356 LLZ655356 LVV655356 MFR655356 MPN655356 MZJ655356 NJF655356 NTB655356 OCX655356 OMT655356 OWP655356 PGL655356 PQH655356 QAD655356 QJZ655356 QTV655356 RDR655356 RNN655356 RXJ655356 SHF655356 SRB655356 TAX655356 TKT655356 TUP655356 UEL655356 UOH655356 UYD655356 VHZ655356 VRV655356 WBR655356 WLN655356 WVJ655356 B720892 IX720892 ST720892 ACP720892 AML720892 AWH720892 BGD720892 BPZ720892 BZV720892 CJR720892 CTN720892 DDJ720892 DNF720892 DXB720892 EGX720892 EQT720892 FAP720892 FKL720892 FUH720892 GED720892 GNZ720892 GXV720892 HHR720892 HRN720892 IBJ720892 ILF720892 IVB720892 JEX720892 JOT720892 JYP720892 KIL720892 KSH720892 LCD720892 LLZ720892 LVV720892 MFR720892 MPN720892 MZJ720892 NJF720892 NTB720892 OCX720892 OMT720892 OWP720892 PGL720892 PQH720892 QAD720892 QJZ720892 QTV720892 RDR720892 RNN720892 RXJ720892 SHF720892 SRB720892 TAX720892 TKT720892 TUP720892 UEL720892 UOH720892 UYD720892 VHZ720892 VRV720892 WBR720892 WLN720892 WVJ720892 B786428 IX786428 ST786428 ACP786428 AML786428 AWH786428 BGD786428 BPZ786428 BZV786428 CJR786428 CTN786428 DDJ786428 DNF786428 DXB786428 EGX786428 EQT786428 FAP786428 FKL786428 FUH786428 GED786428 GNZ786428 GXV786428 HHR786428 HRN786428 IBJ786428 ILF786428 IVB786428 JEX786428 JOT786428 JYP786428 KIL786428 KSH786428 LCD786428 LLZ786428 LVV786428 MFR786428 MPN786428 MZJ786428 NJF786428 NTB786428 OCX786428 OMT786428 OWP786428 PGL786428 PQH786428 QAD786428 QJZ786428 QTV786428 RDR786428 RNN786428 RXJ786428 SHF786428 SRB786428 TAX786428 TKT786428 TUP786428 UEL786428 UOH786428 UYD786428 VHZ786428 VRV786428 WBR786428 WLN786428 WVJ786428 B851964 IX851964 ST851964 ACP851964 AML851964 AWH851964 BGD851964 BPZ851964 BZV851964 CJR851964 CTN851964 DDJ851964 DNF851964 DXB851964 EGX851964 EQT851964 FAP851964 FKL851964 FUH851964 GED851964 GNZ851964 GXV851964 HHR851964 HRN851964 IBJ851964 ILF851964 IVB851964 JEX851964 JOT851964 JYP851964 KIL851964 KSH851964 LCD851964 LLZ851964 LVV851964 MFR851964 MPN851964 MZJ851964 NJF851964 NTB851964 OCX851964 OMT851964 OWP851964 PGL851964 PQH851964 QAD851964 QJZ851964 QTV851964 RDR851964 RNN851964 RXJ851964 SHF851964 SRB851964 TAX851964 TKT851964 TUP851964 UEL851964 UOH851964 UYD851964 VHZ851964 VRV851964 WBR851964 WLN851964 WVJ851964 B917500 IX917500 ST917500 ACP917500 AML917500 AWH917500 BGD917500 BPZ917500 BZV917500 CJR917500 CTN917500 DDJ917500 DNF917500 DXB917500 EGX917500 EQT917500 FAP917500 FKL917500 FUH917500 GED917500 GNZ917500 GXV917500 HHR917500 HRN917500 IBJ917500 ILF917500 IVB917500 JEX917500 JOT917500 JYP917500 KIL917500 KSH917500 LCD917500 LLZ917500 LVV917500 MFR917500 MPN917500 MZJ917500 NJF917500 NTB917500 OCX917500 OMT917500 OWP917500 PGL917500 PQH917500 QAD917500 QJZ917500 QTV917500 RDR917500 RNN917500 RXJ917500 SHF917500 SRB917500 TAX917500 TKT917500 TUP917500 UEL917500 UOH917500 UYD917500 VHZ917500 VRV917500 WBR917500 WLN917500 WVJ917500 B983036 IX983036 ST983036 ACP983036 AML983036 AWH983036 BGD983036 BPZ983036 BZV983036 CJR983036 CTN983036 DDJ983036 DNF983036 DXB983036 EGX983036 EQT983036 FAP983036 FKL983036 FUH983036 GED983036 GNZ983036 GXV983036 HHR983036 HRN983036 IBJ983036 ILF983036 IVB983036 JEX983036 JOT983036 JYP983036 KIL983036 KSH983036 LCD983036 LLZ983036 LVV983036 MFR983036 MPN983036 MZJ983036 NJF983036 NTB983036 OCX983036 OMT983036 OWP983036 PGL983036 PQH983036 QAD983036 QJZ983036 QTV983036 RDR983036 RNN983036 RXJ983036 SHF983036 SRB983036 TAX983036 TKT983036 TUP983036 UEL983036 UOH983036 UYD983036 VHZ983036 VRV983036 WBR983036 WLN983036 WVJ983036 B1048572 IX1048572 ST1048572 ACP1048572 AML1048572 AWH1048572 BGD1048572 BPZ1048572 BZV1048572 CJR1048572 CTN1048572 DDJ1048572 DNF1048572 DXB1048572 EGX1048572 EQT1048572 FAP1048572 FKL1048572 FUH1048572 GED1048572 GNZ1048572 GXV1048572 HHR1048572 HRN1048572 IBJ1048572 ILF1048572 IVB1048572 JEX1048572 JOT1048572 JYP1048572 KIL1048572 KSH1048572 LCD1048572 LLZ1048572 LVV1048572 MFR1048572 MPN1048572 MZJ1048572 NJF1048572 NTB1048572 OCX1048572 OMT1048572 OWP1048572 PGL1048572 PQH1048572 QAD1048572 QJZ1048572 QTV1048572 RDR1048572 RNN1048572 RXJ1048572 SHF1048572 SRB1048572 TAX1048572 TKT1048572 TUP1048572 UEL1048572 UOH1048572 UYD1048572 VHZ1048572 VRV1048572 WBR1048572 WLN1048572 WVJ1048572 IQ65532 SM65532 ACI65532 AME65532 AWA65532 BFW65532 BPS65532 BZO65532 CJK65532 CTG65532 DDC65532 DMY65532 DWU65532 EGQ65532 EQM65532 FAI65532 FKE65532 FUA65532 GDW65532 GNS65532 GXO65532 HHK65532 HRG65532 IBC65532 IKY65532 IUU65532 JEQ65532 JOM65532 JYI65532 KIE65532 KSA65532 LBW65532 LLS65532 LVO65532 MFK65532 MPG65532 MZC65532 NIY65532 NSU65532 OCQ65532 OMM65532 OWI65532 PGE65532 PQA65532 PZW65532 QJS65532 QTO65532 RDK65532 RNG65532 RXC65532 SGY65532 SQU65532 TAQ65532 TKM65532 TUI65532 UEE65532 UOA65532 UXW65532 VHS65532 VRO65532 WBK65532 WLG65532 WVC65532 XEY65532 IQ131068 SM131068 ACI131068 AME131068 AWA131068 BFW131068 BPS131068 BZO131068 CJK131068 CTG131068 DDC131068 DMY131068 DWU131068 EGQ131068 EQM131068 FAI131068 FKE131068 FUA131068 GDW131068 GNS131068 GXO131068 HHK131068 HRG131068 IBC131068 IKY131068 IUU131068 JEQ131068 JOM131068 JYI131068 KIE131068 KSA131068 LBW131068 LLS131068 LVO131068 MFK131068 MPG131068 MZC131068 NIY131068 NSU131068 OCQ131068 OMM131068 OWI131068 PGE131068 PQA131068 PZW131068 QJS131068 QTO131068 RDK131068 RNG131068 RXC131068 SGY131068 SQU131068 TAQ131068 TKM131068 TUI131068 UEE131068 UOA131068 UXW131068 VHS131068 VRO131068 WBK131068 WLG131068 WVC131068 XEY131068 IQ196604 SM196604 ACI196604 AME196604 AWA196604 BFW196604 BPS196604 BZO196604 CJK196604 CTG196604 DDC196604 DMY196604 DWU196604 EGQ196604 EQM196604 FAI196604 FKE196604 FUA196604 GDW196604 GNS196604 GXO196604 HHK196604 HRG196604 IBC196604 IKY196604 IUU196604 JEQ196604 JOM196604 JYI196604 KIE196604 KSA196604 LBW196604 LLS196604 LVO196604 MFK196604 MPG196604 MZC196604 NIY196604 NSU196604 OCQ196604 OMM196604 OWI196604 PGE196604 PQA196604 PZW196604 QJS196604 QTO196604 RDK196604 RNG196604 RXC196604 SGY196604 SQU196604 TAQ196604 TKM196604 TUI196604 UEE196604 UOA196604 UXW196604 VHS196604 VRO196604 WBK196604 WLG196604 WVC196604 XEY196604 IQ262140 SM262140 ACI262140 AME262140 AWA262140 BFW262140 BPS262140 BZO262140 CJK262140 CTG262140 DDC262140 DMY262140 DWU262140 EGQ262140 EQM262140 FAI262140 FKE262140 FUA262140 GDW262140 GNS262140 GXO262140 HHK262140 HRG262140 IBC262140 IKY262140 IUU262140 JEQ262140 JOM262140 JYI262140 KIE262140 KSA262140 LBW262140 LLS262140 LVO262140 MFK262140 MPG262140 MZC262140 NIY262140 NSU262140 OCQ262140 OMM262140 OWI262140 PGE262140 PQA262140 PZW262140 QJS262140 QTO262140 RDK262140 RNG262140 RXC262140 SGY262140 SQU262140 TAQ262140 TKM262140 TUI262140 UEE262140 UOA262140 UXW262140 VHS262140 VRO262140 WBK262140 WLG262140 WVC262140 XEY262140 IQ327676 SM327676 ACI327676 AME327676 AWA327676 BFW327676 BPS327676 BZO327676 CJK327676 CTG327676 DDC327676 DMY327676 DWU327676 EGQ327676 EQM327676 FAI327676 FKE327676 FUA327676 GDW327676 GNS327676 GXO327676 HHK327676 HRG327676 IBC327676 IKY327676 IUU327676 JEQ327676 JOM327676 JYI327676 KIE327676 KSA327676 LBW327676 LLS327676 LVO327676 MFK327676 MPG327676 MZC327676 NIY327676 NSU327676 OCQ327676 OMM327676 OWI327676 PGE327676 PQA327676 PZW327676 QJS327676 QTO327676 RDK327676 RNG327676 RXC327676 SGY327676 SQU327676 TAQ327676 TKM327676 TUI327676 UEE327676 UOA327676 UXW327676 VHS327676 VRO327676 WBK327676 WLG327676 WVC327676 XEY327676 IQ393212 SM393212 ACI393212 AME393212 AWA393212 BFW393212 BPS393212 BZO393212 CJK393212 CTG393212 DDC393212 DMY393212 DWU393212 EGQ393212 EQM393212 FAI393212 FKE393212 FUA393212 GDW393212 GNS393212 GXO393212 HHK393212 HRG393212 IBC393212 IKY393212 IUU393212 JEQ393212 JOM393212 JYI393212 KIE393212 KSA393212 LBW393212 LLS393212 LVO393212 MFK393212 MPG393212 MZC393212 NIY393212 NSU393212 OCQ393212 OMM393212 OWI393212 PGE393212 PQA393212 PZW393212 QJS393212 QTO393212 RDK393212 RNG393212 RXC393212 SGY393212 SQU393212 TAQ393212 TKM393212 TUI393212 UEE393212 UOA393212 UXW393212 VHS393212 VRO393212 WBK393212 WLG393212 WVC393212 XEY393212 IQ458748 SM458748 ACI458748 AME458748 AWA458748 BFW458748 BPS458748 BZO458748 CJK458748 CTG458748 DDC458748 DMY458748 DWU458748 EGQ458748 EQM458748 FAI458748 FKE458748 FUA458748 GDW458748 GNS458748 GXO458748 HHK458748 HRG458748 IBC458748 IKY458748 IUU458748 JEQ458748 JOM458748 JYI458748 KIE458748 KSA458748 LBW458748 LLS458748 LVO458748 MFK458748 MPG458748 MZC458748 NIY458748 NSU458748 OCQ458748 OMM458748 OWI458748 PGE458748 PQA458748 PZW458748 QJS458748 QTO458748 RDK458748 RNG458748 RXC458748 SGY458748 SQU458748 TAQ458748 TKM458748 TUI458748 UEE458748 UOA458748 UXW458748 VHS458748 VRO458748 WBK458748 WLG458748 WVC458748 XEY458748 IQ524284 SM524284 ACI524284 AME524284 AWA524284 BFW524284 BPS524284 BZO524284 CJK524284 CTG524284 DDC524284 DMY524284 DWU524284 EGQ524284 EQM524284 FAI524284 FKE524284 FUA524284 GDW524284 GNS524284 GXO524284 HHK524284 HRG524284 IBC524284 IKY524284 IUU524284 JEQ524284 JOM524284 JYI524284 KIE524284 KSA524284 LBW524284 LLS524284 LVO524284 MFK524284 MPG524284 MZC524284 NIY524284 NSU524284 OCQ524284 OMM524284 OWI524284 PGE524284 PQA524284 PZW524284 QJS524284 QTO524284 RDK524284 RNG524284 RXC524284 SGY524284 SQU524284 TAQ524284 TKM524284 TUI524284 UEE524284 UOA524284 UXW524284 VHS524284 VRO524284 WBK524284 WLG524284 WVC524284 XEY524284 IQ589820 SM589820 ACI589820 AME589820 AWA589820 BFW589820 BPS589820 BZO589820 CJK589820 CTG589820 DDC589820 DMY589820 DWU589820 EGQ589820 EQM589820 FAI589820 FKE589820 FUA589820 GDW589820 GNS589820 GXO589820 HHK589820 HRG589820 IBC589820 IKY589820 IUU589820 JEQ589820 JOM589820 JYI589820 KIE589820 KSA589820 LBW589820 LLS589820 LVO589820 MFK589820 MPG589820 MZC589820 NIY589820 NSU589820 OCQ589820 OMM589820 OWI589820 PGE589820 PQA589820 PZW589820 QJS589820 QTO589820 RDK589820 RNG589820 RXC589820 SGY589820 SQU589820 TAQ589820 TKM589820 TUI589820 UEE589820 UOA589820 UXW589820 VHS589820 VRO589820 WBK589820 WLG589820 WVC589820 XEY589820 IQ655356 SM655356 ACI655356 AME655356 AWA655356 BFW655356 BPS655356 BZO655356 CJK655356 CTG655356 DDC655356 DMY655356 DWU655356 EGQ655356 EQM655356 FAI655356 FKE655356 FUA655356 GDW655356 GNS655356 GXO655356 HHK655356 HRG655356 IBC655356 IKY655356 IUU655356 JEQ655356 JOM655356 JYI655356 KIE655356 KSA655356 LBW655356 LLS655356 LVO655356 MFK655356 MPG655356 MZC655356 NIY655356 NSU655356 OCQ655356 OMM655356 OWI655356 PGE655356 PQA655356 PZW655356 QJS655356 QTO655356 RDK655356 RNG655356 RXC655356 SGY655356 SQU655356 TAQ655356 TKM655356 TUI655356 UEE655356 UOA655356 UXW655356 VHS655356 VRO655356 WBK655356 WLG655356 WVC655356 XEY655356 IQ720892 SM720892 ACI720892 AME720892 AWA720892 BFW720892 BPS720892 BZO720892 CJK720892 CTG720892 DDC720892 DMY720892 DWU720892 EGQ720892 EQM720892 FAI720892 FKE720892 FUA720892 GDW720892 GNS720892 GXO720892 HHK720892 HRG720892 IBC720892 IKY720892 IUU720892 JEQ720892 JOM720892 JYI720892 KIE720892 KSA720892 LBW720892 LLS720892 LVO720892 MFK720892 MPG720892 MZC720892 NIY720892 NSU720892 OCQ720892 OMM720892 OWI720892 PGE720892 PQA720892 PZW720892 QJS720892 QTO720892 RDK720892 RNG720892 RXC720892 SGY720892 SQU720892 TAQ720892 TKM720892 TUI720892 UEE720892 UOA720892 UXW720892 VHS720892 VRO720892 WBK720892 WLG720892 WVC720892 XEY720892 IQ786428 SM786428 ACI786428 AME786428 AWA786428 BFW786428 BPS786428 BZO786428 CJK786428 CTG786428 DDC786428 DMY786428 DWU786428 EGQ786428 EQM786428 FAI786428 FKE786428 FUA786428 GDW786428 GNS786428 GXO786428 HHK786428 HRG786428 IBC786428 IKY786428 IUU786428 JEQ786428 JOM786428 JYI786428 KIE786428 KSA786428 LBW786428 LLS786428 LVO786428 MFK786428 MPG786428 MZC786428 NIY786428 NSU786428 OCQ786428 OMM786428 OWI786428 PGE786428 PQA786428 PZW786428 QJS786428 QTO786428 RDK786428 RNG786428 RXC786428 SGY786428 SQU786428 TAQ786428 TKM786428 TUI786428 UEE786428 UOA786428 UXW786428 VHS786428 VRO786428 WBK786428 WLG786428 WVC786428 XEY786428 IQ851964 SM851964 ACI851964 AME851964 AWA851964 BFW851964 BPS851964 BZO851964 CJK851964 CTG851964 DDC851964 DMY851964 DWU851964 EGQ851964 EQM851964 FAI851964 FKE851964 FUA851964 GDW851964 GNS851964 GXO851964 HHK851964 HRG851964 IBC851964 IKY851964 IUU851964 JEQ851964 JOM851964 JYI851964 KIE851964 KSA851964 LBW851964 LLS851964 LVO851964 MFK851964 MPG851964 MZC851964 NIY851964 NSU851964 OCQ851964 OMM851964 OWI851964 PGE851964 PQA851964 PZW851964 QJS851964 QTO851964 RDK851964 RNG851964 RXC851964 SGY851964 SQU851964 TAQ851964 TKM851964 TUI851964 UEE851964 UOA851964 UXW851964 VHS851964 VRO851964 WBK851964 WLG851964 WVC851964 XEY851964 IQ917500 SM917500 ACI917500 AME917500 AWA917500 BFW917500 BPS917500 BZO917500 CJK917500 CTG917500 DDC917500 DMY917500 DWU917500 EGQ917500 EQM917500 FAI917500 FKE917500 FUA917500 GDW917500 GNS917500 GXO917500 HHK917500 HRG917500 IBC917500 IKY917500 IUU917500 JEQ917500 JOM917500 JYI917500 KIE917500 KSA917500 LBW917500 LLS917500 LVO917500 MFK917500 MPG917500 MZC917500 NIY917500 NSU917500 OCQ917500 OMM917500 OWI917500 PGE917500 PQA917500 PZW917500 QJS917500 QTO917500 RDK917500 RNG917500 RXC917500 SGY917500 SQU917500 TAQ917500 TKM917500 TUI917500 UEE917500 UOA917500 UXW917500 VHS917500 VRO917500 WBK917500 WLG917500 WVC917500 XEY917500 IQ983036 SM983036 ACI983036 AME983036 AWA983036 BFW983036 BPS983036 BZO983036 CJK983036 CTG983036 DDC983036 DMY983036 DWU983036 EGQ983036 EQM983036 FAI983036 FKE983036 FUA983036 GDW983036 GNS983036 GXO983036 HHK983036 HRG983036 IBC983036 IKY983036 IUU983036 JEQ983036 JOM983036 JYI983036 KIE983036 KSA983036 LBW983036 LLS983036 LVO983036 MFK983036 MPG983036 MZC983036 NIY983036 NSU983036 OCQ983036 OMM983036 OWI983036 PGE983036 PQA983036 PZW983036 QJS983036 QTO983036 RDK983036 RNG983036 RXC983036 SGY983036 SQU983036 TAQ983036 TKM983036 TUI983036 UEE983036 UOA983036 UXW983036 VHS983036 VRO983036 WBK983036 WLG983036 WVC983036 XEY983036 IQ1048572 SM1048572 ACI1048572 AME1048572 AWA1048572 BFW1048572 BPS1048572 BZO1048572 CJK1048572 CTG1048572 DDC1048572 DMY1048572 DWU1048572 EGQ1048572 EQM1048572 FAI1048572 FKE1048572 FUA1048572 GDW1048572 GNS1048572 GXO1048572 HHK1048572 HRG1048572 IBC1048572 IKY1048572 IUU1048572 JEQ1048572 JOM1048572 JYI1048572 KIE1048572 KSA1048572 LBW1048572 LLS1048572 LVO1048572 MFK1048572 MPG1048572 MZC1048572 NIY1048572 NSU1048572 OCQ1048572 OMM1048572 OWI1048572 PGE1048572 PQA1048572 PZW1048572 QJS1048572 QTO1048572 RDK1048572 RNG1048572 RXC1048572 SGY1048572 SQU1048572 TAQ1048572 TKM1048572 TUI1048572 UEE1048572 UOA1048572 UXW1048572 VHS1048572 VRO1048572 WBK1048572 WLG1048572 WVC1048572 XEY1048572 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B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B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B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B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B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B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B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B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B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B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B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B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B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B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H26 H68 B68"/>
    <dataValidation allowBlank="1" showInputMessage="1" showErrorMessage="1" promptTitle="SIR for Replacement" prompt="The SIR must be ≥ 1 to qualify for replacement." sqref="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IS20 SO20 ACK20 AMG20 AWC20 BFY20 BPU20 BZQ20 CJM20 CTI20 DDE20 DNA20 DWW20 EGS20 EQO20 FAK20 FKG20 FUC20 GDY20 GNU20 GXQ20 HHM20 HRI20 IBE20 ILA20 IUW20 JES20 JOO20 JYK20 KIG20 KSC20 LBY20 LLU20 LVQ20 MFM20 MPI20 MZE20 NJA20 NSW20 OCS20 OMO20 OWK20 PGG20 PQC20 PZY20 QJU20 QTQ20 RDM20 RNI20 RXE20 SHA20 SQW20 TAS20 TKO20 TUK20 UEG20 UOC20 UXY20 VHU20 VRQ20 WBM20 WLI20 WVE20 XFA20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XFA65556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XFA131092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XFA196628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XFA262164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XFA327700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XFA393236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XFA458772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XFA524308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XFA589844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XFA655380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XFA720916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XFA786452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XFA851988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XFA917524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XFA983060 J20 J62 D62"/>
    <dataValidation allowBlank="1" showInputMessage="1" showErrorMessage="1" promptTitle="Annual Usage of Existing" prompt="This will auto-calculate the annual usage of the existing unit. " sqref="IQ14 SM14 ACI14 AME14 AWA14 BFW14 BPS14 BZO14 CJK14 CTG14 DDC14 DMY14 DWU14 EGQ14 EQM14 FAI14 FKE14 FUA14 GDW14 GNS14 GXO14 HHK14 HRG14 IBC14 IKY14 IUU14 JEQ14 JOM14 JYI14 KIE14 KSA14 LBW14 LLS14 LVO14 MFK14 MPG14 MZC14 NIY14 NSU14 OCQ14 OMM14 OWI14 PGE14 PQA14 PZW14 QJS14 QTO14 RDK14 RNG14 RXC14 SGY14 SQU14 TAQ14 TKM14 TUI14 UEE14 UOA14 UXW14 VHS14 VRO14 WBK14 WLG14 WVC14 XEY14 IQ65550 SM65550 ACI65550 AME65550 AWA65550 BFW65550 BPS65550 BZO65550 CJK65550 CTG65550 DDC65550 DMY65550 DWU65550 EGQ65550 EQM65550 FAI65550 FKE65550 FUA65550 GDW65550 GNS65550 GXO65550 HHK65550 HRG65550 IBC65550 IKY65550 IUU65550 JEQ65550 JOM65550 JYI65550 KIE65550 KSA65550 LBW65550 LLS65550 LVO65550 MFK65550 MPG65550 MZC65550 NIY65550 NSU65550 OCQ65550 OMM65550 OWI65550 PGE65550 PQA65550 PZW65550 QJS65550 QTO65550 RDK65550 RNG65550 RXC65550 SGY65550 SQU65550 TAQ65550 TKM65550 TUI65550 UEE65550 UOA65550 UXW65550 VHS65550 VRO65550 WBK65550 WLG65550 WVC65550 XEY65550 IQ131086 SM131086 ACI131086 AME131086 AWA131086 BFW131086 BPS131086 BZO131086 CJK131086 CTG131086 DDC131086 DMY131086 DWU131086 EGQ131086 EQM131086 FAI131086 FKE131086 FUA131086 GDW131086 GNS131086 GXO131086 HHK131086 HRG131086 IBC131086 IKY131086 IUU131086 JEQ131086 JOM131086 JYI131086 KIE131086 KSA131086 LBW131086 LLS131086 LVO131086 MFK131086 MPG131086 MZC131086 NIY131086 NSU131086 OCQ131086 OMM131086 OWI131086 PGE131086 PQA131086 PZW131086 QJS131086 QTO131086 RDK131086 RNG131086 RXC131086 SGY131086 SQU131086 TAQ131086 TKM131086 TUI131086 UEE131086 UOA131086 UXW131086 VHS131086 VRO131086 WBK131086 WLG131086 WVC131086 XEY131086 IQ196622 SM196622 ACI196622 AME196622 AWA196622 BFW196622 BPS196622 BZO196622 CJK196622 CTG196622 DDC196622 DMY196622 DWU196622 EGQ196622 EQM196622 FAI196622 FKE196622 FUA196622 GDW196622 GNS196622 GXO196622 HHK196622 HRG196622 IBC196622 IKY196622 IUU196622 JEQ196622 JOM196622 JYI196622 KIE196622 KSA196622 LBW196622 LLS196622 LVO196622 MFK196622 MPG196622 MZC196622 NIY196622 NSU196622 OCQ196622 OMM196622 OWI196622 PGE196622 PQA196622 PZW196622 QJS196622 QTO196622 RDK196622 RNG196622 RXC196622 SGY196622 SQU196622 TAQ196622 TKM196622 TUI196622 UEE196622 UOA196622 UXW196622 VHS196622 VRO196622 WBK196622 WLG196622 WVC196622 XEY196622 IQ262158 SM262158 ACI262158 AME262158 AWA262158 BFW262158 BPS262158 BZO262158 CJK262158 CTG262158 DDC262158 DMY262158 DWU262158 EGQ262158 EQM262158 FAI262158 FKE262158 FUA262158 GDW262158 GNS262158 GXO262158 HHK262158 HRG262158 IBC262158 IKY262158 IUU262158 JEQ262158 JOM262158 JYI262158 KIE262158 KSA262158 LBW262158 LLS262158 LVO262158 MFK262158 MPG262158 MZC262158 NIY262158 NSU262158 OCQ262158 OMM262158 OWI262158 PGE262158 PQA262158 PZW262158 QJS262158 QTO262158 RDK262158 RNG262158 RXC262158 SGY262158 SQU262158 TAQ262158 TKM262158 TUI262158 UEE262158 UOA262158 UXW262158 VHS262158 VRO262158 WBK262158 WLG262158 WVC262158 XEY262158 IQ327694 SM327694 ACI327694 AME327694 AWA327694 BFW327694 BPS327694 BZO327694 CJK327694 CTG327694 DDC327694 DMY327694 DWU327694 EGQ327694 EQM327694 FAI327694 FKE327694 FUA327694 GDW327694 GNS327694 GXO327694 HHK327694 HRG327694 IBC327694 IKY327694 IUU327694 JEQ327694 JOM327694 JYI327694 KIE327694 KSA327694 LBW327694 LLS327694 LVO327694 MFK327694 MPG327694 MZC327694 NIY327694 NSU327694 OCQ327694 OMM327694 OWI327694 PGE327694 PQA327694 PZW327694 QJS327694 QTO327694 RDK327694 RNG327694 RXC327694 SGY327694 SQU327694 TAQ327694 TKM327694 TUI327694 UEE327694 UOA327694 UXW327694 VHS327694 VRO327694 WBK327694 WLG327694 WVC327694 XEY327694 IQ393230 SM393230 ACI393230 AME393230 AWA393230 BFW393230 BPS393230 BZO393230 CJK393230 CTG393230 DDC393230 DMY393230 DWU393230 EGQ393230 EQM393230 FAI393230 FKE393230 FUA393230 GDW393230 GNS393230 GXO393230 HHK393230 HRG393230 IBC393230 IKY393230 IUU393230 JEQ393230 JOM393230 JYI393230 KIE393230 KSA393230 LBW393230 LLS393230 LVO393230 MFK393230 MPG393230 MZC393230 NIY393230 NSU393230 OCQ393230 OMM393230 OWI393230 PGE393230 PQA393230 PZW393230 QJS393230 QTO393230 RDK393230 RNG393230 RXC393230 SGY393230 SQU393230 TAQ393230 TKM393230 TUI393230 UEE393230 UOA393230 UXW393230 VHS393230 VRO393230 WBK393230 WLG393230 WVC393230 XEY393230 IQ458766 SM458766 ACI458766 AME458766 AWA458766 BFW458766 BPS458766 BZO458766 CJK458766 CTG458766 DDC458766 DMY458766 DWU458766 EGQ458766 EQM458766 FAI458766 FKE458766 FUA458766 GDW458766 GNS458766 GXO458766 HHK458766 HRG458766 IBC458766 IKY458766 IUU458766 JEQ458766 JOM458766 JYI458766 KIE458766 KSA458766 LBW458766 LLS458766 LVO458766 MFK458766 MPG458766 MZC458766 NIY458766 NSU458766 OCQ458766 OMM458766 OWI458766 PGE458766 PQA458766 PZW458766 QJS458766 QTO458766 RDK458766 RNG458766 RXC458766 SGY458766 SQU458766 TAQ458766 TKM458766 TUI458766 UEE458766 UOA458766 UXW458766 VHS458766 VRO458766 WBK458766 WLG458766 WVC458766 XEY458766 IQ524302 SM524302 ACI524302 AME524302 AWA524302 BFW524302 BPS524302 BZO524302 CJK524302 CTG524302 DDC524302 DMY524302 DWU524302 EGQ524302 EQM524302 FAI524302 FKE524302 FUA524302 GDW524302 GNS524302 GXO524302 HHK524302 HRG524302 IBC524302 IKY524302 IUU524302 JEQ524302 JOM524302 JYI524302 KIE524302 KSA524302 LBW524302 LLS524302 LVO524302 MFK524302 MPG524302 MZC524302 NIY524302 NSU524302 OCQ524302 OMM524302 OWI524302 PGE524302 PQA524302 PZW524302 QJS524302 QTO524302 RDK524302 RNG524302 RXC524302 SGY524302 SQU524302 TAQ524302 TKM524302 TUI524302 UEE524302 UOA524302 UXW524302 VHS524302 VRO524302 WBK524302 WLG524302 WVC524302 XEY524302 IQ589838 SM589838 ACI589838 AME589838 AWA589838 BFW589838 BPS589838 BZO589838 CJK589838 CTG589838 DDC589838 DMY589838 DWU589838 EGQ589838 EQM589838 FAI589838 FKE589838 FUA589838 GDW589838 GNS589838 GXO589838 HHK589838 HRG589838 IBC589838 IKY589838 IUU589838 JEQ589838 JOM589838 JYI589838 KIE589838 KSA589838 LBW589838 LLS589838 LVO589838 MFK589838 MPG589838 MZC589838 NIY589838 NSU589838 OCQ589838 OMM589838 OWI589838 PGE589838 PQA589838 PZW589838 QJS589838 QTO589838 RDK589838 RNG589838 RXC589838 SGY589838 SQU589838 TAQ589838 TKM589838 TUI589838 UEE589838 UOA589838 UXW589838 VHS589838 VRO589838 WBK589838 WLG589838 WVC589838 XEY589838 IQ655374 SM655374 ACI655374 AME655374 AWA655374 BFW655374 BPS655374 BZO655374 CJK655374 CTG655374 DDC655374 DMY655374 DWU655374 EGQ655374 EQM655374 FAI655374 FKE655374 FUA655374 GDW655374 GNS655374 GXO655374 HHK655374 HRG655374 IBC655374 IKY655374 IUU655374 JEQ655374 JOM655374 JYI655374 KIE655374 KSA655374 LBW655374 LLS655374 LVO655374 MFK655374 MPG655374 MZC655374 NIY655374 NSU655374 OCQ655374 OMM655374 OWI655374 PGE655374 PQA655374 PZW655374 QJS655374 QTO655374 RDK655374 RNG655374 RXC655374 SGY655374 SQU655374 TAQ655374 TKM655374 TUI655374 UEE655374 UOA655374 UXW655374 VHS655374 VRO655374 WBK655374 WLG655374 WVC655374 XEY655374 IQ720910 SM720910 ACI720910 AME720910 AWA720910 BFW720910 BPS720910 BZO720910 CJK720910 CTG720910 DDC720910 DMY720910 DWU720910 EGQ720910 EQM720910 FAI720910 FKE720910 FUA720910 GDW720910 GNS720910 GXO720910 HHK720910 HRG720910 IBC720910 IKY720910 IUU720910 JEQ720910 JOM720910 JYI720910 KIE720910 KSA720910 LBW720910 LLS720910 LVO720910 MFK720910 MPG720910 MZC720910 NIY720910 NSU720910 OCQ720910 OMM720910 OWI720910 PGE720910 PQA720910 PZW720910 QJS720910 QTO720910 RDK720910 RNG720910 RXC720910 SGY720910 SQU720910 TAQ720910 TKM720910 TUI720910 UEE720910 UOA720910 UXW720910 VHS720910 VRO720910 WBK720910 WLG720910 WVC720910 XEY720910 IQ786446 SM786446 ACI786446 AME786446 AWA786446 BFW786446 BPS786446 BZO786446 CJK786446 CTG786446 DDC786446 DMY786446 DWU786446 EGQ786446 EQM786446 FAI786446 FKE786446 FUA786446 GDW786446 GNS786446 GXO786446 HHK786446 HRG786446 IBC786446 IKY786446 IUU786446 JEQ786446 JOM786446 JYI786446 KIE786446 KSA786446 LBW786446 LLS786446 LVO786446 MFK786446 MPG786446 MZC786446 NIY786446 NSU786446 OCQ786446 OMM786446 OWI786446 PGE786446 PQA786446 PZW786446 QJS786446 QTO786446 RDK786446 RNG786446 RXC786446 SGY786446 SQU786446 TAQ786446 TKM786446 TUI786446 UEE786446 UOA786446 UXW786446 VHS786446 VRO786446 WBK786446 WLG786446 WVC786446 XEY786446 IQ851982 SM851982 ACI851982 AME851982 AWA851982 BFW851982 BPS851982 BZO851982 CJK851982 CTG851982 DDC851982 DMY851982 DWU851982 EGQ851982 EQM851982 FAI851982 FKE851982 FUA851982 GDW851982 GNS851982 GXO851982 HHK851982 HRG851982 IBC851982 IKY851982 IUU851982 JEQ851982 JOM851982 JYI851982 KIE851982 KSA851982 LBW851982 LLS851982 LVO851982 MFK851982 MPG851982 MZC851982 NIY851982 NSU851982 OCQ851982 OMM851982 OWI851982 PGE851982 PQA851982 PZW851982 QJS851982 QTO851982 RDK851982 RNG851982 RXC851982 SGY851982 SQU851982 TAQ851982 TKM851982 TUI851982 UEE851982 UOA851982 UXW851982 VHS851982 VRO851982 WBK851982 WLG851982 WVC851982 XEY851982 IQ917518 SM917518 ACI917518 AME917518 AWA917518 BFW917518 BPS917518 BZO917518 CJK917518 CTG917518 DDC917518 DMY917518 DWU917518 EGQ917518 EQM917518 FAI917518 FKE917518 FUA917518 GDW917518 GNS917518 GXO917518 HHK917518 HRG917518 IBC917518 IKY917518 IUU917518 JEQ917518 JOM917518 JYI917518 KIE917518 KSA917518 LBW917518 LLS917518 LVO917518 MFK917518 MPG917518 MZC917518 NIY917518 NSU917518 OCQ917518 OMM917518 OWI917518 PGE917518 PQA917518 PZW917518 QJS917518 QTO917518 RDK917518 RNG917518 RXC917518 SGY917518 SQU917518 TAQ917518 TKM917518 TUI917518 UEE917518 UOA917518 UXW917518 VHS917518 VRO917518 WBK917518 WLG917518 WVC917518 XEY917518 IQ983054 SM983054 ACI983054 AME983054 AWA983054 BFW983054 BPS983054 BZO983054 CJK983054 CTG983054 DDC983054 DMY983054 DWU983054 EGQ983054 EQM983054 FAI983054 FKE983054 FUA983054 GDW983054 GNS983054 GXO983054 HHK983054 HRG983054 IBC983054 IKY983054 IUU983054 JEQ983054 JOM983054 JYI983054 KIE983054 KSA983054 LBW983054 LLS983054 LVO983054 MFK983054 MPG983054 MZC983054 NIY983054 NSU983054 OCQ983054 OMM983054 OWI983054 PGE983054 PQA983054 PZW983054 QJS983054 QTO983054 RDK983054 RNG983054 RXC983054 SGY983054 SQU983054 TAQ983054 TKM983054 TUI983054 UEE983054 UOA983054 UXW983054 VHS983054 VRO983054 WBK983054 WLG983054 WVC983054 XEY983054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29:B30 IX29:IX30 ST29:ST30 ACP29:ACP30 AML29:AML30 AWH29:AWH30 BGD29:BGD30 BPZ29:BPZ30 BZV29:BZV30 CJR29:CJR30 CTN29:CTN30 DDJ29:DDJ30 DNF29:DNF30 DXB29:DXB30 EGX29:EGX30 EQT29:EQT30 FAP29:FAP30 FKL29:FKL30 FUH29:FUH30 GED29:GED30 GNZ29:GNZ30 GXV29:GXV30 HHR29:HHR30 HRN29:HRN30 IBJ29:IBJ30 ILF29:ILF30 IVB29:IVB30 JEX29:JEX30 JOT29:JOT30 JYP29:JYP30 KIL29:KIL30 KSH29:KSH30 LCD29:LCD30 LLZ29:LLZ30 LVV29:LVV30 MFR29:MFR30 MPN29:MPN30 MZJ29:MZJ30 NJF29:NJF30 NTB29:NTB30 OCX29:OCX30 OMT29:OMT30 OWP29:OWP30 PGL29:PGL30 PQH29:PQH30 QAD29:QAD30 QJZ29:QJZ30 QTV29:QTV30 RDR29:RDR30 RNN29:RNN30 RXJ29:RXJ30 SHF29:SHF30 SRB29:SRB30 TAX29:TAX30 TKT29:TKT30 TUP29:TUP30 UEL29:UEL30 UOH29:UOH30 UYD29:UYD30 VHZ29:VHZ30 VRV29:VRV30 WBR29:WBR30 WLN29:WLN30 WVJ29:WVJ30 B65565:B65566 IX65565:IX65566 ST65565:ST65566 ACP65565:ACP65566 AML65565:AML65566 AWH65565:AWH65566 BGD65565:BGD65566 BPZ65565:BPZ65566 BZV65565:BZV65566 CJR65565:CJR65566 CTN65565:CTN65566 DDJ65565:DDJ65566 DNF65565:DNF65566 DXB65565:DXB65566 EGX65565:EGX65566 EQT65565:EQT65566 FAP65565:FAP65566 FKL65565:FKL65566 FUH65565:FUH65566 GED65565:GED65566 GNZ65565:GNZ65566 GXV65565:GXV65566 HHR65565:HHR65566 HRN65565:HRN65566 IBJ65565:IBJ65566 ILF65565:ILF65566 IVB65565:IVB65566 JEX65565:JEX65566 JOT65565:JOT65566 JYP65565:JYP65566 KIL65565:KIL65566 KSH65565:KSH65566 LCD65565:LCD65566 LLZ65565:LLZ65566 LVV65565:LVV65566 MFR65565:MFR65566 MPN65565:MPN65566 MZJ65565:MZJ65566 NJF65565:NJF65566 NTB65565:NTB65566 OCX65565:OCX65566 OMT65565:OMT65566 OWP65565:OWP65566 PGL65565:PGL65566 PQH65565:PQH65566 QAD65565:QAD65566 QJZ65565:QJZ65566 QTV65565:QTV65566 RDR65565:RDR65566 RNN65565:RNN65566 RXJ65565:RXJ65566 SHF65565:SHF65566 SRB65565:SRB65566 TAX65565:TAX65566 TKT65565:TKT65566 TUP65565:TUP65566 UEL65565:UEL65566 UOH65565:UOH65566 UYD65565:UYD65566 VHZ65565:VHZ65566 VRV65565:VRV65566 WBR65565:WBR65566 WLN65565:WLN65566 WVJ65565:WVJ65566 B131101:B131102 IX131101:IX131102 ST131101:ST131102 ACP131101:ACP131102 AML131101:AML131102 AWH131101:AWH131102 BGD131101:BGD131102 BPZ131101:BPZ131102 BZV131101:BZV131102 CJR131101:CJR131102 CTN131101:CTN131102 DDJ131101:DDJ131102 DNF131101:DNF131102 DXB131101:DXB131102 EGX131101:EGX131102 EQT131101:EQT131102 FAP131101:FAP131102 FKL131101:FKL131102 FUH131101:FUH131102 GED131101:GED131102 GNZ131101:GNZ131102 GXV131101:GXV131102 HHR131101:HHR131102 HRN131101:HRN131102 IBJ131101:IBJ131102 ILF131101:ILF131102 IVB131101:IVB131102 JEX131101:JEX131102 JOT131101:JOT131102 JYP131101:JYP131102 KIL131101:KIL131102 KSH131101:KSH131102 LCD131101:LCD131102 LLZ131101:LLZ131102 LVV131101:LVV131102 MFR131101:MFR131102 MPN131101:MPN131102 MZJ131101:MZJ131102 NJF131101:NJF131102 NTB131101:NTB131102 OCX131101:OCX131102 OMT131101:OMT131102 OWP131101:OWP131102 PGL131101:PGL131102 PQH131101:PQH131102 QAD131101:QAD131102 QJZ131101:QJZ131102 QTV131101:QTV131102 RDR131101:RDR131102 RNN131101:RNN131102 RXJ131101:RXJ131102 SHF131101:SHF131102 SRB131101:SRB131102 TAX131101:TAX131102 TKT131101:TKT131102 TUP131101:TUP131102 UEL131101:UEL131102 UOH131101:UOH131102 UYD131101:UYD131102 VHZ131101:VHZ131102 VRV131101:VRV131102 WBR131101:WBR131102 WLN131101:WLN131102 WVJ131101:WVJ131102 B196637:B196638 IX196637:IX196638 ST196637:ST196638 ACP196637:ACP196638 AML196637:AML196638 AWH196637:AWH196638 BGD196637:BGD196638 BPZ196637:BPZ196638 BZV196637:BZV196638 CJR196637:CJR196638 CTN196637:CTN196638 DDJ196637:DDJ196638 DNF196637:DNF196638 DXB196637:DXB196638 EGX196637:EGX196638 EQT196637:EQT196638 FAP196637:FAP196638 FKL196637:FKL196638 FUH196637:FUH196638 GED196637:GED196638 GNZ196637:GNZ196638 GXV196637:GXV196638 HHR196637:HHR196638 HRN196637:HRN196638 IBJ196637:IBJ196638 ILF196637:ILF196638 IVB196637:IVB196638 JEX196637:JEX196638 JOT196637:JOT196638 JYP196637:JYP196638 KIL196637:KIL196638 KSH196637:KSH196638 LCD196637:LCD196638 LLZ196637:LLZ196638 LVV196637:LVV196638 MFR196637:MFR196638 MPN196637:MPN196638 MZJ196637:MZJ196638 NJF196637:NJF196638 NTB196637:NTB196638 OCX196637:OCX196638 OMT196637:OMT196638 OWP196637:OWP196638 PGL196637:PGL196638 PQH196637:PQH196638 QAD196637:QAD196638 QJZ196637:QJZ196638 QTV196637:QTV196638 RDR196637:RDR196638 RNN196637:RNN196638 RXJ196637:RXJ196638 SHF196637:SHF196638 SRB196637:SRB196638 TAX196637:TAX196638 TKT196637:TKT196638 TUP196637:TUP196638 UEL196637:UEL196638 UOH196637:UOH196638 UYD196637:UYD196638 VHZ196637:VHZ196638 VRV196637:VRV196638 WBR196637:WBR196638 WLN196637:WLN196638 WVJ196637:WVJ196638 B262173:B262174 IX262173:IX262174 ST262173:ST262174 ACP262173:ACP262174 AML262173:AML262174 AWH262173:AWH262174 BGD262173:BGD262174 BPZ262173:BPZ262174 BZV262173:BZV262174 CJR262173:CJR262174 CTN262173:CTN262174 DDJ262173:DDJ262174 DNF262173:DNF262174 DXB262173:DXB262174 EGX262173:EGX262174 EQT262173:EQT262174 FAP262173:FAP262174 FKL262173:FKL262174 FUH262173:FUH262174 GED262173:GED262174 GNZ262173:GNZ262174 GXV262173:GXV262174 HHR262173:HHR262174 HRN262173:HRN262174 IBJ262173:IBJ262174 ILF262173:ILF262174 IVB262173:IVB262174 JEX262173:JEX262174 JOT262173:JOT262174 JYP262173:JYP262174 KIL262173:KIL262174 KSH262173:KSH262174 LCD262173:LCD262174 LLZ262173:LLZ262174 LVV262173:LVV262174 MFR262173:MFR262174 MPN262173:MPN262174 MZJ262173:MZJ262174 NJF262173:NJF262174 NTB262173:NTB262174 OCX262173:OCX262174 OMT262173:OMT262174 OWP262173:OWP262174 PGL262173:PGL262174 PQH262173:PQH262174 QAD262173:QAD262174 QJZ262173:QJZ262174 QTV262173:QTV262174 RDR262173:RDR262174 RNN262173:RNN262174 RXJ262173:RXJ262174 SHF262173:SHF262174 SRB262173:SRB262174 TAX262173:TAX262174 TKT262173:TKT262174 TUP262173:TUP262174 UEL262173:UEL262174 UOH262173:UOH262174 UYD262173:UYD262174 VHZ262173:VHZ262174 VRV262173:VRV262174 WBR262173:WBR262174 WLN262173:WLN262174 WVJ262173:WVJ262174 B327709:B327710 IX327709:IX327710 ST327709:ST327710 ACP327709:ACP327710 AML327709:AML327710 AWH327709:AWH327710 BGD327709:BGD327710 BPZ327709:BPZ327710 BZV327709:BZV327710 CJR327709:CJR327710 CTN327709:CTN327710 DDJ327709:DDJ327710 DNF327709:DNF327710 DXB327709:DXB327710 EGX327709:EGX327710 EQT327709:EQT327710 FAP327709:FAP327710 FKL327709:FKL327710 FUH327709:FUH327710 GED327709:GED327710 GNZ327709:GNZ327710 GXV327709:GXV327710 HHR327709:HHR327710 HRN327709:HRN327710 IBJ327709:IBJ327710 ILF327709:ILF327710 IVB327709:IVB327710 JEX327709:JEX327710 JOT327709:JOT327710 JYP327709:JYP327710 KIL327709:KIL327710 KSH327709:KSH327710 LCD327709:LCD327710 LLZ327709:LLZ327710 LVV327709:LVV327710 MFR327709:MFR327710 MPN327709:MPN327710 MZJ327709:MZJ327710 NJF327709:NJF327710 NTB327709:NTB327710 OCX327709:OCX327710 OMT327709:OMT327710 OWP327709:OWP327710 PGL327709:PGL327710 PQH327709:PQH327710 QAD327709:QAD327710 QJZ327709:QJZ327710 QTV327709:QTV327710 RDR327709:RDR327710 RNN327709:RNN327710 RXJ327709:RXJ327710 SHF327709:SHF327710 SRB327709:SRB327710 TAX327709:TAX327710 TKT327709:TKT327710 TUP327709:TUP327710 UEL327709:UEL327710 UOH327709:UOH327710 UYD327709:UYD327710 VHZ327709:VHZ327710 VRV327709:VRV327710 WBR327709:WBR327710 WLN327709:WLN327710 WVJ327709:WVJ327710 B393245:B393246 IX393245:IX393246 ST393245:ST393246 ACP393245:ACP393246 AML393245:AML393246 AWH393245:AWH393246 BGD393245:BGD393246 BPZ393245:BPZ393246 BZV393245:BZV393246 CJR393245:CJR393246 CTN393245:CTN393246 DDJ393245:DDJ393246 DNF393245:DNF393246 DXB393245:DXB393246 EGX393245:EGX393246 EQT393245:EQT393246 FAP393245:FAP393246 FKL393245:FKL393246 FUH393245:FUH393246 GED393245:GED393246 GNZ393245:GNZ393246 GXV393245:GXV393246 HHR393245:HHR393246 HRN393245:HRN393246 IBJ393245:IBJ393246 ILF393245:ILF393246 IVB393245:IVB393246 JEX393245:JEX393246 JOT393245:JOT393246 JYP393245:JYP393246 KIL393245:KIL393246 KSH393245:KSH393246 LCD393245:LCD393246 LLZ393245:LLZ393246 LVV393245:LVV393246 MFR393245:MFR393246 MPN393245:MPN393246 MZJ393245:MZJ393246 NJF393245:NJF393246 NTB393245:NTB393246 OCX393245:OCX393246 OMT393245:OMT393246 OWP393245:OWP393246 PGL393245:PGL393246 PQH393245:PQH393246 QAD393245:QAD393246 QJZ393245:QJZ393246 QTV393245:QTV393246 RDR393245:RDR393246 RNN393245:RNN393246 RXJ393245:RXJ393246 SHF393245:SHF393246 SRB393245:SRB393246 TAX393245:TAX393246 TKT393245:TKT393246 TUP393245:TUP393246 UEL393245:UEL393246 UOH393245:UOH393246 UYD393245:UYD393246 VHZ393245:VHZ393246 VRV393245:VRV393246 WBR393245:WBR393246 WLN393245:WLN393246 WVJ393245:WVJ393246 B458781:B458782 IX458781:IX458782 ST458781:ST458782 ACP458781:ACP458782 AML458781:AML458782 AWH458781:AWH458782 BGD458781:BGD458782 BPZ458781:BPZ458782 BZV458781:BZV458782 CJR458781:CJR458782 CTN458781:CTN458782 DDJ458781:DDJ458782 DNF458781:DNF458782 DXB458781:DXB458782 EGX458781:EGX458782 EQT458781:EQT458782 FAP458781:FAP458782 FKL458781:FKL458782 FUH458781:FUH458782 GED458781:GED458782 GNZ458781:GNZ458782 GXV458781:GXV458782 HHR458781:HHR458782 HRN458781:HRN458782 IBJ458781:IBJ458782 ILF458781:ILF458782 IVB458781:IVB458782 JEX458781:JEX458782 JOT458781:JOT458782 JYP458781:JYP458782 KIL458781:KIL458782 KSH458781:KSH458782 LCD458781:LCD458782 LLZ458781:LLZ458782 LVV458781:LVV458782 MFR458781:MFR458782 MPN458781:MPN458782 MZJ458781:MZJ458782 NJF458781:NJF458782 NTB458781:NTB458782 OCX458781:OCX458782 OMT458781:OMT458782 OWP458781:OWP458782 PGL458781:PGL458782 PQH458781:PQH458782 QAD458781:QAD458782 QJZ458781:QJZ458782 QTV458781:QTV458782 RDR458781:RDR458782 RNN458781:RNN458782 RXJ458781:RXJ458782 SHF458781:SHF458782 SRB458781:SRB458782 TAX458781:TAX458782 TKT458781:TKT458782 TUP458781:TUP458782 UEL458781:UEL458782 UOH458781:UOH458782 UYD458781:UYD458782 VHZ458781:VHZ458782 VRV458781:VRV458782 WBR458781:WBR458782 WLN458781:WLN458782 WVJ458781:WVJ458782 B524317:B524318 IX524317:IX524318 ST524317:ST524318 ACP524317:ACP524318 AML524317:AML524318 AWH524317:AWH524318 BGD524317:BGD524318 BPZ524317:BPZ524318 BZV524317:BZV524318 CJR524317:CJR524318 CTN524317:CTN524318 DDJ524317:DDJ524318 DNF524317:DNF524318 DXB524317:DXB524318 EGX524317:EGX524318 EQT524317:EQT524318 FAP524317:FAP524318 FKL524317:FKL524318 FUH524317:FUH524318 GED524317:GED524318 GNZ524317:GNZ524318 GXV524317:GXV524318 HHR524317:HHR524318 HRN524317:HRN524318 IBJ524317:IBJ524318 ILF524317:ILF524318 IVB524317:IVB524318 JEX524317:JEX524318 JOT524317:JOT524318 JYP524317:JYP524318 KIL524317:KIL524318 KSH524317:KSH524318 LCD524317:LCD524318 LLZ524317:LLZ524318 LVV524317:LVV524318 MFR524317:MFR524318 MPN524317:MPN524318 MZJ524317:MZJ524318 NJF524317:NJF524318 NTB524317:NTB524318 OCX524317:OCX524318 OMT524317:OMT524318 OWP524317:OWP524318 PGL524317:PGL524318 PQH524317:PQH524318 QAD524317:QAD524318 QJZ524317:QJZ524318 QTV524317:QTV524318 RDR524317:RDR524318 RNN524317:RNN524318 RXJ524317:RXJ524318 SHF524317:SHF524318 SRB524317:SRB524318 TAX524317:TAX524318 TKT524317:TKT524318 TUP524317:TUP524318 UEL524317:UEL524318 UOH524317:UOH524318 UYD524317:UYD524318 VHZ524317:VHZ524318 VRV524317:VRV524318 WBR524317:WBR524318 WLN524317:WLN524318 WVJ524317:WVJ524318 B589853:B589854 IX589853:IX589854 ST589853:ST589854 ACP589853:ACP589854 AML589853:AML589854 AWH589853:AWH589854 BGD589853:BGD589854 BPZ589853:BPZ589854 BZV589853:BZV589854 CJR589853:CJR589854 CTN589853:CTN589854 DDJ589853:DDJ589854 DNF589853:DNF589854 DXB589853:DXB589854 EGX589853:EGX589854 EQT589853:EQT589854 FAP589853:FAP589854 FKL589853:FKL589854 FUH589853:FUH589854 GED589853:GED589854 GNZ589853:GNZ589854 GXV589853:GXV589854 HHR589853:HHR589854 HRN589853:HRN589854 IBJ589853:IBJ589854 ILF589853:ILF589854 IVB589853:IVB589854 JEX589853:JEX589854 JOT589853:JOT589854 JYP589853:JYP589854 KIL589853:KIL589854 KSH589853:KSH589854 LCD589853:LCD589854 LLZ589853:LLZ589854 LVV589853:LVV589854 MFR589853:MFR589854 MPN589853:MPN589854 MZJ589853:MZJ589854 NJF589853:NJF589854 NTB589853:NTB589854 OCX589853:OCX589854 OMT589853:OMT589854 OWP589853:OWP589854 PGL589853:PGL589854 PQH589853:PQH589854 QAD589853:QAD589854 QJZ589853:QJZ589854 QTV589853:QTV589854 RDR589853:RDR589854 RNN589853:RNN589854 RXJ589853:RXJ589854 SHF589853:SHF589854 SRB589853:SRB589854 TAX589853:TAX589854 TKT589853:TKT589854 TUP589853:TUP589854 UEL589853:UEL589854 UOH589853:UOH589854 UYD589853:UYD589854 VHZ589853:VHZ589854 VRV589853:VRV589854 WBR589853:WBR589854 WLN589853:WLN589854 WVJ589853:WVJ589854 B655389:B655390 IX655389:IX655390 ST655389:ST655390 ACP655389:ACP655390 AML655389:AML655390 AWH655389:AWH655390 BGD655389:BGD655390 BPZ655389:BPZ655390 BZV655389:BZV655390 CJR655389:CJR655390 CTN655389:CTN655390 DDJ655389:DDJ655390 DNF655389:DNF655390 DXB655389:DXB655390 EGX655389:EGX655390 EQT655389:EQT655390 FAP655389:FAP655390 FKL655389:FKL655390 FUH655389:FUH655390 GED655389:GED655390 GNZ655389:GNZ655390 GXV655389:GXV655390 HHR655389:HHR655390 HRN655389:HRN655390 IBJ655389:IBJ655390 ILF655389:ILF655390 IVB655389:IVB655390 JEX655389:JEX655390 JOT655389:JOT655390 JYP655389:JYP655390 KIL655389:KIL655390 KSH655389:KSH655390 LCD655389:LCD655390 LLZ655389:LLZ655390 LVV655389:LVV655390 MFR655389:MFR655390 MPN655389:MPN655390 MZJ655389:MZJ655390 NJF655389:NJF655390 NTB655389:NTB655390 OCX655389:OCX655390 OMT655389:OMT655390 OWP655389:OWP655390 PGL655389:PGL655390 PQH655389:PQH655390 QAD655389:QAD655390 QJZ655389:QJZ655390 QTV655389:QTV655390 RDR655389:RDR655390 RNN655389:RNN655390 RXJ655389:RXJ655390 SHF655389:SHF655390 SRB655389:SRB655390 TAX655389:TAX655390 TKT655389:TKT655390 TUP655389:TUP655390 UEL655389:UEL655390 UOH655389:UOH655390 UYD655389:UYD655390 VHZ655389:VHZ655390 VRV655389:VRV655390 WBR655389:WBR655390 WLN655389:WLN655390 WVJ655389:WVJ655390 B720925:B720926 IX720925:IX720926 ST720925:ST720926 ACP720925:ACP720926 AML720925:AML720926 AWH720925:AWH720926 BGD720925:BGD720926 BPZ720925:BPZ720926 BZV720925:BZV720926 CJR720925:CJR720926 CTN720925:CTN720926 DDJ720925:DDJ720926 DNF720925:DNF720926 DXB720925:DXB720926 EGX720925:EGX720926 EQT720925:EQT720926 FAP720925:FAP720926 FKL720925:FKL720926 FUH720925:FUH720926 GED720925:GED720926 GNZ720925:GNZ720926 GXV720925:GXV720926 HHR720925:HHR720926 HRN720925:HRN720926 IBJ720925:IBJ720926 ILF720925:ILF720926 IVB720925:IVB720926 JEX720925:JEX720926 JOT720925:JOT720926 JYP720925:JYP720926 KIL720925:KIL720926 KSH720925:KSH720926 LCD720925:LCD720926 LLZ720925:LLZ720926 LVV720925:LVV720926 MFR720925:MFR720926 MPN720925:MPN720926 MZJ720925:MZJ720926 NJF720925:NJF720926 NTB720925:NTB720926 OCX720925:OCX720926 OMT720925:OMT720926 OWP720925:OWP720926 PGL720925:PGL720926 PQH720925:PQH720926 QAD720925:QAD720926 QJZ720925:QJZ720926 QTV720925:QTV720926 RDR720925:RDR720926 RNN720925:RNN720926 RXJ720925:RXJ720926 SHF720925:SHF720926 SRB720925:SRB720926 TAX720925:TAX720926 TKT720925:TKT720926 TUP720925:TUP720926 UEL720925:UEL720926 UOH720925:UOH720926 UYD720925:UYD720926 VHZ720925:VHZ720926 VRV720925:VRV720926 WBR720925:WBR720926 WLN720925:WLN720926 WVJ720925:WVJ720926 B786461:B786462 IX786461:IX786462 ST786461:ST786462 ACP786461:ACP786462 AML786461:AML786462 AWH786461:AWH786462 BGD786461:BGD786462 BPZ786461:BPZ786462 BZV786461:BZV786462 CJR786461:CJR786462 CTN786461:CTN786462 DDJ786461:DDJ786462 DNF786461:DNF786462 DXB786461:DXB786462 EGX786461:EGX786462 EQT786461:EQT786462 FAP786461:FAP786462 FKL786461:FKL786462 FUH786461:FUH786462 GED786461:GED786462 GNZ786461:GNZ786462 GXV786461:GXV786462 HHR786461:HHR786462 HRN786461:HRN786462 IBJ786461:IBJ786462 ILF786461:ILF786462 IVB786461:IVB786462 JEX786461:JEX786462 JOT786461:JOT786462 JYP786461:JYP786462 KIL786461:KIL786462 KSH786461:KSH786462 LCD786461:LCD786462 LLZ786461:LLZ786462 LVV786461:LVV786462 MFR786461:MFR786462 MPN786461:MPN786462 MZJ786461:MZJ786462 NJF786461:NJF786462 NTB786461:NTB786462 OCX786461:OCX786462 OMT786461:OMT786462 OWP786461:OWP786462 PGL786461:PGL786462 PQH786461:PQH786462 QAD786461:QAD786462 QJZ786461:QJZ786462 QTV786461:QTV786462 RDR786461:RDR786462 RNN786461:RNN786462 RXJ786461:RXJ786462 SHF786461:SHF786462 SRB786461:SRB786462 TAX786461:TAX786462 TKT786461:TKT786462 TUP786461:TUP786462 UEL786461:UEL786462 UOH786461:UOH786462 UYD786461:UYD786462 VHZ786461:VHZ786462 VRV786461:VRV786462 WBR786461:WBR786462 WLN786461:WLN786462 WVJ786461:WVJ786462 B851997:B851998 IX851997:IX851998 ST851997:ST851998 ACP851997:ACP851998 AML851997:AML851998 AWH851997:AWH851998 BGD851997:BGD851998 BPZ851997:BPZ851998 BZV851997:BZV851998 CJR851997:CJR851998 CTN851997:CTN851998 DDJ851997:DDJ851998 DNF851997:DNF851998 DXB851997:DXB851998 EGX851997:EGX851998 EQT851997:EQT851998 FAP851997:FAP851998 FKL851997:FKL851998 FUH851997:FUH851998 GED851997:GED851998 GNZ851997:GNZ851998 GXV851997:GXV851998 HHR851997:HHR851998 HRN851997:HRN851998 IBJ851997:IBJ851998 ILF851997:ILF851998 IVB851997:IVB851998 JEX851997:JEX851998 JOT851997:JOT851998 JYP851997:JYP851998 KIL851997:KIL851998 KSH851997:KSH851998 LCD851997:LCD851998 LLZ851997:LLZ851998 LVV851997:LVV851998 MFR851997:MFR851998 MPN851997:MPN851998 MZJ851997:MZJ851998 NJF851997:NJF851998 NTB851997:NTB851998 OCX851997:OCX851998 OMT851997:OMT851998 OWP851997:OWP851998 PGL851997:PGL851998 PQH851997:PQH851998 QAD851997:QAD851998 QJZ851997:QJZ851998 QTV851997:QTV851998 RDR851997:RDR851998 RNN851997:RNN851998 RXJ851997:RXJ851998 SHF851997:SHF851998 SRB851997:SRB851998 TAX851997:TAX851998 TKT851997:TKT851998 TUP851997:TUP851998 UEL851997:UEL851998 UOH851997:UOH851998 UYD851997:UYD851998 VHZ851997:VHZ851998 VRV851997:VRV851998 WBR851997:WBR851998 WLN851997:WLN851998 WVJ851997:WVJ851998 B917533:B917534 IX917533:IX917534 ST917533:ST917534 ACP917533:ACP917534 AML917533:AML917534 AWH917533:AWH917534 BGD917533:BGD917534 BPZ917533:BPZ917534 BZV917533:BZV917534 CJR917533:CJR917534 CTN917533:CTN917534 DDJ917533:DDJ917534 DNF917533:DNF917534 DXB917533:DXB917534 EGX917533:EGX917534 EQT917533:EQT917534 FAP917533:FAP917534 FKL917533:FKL917534 FUH917533:FUH917534 GED917533:GED917534 GNZ917533:GNZ917534 GXV917533:GXV917534 HHR917533:HHR917534 HRN917533:HRN917534 IBJ917533:IBJ917534 ILF917533:ILF917534 IVB917533:IVB917534 JEX917533:JEX917534 JOT917533:JOT917534 JYP917533:JYP917534 KIL917533:KIL917534 KSH917533:KSH917534 LCD917533:LCD917534 LLZ917533:LLZ917534 LVV917533:LVV917534 MFR917533:MFR917534 MPN917533:MPN917534 MZJ917533:MZJ917534 NJF917533:NJF917534 NTB917533:NTB917534 OCX917533:OCX917534 OMT917533:OMT917534 OWP917533:OWP917534 PGL917533:PGL917534 PQH917533:PQH917534 QAD917533:QAD917534 QJZ917533:QJZ917534 QTV917533:QTV917534 RDR917533:RDR917534 RNN917533:RNN917534 RXJ917533:RXJ917534 SHF917533:SHF917534 SRB917533:SRB917534 TAX917533:TAX917534 TKT917533:TKT917534 TUP917533:TUP917534 UEL917533:UEL917534 UOH917533:UOH917534 UYD917533:UYD917534 VHZ917533:VHZ917534 VRV917533:VRV917534 WBR917533:WBR917534 WLN917533:WLN917534 WVJ917533:WVJ917534 B983069:B983070 IX983069:IX983070 ST983069:ST983070 ACP983069:ACP983070 AML983069:AML983070 AWH983069:AWH983070 BGD983069:BGD983070 BPZ983069:BPZ983070 BZV983069:BZV983070 CJR983069:CJR983070 CTN983069:CTN983070 DDJ983069:DDJ983070 DNF983069:DNF983070 DXB983069:DXB983070 EGX983069:EGX983070 EQT983069:EQT983070 FAP983069:FAP983070 FKL983069:FKL983070 FUH983069:FUH983070 GED983069:GED983070 GNZ983069:GNZ983070 GXV983069:GXV983070 HHR983069:HHR983070 HRN983069:HRN983070 IBJ983069:IBJ983070 ILF983069:ILF983070 IVB983069:IVB983070 JEX983069:JEX983070 JOT983069:JOT983070 JYP983069:JYP983070 KIL983069:KIL983070 KSH983069:KSH983070 LCD983069:LCD983070 LLZ983069:LLZ983070 LVV983069:LVV983070 MFR983069:MFR983070 MPN983069:MPN983070 MZJ983069:MZJ983070 NJF983069:NJF983070 NTB983069:NTB983070 OCX983069:OCX983070 OMT983069:OMT983070 OWP983069:OWP983070 PGL983069:PGL983070 PQH983069:PQH983070 QAD983069:QAD983070 QJZ983069:QJZ983070 QTV983069:QTV983070 RDR983069:RDR983070 RNN983069:RNN983070 RXJ983069:RXJ983070 SHF983069:SHF983070 SRB983069:SRB983070 TAX983069:TAX983070 TKT983069:TKT983070 TUP983069:TUP983070 UEL983069:UEL983070 UOH983069:UOH983070 UYD983069:UYD983070 VHZ983069:VHZ983070 VRV983069:VRV983070 WBR983069:WBR983070 WLN983069:WLN983070 WVJ983069:WVJ983070 H14 H29:H30 H56 H71:H72 B56 B71:B72"/>
    <dataValidation allowBlank="1" showInputMessage="1" showErrorMessage="1" prompt="Expected Life Savings for Replacement" sqref="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XFA19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XFA65555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XFA131091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XFA196627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XFA262163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XFA327699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XFA393235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XFA458771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XFA524307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XFA589843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XFA655379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XFA720915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XFA786451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XFA851987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XFA917523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XFA983059 J19 J61 D61"/>
    <dataValidation allowBlank="1" showInputMessage="1" showErrorMessage="1" prompt="Annual Savings for Replacement" sqref="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IS18 SO18 ACK18 AMG18 AWC18 BFY18 BPU18 BZQ18 CJM18 CTI18 DDE18 DNA18 DWW18 EGS18 EQO18 FAK18 FKG18 FUC18 GDY18 GNU18 GXQ18 HHM18 HRI18 IBE18 ILA18 IUW18 JES18 JOO18 JYK18 KIG18 KSC18 LBY18 LLU18 LVQ18 MFM18 MPI18 MZE18 NJA18 NSW18 OCS18 OMO18 OWK18 PGG18 PQC18 PZY18 QJU18 QTQ18 RDM18 RNI18 RXE18 SHA18 SQW18 TAS18 TKO18 TUK18 UEG18 UOC18 UXY18 VHU18 VRQ18 WBM18 WLI18 WVE18 XFA18 IS65554 SO65554 ACK65554 AMG65554 AWC65554 BFY65554 BPU65554 BZQ65554 CJM65554 CTI65554 DDE65554 DNA65554 DWW65554 EGS65554 EQO65554 FAK65554 FKG65554 FUC65554 GDY65554 GNU65554 GXQ65554 HHM65554 HRI65554 IBE65554 ILA65554 IUW65554 JES65554 JOO65554 JYK65554 KIG65554 KSC65554 LBY65554 LLU65554 LVQ65554 MFM65554 MPI65554 MZE65554 NJA65554 NSW65554 OCS65554 OMO65554 OWK65554 PGG65554 PQC65554 PZY65554 QJU65554 QTQ65554 RDM65554 RNI65554 RXE65554 SHA65554 SQW65554 TAS65554 TKO65554 TUK65554 UEG65554 UOC65554 UXY65554 VHU65554 VRQ65554 WBM65554 WLI65554 WVE65554 XFA65554 IS131090 SO131090 ACK131090 AMG131090 AWC131090 BFY131090 BPU131090 BZQ131090 CJM131090 CTI131090 DDE131090 DNA131090 DWW131090 EGS131090 EQO131090 FAK131090 FKG131090 FUC131090 GDY131090 GNU131090 GXQ131090 HHM131090 HRI131090 IBE131090 ILA131090 IUW131090 JES131090 JOO131090 JYK131090 KIG131090 KSC131090 LBY131090 LLU131090 LVQ131090 MFM131090 MPI131090 MZE131090 NJA131090 NSW131090 OCS131090 OMO131090 OWK131090 PGG131090 PQC131090 PZY131090 QJU131090 QTQ131090 RDM131090 RNI131090 RXE131090 SHA131090 SQW131090 TAS131090 TKO131090 TUK131090 UEG131090 UOC131090 UXY131090 VHU131090 VRQ131090 WBM131090 WLI131090 WVE131090 XFA131090 IS196626 SO196626 ACK196626 AMG196626 AWC196626 BFY196626 BPU196626 BZQ196626 CJM196626 CTI196626 DDE196626 DNA196626 DWW196626 EGS196626 EQO196626 FAK196626 FKG196626 FUC196626 GDY196626 GNU196626 GXQ196626 HHM196626 HRI196626 IBE196626 ILA196626 IUW196626 JES196626 JOO196626 JYK196626 KIG196626 KSC196626 LBY196626 LLU196626 LVQ196626 MFM196626 MPI196626 MZE196626 NJA196626 NSW196626 OCS196626 OMO196626 OWK196626 PGG196626 PQC196626 PZY196626 QJU196626 QTQ196626 RDM196626 RNI196626 RXE196626 SHA196626 SQW196626 TAS196626 TKO196626 TUK196626 UEG196626 UOC196626 UXY196626 VHU196626 VRQ196626 WBM196626 WLI196626 WVE196626 XFA196626 IS262162 SO262162 ACK262162 AMG262162 AWC262162 BFY262162 BPU262162 BZQ262162 CJM262162 CTI262162 DDE262162 DNA262162 DWW262162 EGS262162 EQO262162 FAK262162 FKG262162 FUC262162 GDY262162 GNU262162 GXQ262162 HHM262162 HRI262162 IBE262162 ILA262162 IUW262162 JES262162 JOO262162 JYK262162 KIG262162 KSC262162 LBY262162 LLU262162 LVQ262162 MFM262162 MPI262162 MZE262162 NJA262162 NSW262162 OCS262162 OMO262162 OWK262162 PGG262162 PQC262162 PZY262162 QJU262162 QTQ262162 RDM262162 RNI262162 RXE262162 SHA262162 SQW262162 TAS262162 TKO262162 TUK262162 UEG262162 UOC262162 UXY262162 VHU262162 VRQ262162 WBM262162 WLI262162 WVE262162 XFA262162 IS327698 SO327698 ACK327698 AMG327698 AWC327698 BFY327698 BPU327698 BZQ327698 CJM327698 CTI327698 DDE327698 DNA327698 DWW327698 EGS327698 EQO327698 FAK327698 FKG327698 FUC327698 GDY327698 GNU327698 GXQ327698 HHM327698 HRI327698 IBE327698 ILA327698 IUW327698 JES327698 JOO327698 JYK327698 KIG327698 KSC327698 LBY327698 LLU327698 LVQ327698 MFM327698 MPI327698 MZE327698 NJA327698 NSW327698 OCS327698 OMO327698 OWK327698 PGG327698 PQC327698 PZY327698 QJU327698 QTQ327698 RDM327698 RNI327698 RXE327698 SHA327698 SQW327698 TAS327698 TKO327698 TUK327698 UEG327698 UOC327698 UXY327698 VHU327698 VRQ327698 WBM327698 WLI327698 WVE327698 XFA327698 IS393234 SO393234 ACK393234 AMG393234 AWC393234 BFY393234 BPU393234 BZQ393234 CJM393234 CTI393234 DDE393234 DNA393234 DWW393234 EGS393234 EQO393234 FAK393234 FKG393234 FUC393234 GDY393234 GNU393234 GXQ393234 HHM393234 HRI393234 IBE393234 ILA393234 IUW393234 JES393234 JOO393234 JYK393234 KIG393234 KSC393234 LBY393234 LLU393234 LVQ393234 MFM393234 MPI393234 MZE393234 NJA393234 NSW393234 OCS393234 OMO393234 OWK393234 PGG393234 PQC393234 PZY393234 QJU393234 QTQ393234 RDM393234 RNI393234 RXE393234 SHA393234 SQW393234 TAS393234 TKO393234 TUK393234 UEG393234 UOC393234 UXY393234 VHU393234 VRQ393234 WBM393234 WLI393234 WVE393234 XFA393234 IS458770 SO458770 ACK458770 AMG458770 AWC458770 BFY458770 BPU458770 BZQ458770 CJM458770 CTI458770 DDE458770 DNA458770 DWW458770 EGS458770 EQO458770 FAK458770 FKG458770 FUC458770 GDY458770 GNU458770 GXQ458770 HHM458770 HRI458770 IBE458770 ILA458770 IUW458770 JES458770 JOO458770 JYK458770 KIG458770 KSC458770 LBY458770 LLU458770 LVQ458770 MFM458770 MPI458770 MZE458770 NJA458770 NSW458770 OCS458770 OMO458770 OWK458770 PGG458770 PQC458770 PZY458770 QJU458770 QTQ458770 RDM458770 RNI458770 RXE458770 SHA458770 SQW458770 TAS458770 TKO458770 TUK458770 UEG458770 UOC458770 UXY458770 VHU458770 VRQ458770 WBM458770 WLI458770 WVE458770 XFA458770 IS524306 SO524306 ACK524306 AMG524306 AWC524306 BFY524306 BPU524306 BZQ524306 CJM524306 CTI524306 DDE524306 DNA524306 DWW524306 EGS524306 EQO524306 FAK524306 FKG524306 FUC524306 GDY524306 GNU524306 GXQ524306 HHM524306 HRI524306 IBE524306 ILA524306 IUW524306 JES524306 JOO524306 JYK524306 KIG524306 KSC524306 LBY524306 LLU524306 LVQ524306 MFM524306 MPI524306 MZE524306 NJA524306 NSW524306 OCS524306 OMO524306 OWK524306 PGG524306 PQC524306 PZY524306 QJU524306 QTQ524306 RDM524306 RNI524306 RXE524306 SHA524306 SQW524306 TAS524306 TKO524306 TUK524306 UEG524306 UOC524306 UXY524306 VHU524306 VRQ524306 WBM524306 WLI524306 WVE524306 XFA524306 IS589842 SO589842 ACK589842 AMG589842 AWC589842 BFY589842 BPU589842 BZQ589842 CJM589842 CTI589842 DDE589842 DNA589842 DWW589842 EGS589842 EQO589842 FAK589842 FKG589842 FUC589842 GDY589842 GNU589842 GXQ589842 HHM589842 HRI589842 IBE589842 ILA589842 IUW589842 JES589842 JOO589842 JYK589842 KIG589842 KSC589842 LBY589842 LLU589842 LVQ589842 MFM589842 MPI589842 MZE589842 NJA589842 NSW589842 OCS589842 OMO589842 OWK589842 PGG589842 PQC589842 PZY589842 QJU589842 QTQ589842 RDM589842 RNI589842 RXE589842 SHA589842 SQW589842 TAS589842 TKO589842 TUK589842 UEG589842 UOC589842 UXY589842 VHU589842 VRQ589842 WBM589842 WLI589842 WVE589842 XFA589842 IS655378 SO655378 ACK655378 AMG655378 AWC655378 BFY655378 BPU655378 BZQ655378 CJM655378 CTI655378 DDE655378 DNA655378 DWW655378 EGS655378 EQO655378 FAK655378 FKG655378 FUC655378 GDY655378 GNU655378 GXQ655378 HHM655378 HRI655378 IBE655378 ILA655378 IUW655378 JES655378 JOO655378 JYK655378 KIG655378 KSC655378 LBY655378 LLU655378 LVQ655378 MFM655378 MPI655378 MZE655378 NJA655378 NSW655378 OCS655378 OMO655378 OWK655378 PGG655378 PQC655378 PZY655378 QJU655378 QTQ655378 RDM655378 RNI655378 RXE655378 SHA655378 SQW655378 TAS655378 TKO655378 TUK655378 UEG655378 UOC655378 UXY655378 VHU655378 VRQ655378 WBM655378 WLI655378 WVE655378 XFA655378 IS720914 SO720914 ACK720914 AMG720914 AWC720914 BFY720914 BPU720914 BZQ720914 CJM720914 CTI720914 DDE720914 DNA720914 DWW720914 EGS720914 EQO720914 FAK720914 FKG720914 FUC720914 GDY720914 GNU720914 GXQ720914 HHM720914 HRI720914 IBE720914 ILA720914 IUW720914 JES720914 JOO720914 JYK720914 KIG720914 KSC720914 LBY720914 LLU720914 LVQ720914 MFM720914 MPI720914 MZE720914 NJA720914 NSW720914 OCS720914 OMO720914 OWK720914 PGG720914 PQC720914 PZY720914 QJU720914 QTQ720914 RDM720914 RNI720914 RXE720914 SHA720914 SQW720914 TAS720914 TKO720914 TUK720914 UEG720914 UOC720914 UXY720914 VHU720914 VRQ720914 WBM720914 WLI720914 WVE720914 XFA720914 IS786450 SO786450 ACK786450 AMG786450 AWC786450 BFY786450 BPU786450 BZQ786450 CJM786450 CTI786450 DDE786450 DNA786450 DWW786450 EGS786450 EQO786450 FAK786450 FKG786450 FUC786450 GDY786450 GNU786450 GXQ786450 HHM786450 HRI786450 IBE786450 ILA786450 IUW786450 JES786450 JOO786450 JYK786450 KIG786450 KSC786450 LBY786450 LLU786450 LVQ786450 MFM786450 MPI786450 MZE786450 NJA786450 NSW786450 OCS786450 OMO786450 OWK786450 PGG786450 PQC786450 PZY786450 QJU786450 QTQ786450 RDM786450 RNI786450 RXE786450 SHA786450 SQW786450 TAS786450 TKO786450 TUK786450 UEG786450 UOC786450 UXY786450 VHU786450 VRQ786450 WBM786450 WLI786450 WVE786450 XFA786450 IS851986 SO851986 ACK851986 AMG851986 AWC851986 BFY851986 BPU851986 BZQ851986 CJM851986 CTI851986 DDE851986 DNA851986 DWW851986 EGS851986 EQO851986 FAK851986 FKG851986 FUC851986 GDY851986 GNU851986 GXQ851986 HHM851986 HRI851986 IBE851986 ILA851986 IUW851986 JES851986 JOO851986 JYK851986 KIG851986 KSC851986 LBY851986 LLU851986 LVQ851986 MFM851986 MPI851986 MZE851986 NJA851986 NSW851986 OCS851986 OMO851986 OWK851986 PGG851986 PQC851986 PZY851986 QJU851986 QTQ851986 RDM851986 RNI851986 RXE851986 SHA851986 SQW851986 TAS851986 TKO851986 TUK851986 UEG851986 UOC851986 UXY851986 VHU851986 VRQ851986 WBM851986 WLI851986 WVE851986 XFA851986 IS917522 SO917522 ACK917522 AMG917522 AWC917522 BFY917522 BPU917522 BZQ917522 CJM917522 CTI917522 DDE917522 DNA917522 DWW917522 EGS917522 EQO917522 FAK917522 FKG917522 FUC917522 GDY917522 GNU917522 GXQ917522 HHM917522 HRI917522 IBE917522 ILA917522 IUW917522 JES917522 JOO917522 JYK917522 KIG917522 KSC917522 LBY917522 LLU917522 LVQ917522 MFM917522 MPI917522 MZE917522 NJA917522 NSW917522 OCS917522 OMO917522 OWK917522 PGG917522 PQC917522 PZY917522 QJU917522 QTQ917522 RDM917522 RNI917522 RXE917522 SHA917522 SQW917522 TAS917522 TKO917522 TUK917522 UEG917522 UOC917522 UXY917522 VHU917522 VRQ917522 WBM917522 WLI917522 WVE917522 XFA917522 IS983058 SO983058 ACK983058 AMG983058 AWC983058 BFY983058 BPU983058 BZQ983058 CJM983058 CTI983058 DDE983058 DNA983058 DWW983058 EGS983058 EQO983058 FAK983058 FKG983058 FUC983058 GDY983058 GNU983058 GXQ983058 HHM983058 HRI983058 IBE983058 ILA983058 IUW983058 JES983058 JOO983058 JYK983058 KIG983058 KSC983058 LBY983058 LLU983058 LVQ983058 MFM983058 MPI983058 MZE983058 NJA983058 NSW983058 OCS983058 OMO983058 OWK983058 PGG983058 PQC983058 PZY983058 QJU983058 QTQ983058 RDM983058 RNI983058 RXE983058 SHA983058 SQW983058 TAS983058 TKO983058 TUK983058 UEG983058 UOC983058 UXY983058 VHU983058 VRQ983058 WBM983058 WLI983058 WVE983058 XFA983058 J18 J60 D60"/>
    <dataValidation allowBlank="1" showInputMessage="1" showErrorMessage="1" promptTitle="Cost of Replacement" prompt="Replacement cost to include: Window AC unit, labor to install, and recycling of existing unit." sqref="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XFA15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XFA65551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XFA131087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XFA196623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XFA262159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XFA327695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XFA393231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XFA458767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XFA524303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XFA589839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XFA655375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XFA720911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XFA786447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XFA851983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XFA917519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WLI983055 WVE983055 XFA983055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J15 J57 D57"/>
    <dataValidation allowBlank="1" showInputMessage="1" showErrorMessage="1" promptTitle="Annual Usage of Replacement" prompt="Enter the Annual Usage of this unit as found on the (Yellow) Energy Guide. " sqref="IS14 SO14 ACK14 AMG14 AWC14 BFY14 BPU14 BZQ14 CJM14 CTI14 DDE14 DNA14 DWW14 EGS14 EQO14 FAK14 FKG14 FUC14 GDY14 GNU14 GXQ14 HHM14 HRI14 IBE14 ILA14 IUW14 JES14 JOO14 JYK14 KIG14 KSC14 LBY14 LLU14 LVQ14 MFM14 MPI14 MZE14 NJA14 NSW14 OCS14 OMO14 OWK14 PGG14 PQC14 PZY14 QJU14 QTQ14 RDM14 RNI14 RXE14 SHA14 SQW14 TAS14 TKO14 TUK14 UEG14 UOC14 UXY14 VHU14 VRQ14 WBM14 WLI14 WVE14 XFA14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XFA65550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XFA131086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XFA196622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XFA262158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XFA327694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XFA393230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XFA458766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XFA524302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XFA589838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XFA655374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XFA720910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XFA786446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XFA851982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XFA917518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WVE983054 XFA983054 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J14 J56 D56"/>
    <dataValidation allowBlank="1" showInputMessage="1" showErrorMessage="1" promptTitle="Utility Costs of Exsisting" prompt="Enter the cost per kWh in your area.  This usually ranges from .06 to .14." sqref="IQ12 SM12 ACI12 AME12 AWA12 BFW12 BPS12 BZO12 CJK12 CTG12 DDC12 DMY12 DWU12 EGQ12 EQM12 FAI12 FKE12 FUA12 GDW12 GNS12 GXO12 HHK12 HRG12 IBC12 IKY12 IUU12 JEQ12 JOM12 JYI12 KIE12 KSA12 LBW12 LLS12 LVO12 MFK12 MPG12 MZC12 NIY12 NSU12 OCQ12 OMM12 OWI12 PGE12 PQA12 PZW12 QJS12 QTO12 RDK12 RNG12 RXC12 SGY12 SQU12 TAQ12 TKM12 TUI12 UEE12 UOA12 UXW12 VHS12 VRO12 WBK12 WLG12 WVC12 XEY12 IQ65548 SM65548 ACI65548 AME65548 AWA65548 BFW65548 BPS65548 BZO65548 CJK65548 CTG65548 DDC65548 DMY65548 DWU65548 EGQ65548 EQM65548 FAI65548 FKE65548 FUA65548 GDW65548 GNS65548 GXO65548 HHK65548 HRG65548 IBC65548 IKY65548 IUU65548 JEQ65548 JOM65548 JYI65548 KIE65548 KSA65548 LBW65548 LLS65548 LVO65548 MFK65548 MPG65548 MZC65548 NIY65548 NSU65548 OCQ65548 OMM65548 OWI65548 PGE65548 PQA65548 PZW65548 QJS65548 QTO65548 RDK65548 RNG65548 RXC65548 SGY65548 SQU65548 TAQ65548 TKM65548 TUI65548 UEE65548 UOA65548 UXW65548 VHS65548 VRO65548 WBK65548 WLG65548 WVC65548 XEY65548 IQ131084 SM131084 ACI131084 AME131084 AWA131084 BFW131084 BPS131084 BZO131084 CJK131084 CTG131084 DDC131084 DMY131084 DWU131084 EGQ131084 EQM131084 FAI131084 FKE131084 FUA131084 GDW131084 GNS131084 GXO131084 HHK131084 HRG131084 IBC131084 IKY131084 IUU131084 JEQ131084 JOM131084 JYI131084 KIE131084 KSA131084 LBW131084 LLS131084 LVO131084 MFK131084 MPG131084 MZC131084 NIY131084 NSU131084 OCQ131084 OMM131084 OWI131084 PGE131084 PQA131084 PZW131084 QJS131084 QTO131084 RDK131084 RNG131084 RXC131084 SGY131084 SQU131084 TAQ131084 TKM131084 TUI131084 UEE131084 UOA131084 UXW131084 VHS131084 VRO131084 WBK131084 WLG131084 WVC131084 XEY131084 IQ196620 SM196620 ACI196620 AME196620 AWA196620 BFW196620 BPS196620 BZO196620 CJK196620 CTG196620 DDC196620 DMY196620 DWU196620 EGQ196620 EQM196620 FAI196620 FKE196620 FUA196620 GDW196620 GNS196620 GXO196620 HHK196620 HRG196620 IBC196620 IKY196620 IUU196620 JEQ196620 JOM196620 JYI196620 KIE196620 KSA196620 LBW196620 LLS196620 LVO196620 MFK196620 MPG196620 MZC196620 NIY196620 NSU196620 OCQ196620 OMM196620 OWI196620 PGE196620 PQA196620 PZW196620 QJS196620 QTO196620 RDK196620 RNG196620 RXC196620 SGY196620 SQU196620 TAQ196620 TKM196620 TUI196620 UEE196620 UOA196620 UXW196620 VHS196620 VRO196620 WBK196620 WLG196620 WVC196620 XEY196620 IQ262156 SM262156 ACI262156 AME262156 AWA262156 BFW262156 BPS262156 BZO262156 CJK262156 CTG262156 DDC262156 DMY262156 DWU262156 EGQ262156 EQM262156 FAI262156 FKE262156 FUA262156 GDW262156 GNS262156 GXO262156 HHK262156 HRG262156 IBC262156 IKY262156 IUU262156 JEQ262156 JOM262156 JYI262156 KIE262156 KSA262156 LBW262156 LLS262156 LVO262156 MFK262156 MPG262156 MZC262156 NIY262156 NSU262156 OCQ262156 OMM262156 OWI262156 PGE262156 PQA262156 PZW262156 QJS262156 QTO262156 RDK262156 RNG262156 RXC262156 SGY262156 SQU262156 TAQ262156 TKM262156 TUI262156 UEE262156 UOA262156 UXW262156 VHS262156 VRO262156 WBK262156 WLG262156 WVC262156 XEY262156 IQ327692 SM327692 ACI327692 AME327692 AWA327692 BFW327692 BPS327692 BZO327692 CJK327692 CTG327692 DDC327692 DMY327692 DWU327692 EGQ327692 EQM327692 FAI327692 FKE327692 FUA327692 GDW327692 GNS327692 GXO327692 HHK327692 HRG327692 IBC327692 IKY327692 IUU327692 JEQ327692 JOM327692 JYI327692 KIE327692 KSA327692 LBW327692 LLS327692 LVO327692 MFK327692 MPG327692 MZC327692 NIY327692 NSU327692 OCQ327692 OMM327692 OWI327692 PGE327692 PQA327692 PZW327692 QJS327692 QTO327692 RDK327692 RNG327692 RXC327692 SGY327692 SQU327692 TAQ327692 TKM327692 TUI327692 UEE327692 UOA327692 UXW327692 VHS327692 VRO327692 WBK327692 WLG327692 WVC327692 XEY327692 IQ393228 SM393228 ACI393228 AME393228 AWA393228 BFW393228 BPS393228 BZO393228 CJK393228 CTG393228 DDC393228 DMY393228 DWU393228 EGQ393228 EQM393228 FAI393228 FKE393228 FUA393228 GDW393228 GNS393228 GXO393228 HHK393228 HRG393228 IBC393228 IKY393228 IUU393228 JEQ393228 JOM393228 JYI393228 KIE393228 KSA393228 LBW393228 LLS393228 LVO393228 MFK393228 MPG393228 MZC393228 NIY393228 NSU393228 OCQ393228 OMM393228 OWI393228 PGE393228 PQA393228 PZW393228 QJS393228 QTO393228 RDK393228 RNG393228 RXC393228 SGY393228 SQU393228 TAQ393228 TKM393228 TUI393228 UEE393228 UOA393228 UXW393228 VHS393228 VRO393228 WBK393228 WLG393228 WVC393228 XEY393228 IQ458764 SM458764 ACI458764 AME458764 AWA458764 BFW458764 BPS458764 BZO458764 CJK458764 CTG458764 DDC458764 DMY458764 DWU458764 EGQ458764 EQM458764 FAI458764 FKE458764 FUA458764 GDW458764 GNS458764 GXO458764 HHK458764 HRG458764 IBC458764 IKY458764 IUU458764 JEQ458764 JOM458764 JYI458764 KIE458764 KSA458764 LBW458764 LLS458764 LVO458764 MFK458764 MPG458764 MZC458764 NIY458764 NSU458764 OCQ458764 OMM458764 OWI458764 PGE458764 PQA458764 PZW458764 QJS458764 QTO458764 RDK458764 RNG458764 RXC458764 SGY458764 SQU458764 TAQ458764 TKM458764 TUI458764 UEE458764 UOA458764 UXW458764 VHS458764 VRO458764 WBK458764 WLG458764 WVC458764 XEY458764 IQ524300 SM524300 ACI524300 AME524300 AWA524300 BFW524300 BPS524300 BZO524300 CJK524300 CTG524300 DDC524300 DMY524300 DWU524300 EGQ524300 EQM524300 FAI524300 FKE524300 FUA524300 GDW524300 GNS524300 GXO524300 HHK524300 HRG524300 IBC524300 IKY524300 IUU524300 JEQ524300 JOM524300 JYI524300 KIE524300 KSA524300 LBW524300 LLS524300 LVO524300 MFK524300 MPG524300 MZC524300 NIY524300 NSU524300 OCQ524300 OMM524300 OWI524300 PGE524300 PQA524300 PZW524300 QJS524300 QTO524300 RDK524300 RNG524300 RXC524300 SGY524300 SQU524300 TAQ524300 TKM524300 TUI524300 UEE524300 UOA524300 UXW524300 VHS524300 VRO524300 WBK524300 WLG524300 WVC524300 XEY524300 IQ589836 SM589836 ACI589836 AME589836 AWA589836 BFW589836 BPS589836 BZO589836 CJK589836 CTG589836 DDC589836 DMY589836 DWU589836 EGQ589836 EQM589836 FAI589836 FKE589836 FUA589836 GDW589836 GNS589836 GXO589836 HHK589836 HRG589836 IBC589836 IKY589836 IUU589836 JEQ589836 JOM589836 JYI589836 KIE589836 KSA589836 LBW589836 LLS589836 LVO589836 MFK589836 MPG589836 MZC589836 NIY589836 NSU589836 OCQ589836 OMM589836 OWI589836 PGE589836 PQA589836 PZW589836 QJS589836 QTO589836 RDK589836 RNG589836 RXC589836 SGY589836 SQU589836 TAQ589836 TKM589836 TUI589836 UEE589836 UOA589836 UXW589836 VHS589836 VRO589836 WBK589836 WLG589836 WVC589836 XEY589836 IQ655372 SM655372 ACI655372 AME655372 AWA655372 BFW655372 BPS655372 BZO655372 CJK655372 CTG655372 DDC655372 DMY655372 DWU655372 EGQ655372 EQM655372 FAI655372 FKE655372 FUA655372 GDW655372 GNS655372 GXO655372 HHK655372 HRG655372 IBC655372 IKY655372 IUU655372 JEQ655372 JOM655372 JYI655372 KIE655372 KSA655372 LBW655372 LLS655372 LVO655372 MFK655372 MPG655372 MZC655372 NIY655372 NSU655372 OCQ655372 OMM655372 OWI655372 PGE655372 PQA655372 PZW655372 QJS655372 QTO655372 RDK655372 RNG655372 RXC655372 SGY655372 SQU655372 TAQ655372 TKM655372 TUI655372 UEE655372 UOA655372 UXW655372 VHS655372 VRO655372 WBK655372 WLG655372 WVC655372 XEY655372 IQ720908 SM720908 ACI720908 AME720908 AWA720908 BFW720908 BPS720908 BZO720908 CJK720908 CTG720908 DDC720908 DMY720908 DWU720908 EGQ720908 EQM720908 FAI720908 FKE720908 FUA720908 GDW720908 GNS720908 GXO720908 HHK720908 HRG720908 IBC720908 IKY720908 IUU720908 JEQ720908 JOM720908 JYI720908 KIE720908 KSA720908 LBW720908 LLS720908 LVO720908 MFK720908 MPG720908 MZC720908 NIY720908 NSU720908 OCQ720908 OMM720908 OWI720908 PGE720908 PQA720908 PZW720908 QJS720908 QTO720908 RDK720908 RNG720908 RXC720908 SGY720908 SQU720908 TAQ720908 TKM720908 TUI720908 UEE720908 UOA720908 UXW720908 VHS720908 VRO720908 WBK720908 WLG720908 WVC720908 XEY720908 IQ786444 SM786444 ACI786444 AME786444 AWA786444 BFW786444 BPS786444 BZO786444 CJK786444 CTG786444 DDC786444 DMY786444 DWU786444 EGQ786444 EQM786444 FAI786444 FKE786444 FUA786444 GDW786444 GNS786444 GXO786444 HHK786444 HRG786444 IBC786444 IKY786444 IUU786444 JEQ786444 JOM786444 JYI786444 KIE786444 KSA786444 LBW786444 LLS786444 LVO786444 MFK786444 MPG786444 MZC786444 NIY786444 NSU786444 OCQ786444 OMM786444 OWI786444 PGE786444 PQA786444 PZW786444 QJS786444 QTO786444 RDK786444 RNG786444 RXC786444 SGY786444 SQU786444 TAQ786444 TKM786444 TUI786444 UEE786444 UOA786444 UXW786444 VHS786444 VRO786444 WBK786444 WLG786444 WVC786444 XEY786444 IQ851980 SM851980 ACI851980 AME851980 AWA851980 BFW851980 BPS851980 BZO851980 CJK851980 CTG851980 DDC851980 DMY851980 DWU851980 EGQ851980 EQM851980 FAI851980 FKE851980 FUA851980 GDW851980 GNS851980 GXO851980 HHK851980 HRG851980 IBC851980 IKY851980 IUU851980 JEQ851980 JOM851980 JYI851980 KIE851980 KSA851980 LBW851980 LLS851980 LVO851980 MFK851980 MPG851980 MZC851980 NIY851980 NSU851980 OCQ851980 OMM851980 OWI851980 PGE851980 PQA851980 PZW851980 QJS851980 QTO851980 RDK851980 RNG851980 RXC851980 SGY851980 SQU851980 TAQ851980 TKM851980 TUI851980 UEE851980 UOA851980 UXW851980 VHS851980 VRO851980 WBK851980 WLG851980 WVC851980 XEY851980 IQ917516 SM917516 ACI917516 AME917516 AWA917516 BFW917516 BPS917516 BZO917516 CJK917516 CTG917516 DDC917516 DMY917516 DWU917516 EGQ917516 EQM917516 FAI917516 FKE917516 FUA917516 GDW917516 GNS917516 GXO917516 HHK917516 HRG917516 IBC917516 IKY917516 IUU917516 JEQ917516 JOM917516 JYI917516 KIE917516 KSA917516 LBW917516 LLS917516 LVO917516 MFK917516 MPG917516 MZC917516 NIY917516 NSU917516 OCQ917516 OMM917516 OWI917516 PGE917516 PQA917516 PZW917516 QJS917516 QTO917516 RDK917516 RNG917516 RXC917516 SGY917516 SQU917516 TAQ917516 TKM917516 TUI917516 UEE917516 UOA917516 UXW917516 VHS917516 VRO917516 WBK917516 WLG917516 WVC917516 XEY917516 IQ983052 SM983052 ACI983052 AME983052 AWA983052 BFW983052 BPS983052 BZO983052 CJK983052 CTG983052 DDC983052 DMY983052 DWU983052 EGQ983052 EQM983052 FAI983052 FKE983052 FUA983052 GDW983052 GNS983052 GXO983052 HHK983052 HRG983052 IBC983052 IKY983052 IUU983052 JEQ983052 JOM983052 JYI983052 KIE983052 KSA983052 LBW983052 LLS983052 LVO983052 MFK983052 MPG983052 MZC983052 NIY983052 NSU983052 OCQ983052 OMM983052 OWI983052 PGE983052 PQA983052 PZW983052 QJS983052 QTO983052 RDK983052 RNG983052 RXC983052 SGY983052 SQU983052 TAQ983052 TKM983052 TUI983052 UEE983052 UOA983052 UXW983052 VHS983052 VRO983052 WBK983052 WLG983052 WVC983052 XEY983052 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H12 H54 B54"/>
    <dataValidation allowBlank="1" showInputMessage="1" showErrorMessage="1" promptTitle="kWh Reading of Existing" prompt="Enter the kWh reading.  Minimum time for metering is 30 minutes." sqref="IQ11 SM11 ACI11 AME11 AWA11 BFW11 BPS11 BZO11 CJK11 CTG11 DDC11 DMY11 DWU11 EGQ11 EQM11 FAI11 FKE11 FUA11 GDW11 GNS11 GXO11 HHK11 HRG11 IBC11 IKY11 IUU11 JEQ11 JOM11 JYI11 KIE11 KSA11 LBW11 LLS11 LVO11 MFK11 MPG11 MZC11 NIY11 NSU11 OCQ11 OMM11 OWI11 PGE11 PQA11 PZW11 QJS11 QTO11 RDK11 RNG11 RXC11 SGY11 SQU11 TAQ11 TKM11 TUI11 UEE11 UOA11 UXW11 VHS11 VRO11 WBK11 WLG11 WVC11 XEY11 IQ65547 SM65547 ACI65547 AME65547 AWA65547 BFW65547 BPS65547 BZO65547 CJK65547 CTG65547 DDC65547 DMY65547 DWU65547 EGQ65547 EQM65547 FAI65547 FKE65547 FUA65547 GDW65547 GNS65547 GXO65547 HHK65547 HRG65547 IBC65547 IKY65547 IUU65547 JEQ65547 JOM65547 JYI65547 KIE65547 KSA65547 LBW65547 LLS65547 LVO65547 MFK65547 MPG65547 MZC65547 NIY65547 NSU65547 OCQ65547 OMM65547 OWI65547 PGE65547 PQA65547 PZW65547 QJS65547 QTO65547 RDK65547 RNG65547 RXC65547 SGY65547 SQU65547 TAQ65547 TKM65547 TUI65547 UEE65547 UOA65547 UXW65547 VHS65547 VRO65547 WBK65547 WLG65547 WVC65547 XEY65547 IQ131083 SM131083 ACI131083 AME131083 AWA131083 BFW131083 BPS131083 BZO131083 CJK131083 CTG131083 DDC131083 DMY131083 DWU131083 EGQ131083 EQM131083 FAI131083 FKE131083 FUA131083 GDW131083 GNS131083 GXO131083 HHK131083 HRG131083 IBC131083 IKY131083 IUU131083 JEQ131083 JOM131083 JYI131083 KIE131083 KSA131083 LBW131083 LLS131083 LVO131083 MFK131083 MPG131083 MZC131083 NIY131083 NSU131083 OCQ131083 OMM131083 OWI131083 PGE131083 PQA131083 PZW131083 QJS131083 QTO131083 RDK131083 RNG131083 RXC131083 SGY131083 SQU131083 TAQ131083 TKM131083 TUI131083 UEE131083 UOA131083 UXW131083 VHS131083 VRO131083 WBK131083 WLG131083 WVC131083 XEY131083 IQ196619 SM196619 ACI196619 AME196619 AWA196619 BFW196619 BPS196619 BZO196619 CJK196619 CTG196619 DDC196619 DMY196619 DWU196619 EGQ196619 EQM196619 FAI196619 FKE196619 FUA196619 GDW196619 GNS196619 GXO196619 HHK196619 HRG196619 IBC196619 IKY196619 IUU196619 JEQ196619 JOM196619 JYI196619 KIE196619 KSA196619 LBW196619 LLS196619 LVO196619 MFK196619 MPG196619 MZC196619 NIY196619 NSU196619 OCQ196619 OMM196619 OWI196619 PGE196619 PQA196619 PZW196619 QJS196619 QTO196619 RDK196619 RNG196619 RXC196619 SGY196619 SQU196619 TAQ196619 TKM196619 TUI196619 UEE196619 UOA196619 UXW196619 VHS196619 VRO196619 WBK196619 WLG196619 WVC196619 XEY196619 IQ262155 SM262155 ACI262155 AME262155 AWA262155 BFW262155 BPS262155 BZO262155 CJK262155 CTG262155 DDC262155 DMY262155 DWU262155 EGQ262155 EQM262155 FAI262155 FKE262155 FUA262155 GDW262155 GNS262155 GXO262155 HHK262155 HRG262155 IBC262155 IKY262155 IUU262155 JEQ262155 JOM262155 JYI262155 KIE262155 KSA262155 LBW262155 LLS262155 LVO262155 MFK262155 MPG262155 MZC262155 NIY262155 NSU262155 OCQ262155 OMM262155 OWI262155 PGE262155 PQA262155 PZW262155 QJS262155 QTO262155 RDK262155 RNG262155 RXC262155 SGY262155 SQU262155 TAQ262155 TKM262155 TUI262155 UEE262155 UOA262155 UXW262155 VHS262155 VRO262155 WBK262155 WLG262155 WVC262155 XEY262155 IQ327691 SM327691 ACI327691 AME327691 AWA327691 BFW327691 BPS327691 BZO327691 CJK327691 CTG327691 DDC327691 DMY327691 DWU327691 EGQ327691 EQM327691 FAI327691 FKE327691 FUA327691 GDW327691 GNS327691 GXO327691 HHK327691 HRG327691 IBC327691 IKY327691 IUU327691 JEQ327691 JOM327691 JYI327691 KIE327691 KSA327691 LBW327691 LLS327691 LVO327691 MFK327691 MPG327691 MZC327691 NIY327691 NSU327691 OCQ327691 OMM327691 OWI327691 PGE327691 PQA327691 PZW327691 QJS327691 QTO327691 RDK327691 RNG327691 RXC327691 SGY327691 SQU327691 TAQ327691 TKM327691 TUI327691 UEE327691 UOA327691 UXW327691 VHS327691 VRO327691 WBK327691 WLG327691 WVC327691 XEY327691 IQ393227 SM393227 ACI393227 AME393227 AWA393227 BFW393227 BPS393227 BZO393227 CJK393227 CTG393227 DDC393227 DMY393227 DWU393227 EGQ393227 EQM393227 FAI393227 FKE393227 FUA393227 GDW393227 GNS393227 GXO393227 HHK393227 HRG393227 IBC393227 IKY393227 IUU393227 JEQ393227 JOM393227 JYI393227 KIE393227 KSA393227 LBW393227 LLS393227 LVO393227 MFK393227 MPG393227 MZC393227 NIY393227 NSU393227 OCQ393227 OMM393227 OWI393227 PGE393227 PQA393227 PZW393227 QJS393227 QTO393227 RDK393227 RNG393227 RXC393227 SGY393227 SQU393227 TAQ393227 TKM393227 TUI393227 UEE393227 UOA393227 UXW393227 VHS393227 VRO393227 WBK393227 WLG393227 WVC393227 XEY393227 IQ458763 SM458763 ACI458763 AME458763 AWA458763 BFW458763 BPS458763 BZO458763 CJK458763 CTG458763 DDC458763 DMY458763 DWU458763 EGQ458763 EQM458763 FAI458763 FKE458763 FUA458763 GDW458763 GNS458763 GXO458763 HHK458763 HRG458763 IBC458763 IKY458763 IUU458763 JEQ458763 JOM458763 JYI458763 KIE458763 KSA458763 LBW458763 LLS458763 LVO458763 MFK458763 MPG458763 MZC458763 NIY458763 NSU458763 OCQ458763 OMM458763 OWI458763 PGE458763 PQA458763 PZW458763 QJS458763 QTO458763 RDK458763 RNG458763 RXC458763 SGY458763 SQU458763 TAQ458763 TKM458763 TUI458763 UEE458763 UOA458763 UXW458763 VHS458763 VRO458763 WBK458763 WLG458763 WVC458763 XEY458763 IQ524299 SM524299 ACI524299 AME524299 AWA524299 BFW524299 BPS524299 BZO524299 CJK524299 CTG524299 DDC524299 DMY524299 DWU524299 EGQ524299 EQM524299 FAI524299 FKE524299 FUA524299 GDW524299 GNS524299 GXO524299 HHK524299 HRG524299 IBC524299 IKY524299 IUU524299 JEQ524299 JOM524299 JYI524299 KIE524299 KSA524299 LBW524299 LLS524299 LVO524299 MFK524299 MPG524299 MZC524299 NIY524299 NSU524299 OCQ524299 OMM524299 OWI524299 PGE524299 PQA524299 PZW524299 QJS524299 QTO524299 RDK524299 RNG524299 RXC524299 SGY524299 SQU524299 TAQ524299 TKM524299 TUI524299 UEE524299 UOA524299 UXW524299 VHS524299 VRO524299 WBK524299 WLG524299 WVC524299 XEY524299 IQ589835 SM589835 ACI589835 AME589835 AWA589835 BFW589835 BPS589835 BZO589835 CJK589835 CTG589835 DDC589835 DMY589835 DWU589835 EGQ589835 EQM589835 FAI589835 FKE589835 FUA589835 GDW589835 GNS589835 GXO589835 HHK589835 HRG589835 IBC589835 IKY589835 IUU589835 JEQ589835 JOM589835 JYI589835 KIE589835 KSA589835 LBW589835 LLS589835 LVO589835 MFK589835 MPG589835 MZC589835 NIY589835 NSU589835 OCQ589835 OMM589835 OWI589835 PGE589835 PQA589835 PZW589835 QJS589835 QTO589835 RDK589835 RNG589835 RXC589835 SGY589835 SQU589835 TAQ589835 TKM589835 TUI589835 UEE589835 UOA589835 UXW589835 VHS589835 VRO589835 WBK589835 WLG589835 WVC589835 XEY589835 IQ655371 SM655371 ACI655371 AME655371 AWA655371 BFW655371 BPS655371 BZO655371 CJK655371 CTG655371 DDC655371 DMY655371 DWU655371 EGQ655371 EQM655371 FAI655371 FKE655371 FUA655371 GDW655371 GNS655371 GXO655371 HHK655371 HRG655371 IBC655371 IKY655371 IUU655371 JEQ655371 JOM655371 JYI655371 KIE655371 KSA655371 LBW655371 LLS655371 LVO655371 MFK655371 MPG655371 MZC655371 NIY655371 NSU655371 OCQ655371 OMM655371 OWI655371 PGE655371 PQA655371 PZW655371 QJS655371 QTO655371 RDK655371 RNG655371 RXC655371 SGY655371 SQU655371 TAQ655371 TKM655371 TUI655371 UEE655371 UOA655371 UXW655371 VHS655371 VRO655371 WBK655371 WLG655371 WVC655371 XEY655371 IQ720907 SM720907 ACI720907 AME720907 AWA720907 BFW720907 BPS720907 BZO720907 CJK720907 CTG720907 DDC720907 DMY720907 DWU720907 EGQ720907 EQM720907 FAI720907 FKE720907 FUA720907 GDW720907 GNS720907 GXO720907 HHK720907 HRG720907 IBC720907 IKY720907 IUU720907 JEQ720907 JOM720907 JYI720907 KIE720907 KSA720907 LBW720907 LLS720907 LVO720907 MFK720907 MPG720907 MZC720907 NIY720907 NSU720907 OCQ720907 OMM720907 OWI720907 PGE720907 PQA720907 PZW720907 QJS720907 QTO720907 RDK720907 RNG720907 RXC720907 SGY720907 SQU720907 TAQ720907 TKM720907 TUI720907 UEE720907 UOA720907 UXW720907 VHS720907 VRO720907 WBK720907 WLG720907 WVC720907 XEY720907 IQ786443 SM786443 ACI786443 AME786443 AWA786443 BFW786443 BPS786443 BZO786443 CJK786443 CTG786443 DDC786443 DMY786443 DWU786443 EGQ786443 EQM786443 FAI786443 FKE786443 FUA786443 GDW786443 GNS786443 GXO786443 HHK786443 HRG786443 IBC786443 IKY786443 IUU786443 JEQ786443 JOM786443 JYI786443 KIE786443 KSA786443 LBW786443 LLS786443 LVO786443 MFK786443 MPG786443 MZC786443 NIY786443 NSU786443 OCQ786443 OMM786443 OWI786443 PGE786443 PQA786443 PZW786443 QJS786443 QTO786443 RDK786443 RNG786443 RXC786443 SGY786443 SQU786443 TAQ786443 TKM786443 TUI786443 UEE786443 UOA786443 UXW786443 VHS786443 VRO786443 WBK786443 WLG786443 WVC786443 XEY786443 IQ851979 SM851979 ACI851979 AME851979 AWA851979 BFW851979 BPS851979 BZO851979 CJK851979 CTG851979 DDC851979 DMY851979 DWU851979 EGQ851979 EQM851979 FAI851979 FKE851979 FUA851979 GDW851979 GNS851979 GXO851979 HHK851979 HRG851979 IBC851979 IKY851979 IUU851979 JEQ851979 JOM851979 JYI851979 KIE851979 KSA851979 LBW851979 LLS851979 LVO851979 MFK851979 MPG851979 MZC851979 NIY851979 NSU851979 OCQ851979 OMM851979 OWI851979 PGE851979 PQA851979 PZW851979 QJS851979 QTO851979 RDK851979 RNG851979 RXC851979 SGY851979 SQU851979 TAQ851979 TKM851979 TUI851979 UEE851979 UOA851979 UXW851979 VHS851979 VRO851979 WBK851979 WLG851979 WVC851979 XEY851979 IQ917515 SM917515 ACI917515 AME917515 AWA917515 BFW917515 BPS917515 BZO917515 CJK917515 CTG917515 DDC917515 DMY917515 DWU917515 EGQ917515 EQM917515 FAI917515 FKE917515 FUA917515 GDW917515 GNS917515 GXO917515 HHK917515 HRG917515 IBC917515 IKY917515 IUU917515 JEQ917515 JOM917515 JYI917515 KIE917515 KSA917515 LBW917515 LLS917515 LVO917515 MFK917515 MPG917515 MZC917515 NIY917515 NSU917515 OCQ917515 OMM917515 OWI917515 PGE917515 PQA917515 PZW917515 QJS917515 QTO917515 RDK917515 RNG917515 RXC917515 SGY917515 SQU917515 TAQ917515 TKM917515 TUI917515 UEE917515 UOA917515 UXW917515 VHS917515 VRO917515 WBK917515 WLG917515 WVC917515 XEY917515 IQ983051 SM983051 ACI983051 AME983051 AWA983051 BFW983051 BPS983051 BZO983051 CJK983051 CTG983051 DDC983051 DMY983051 DWU983051 EGQ983051 EQM983051 FAI983051 FKE983051 FUA983051 GDW983051 GNS983051 GXO983051 HHK983051 HRG983051 IBC983051 IKY983051 IUU983051 JEQ983051 JOM983051 JYI983051 KIE983051 KSA983051 LBW983051 LLS983051 LVO983051 MFK983051 MPG983051 MZC983051 NIY983051 NSU983051 OCQ983051 OMM983051 OWI983051 PGE983051 PQA983051 PZW983051 QJS983051 QTO983051 RDK983051 RNG983051 RXC983051 SGY983051 SQU983051 TAQ983051 TKM983051 TUI983051 UEE983051 UOA983051 UXW983051 VHS983051 VRO983051 WBK983051 WLG983051 WVC983051 XEY983051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H11 H53 B53"/>
    <dataValidation allowBlank="1" showInputMessage="1" showErrorMessage="1" promptTitle="Time metered of Existing" prompt="Enter time as minutes.  Example (one hour and three minutes = 63).  Minimum time for metering 30 min." sqref="IQ10 SM10 ACI10 AME10 AWA10 BFW10 BPS10 BZO10 CJK10 CTG10 DDC10 DMY10 DWU10 EGQ10 EQM10 FAI10 FKE10 FUA10 GDW10 GNS10 GXO10 HHK10 HRG10 IBC10 IKY10 IUU10 JEQ10 JOM10 JYI10 KIE10 KSA10 LBW10 LLS10 LVO10 MFK10 MPG10 MZC10 NIY10 NSU10 OCQ10 OMM10 OWI10 PGE10 PQA10 PZW10 QJS10 QTO10 RDK10 RNG10 RXC10 SGY10 SQU10 TAQ10 TKM10 TUI10 UEE10 UOA10 UXW10 VHS10 VRO10 WBK10 WLG10 WVC10 XEY10 IQ65546 SM65546 ACI65546 AME65546 AWA65546 BFW65546 BPS65546 BZO65546 CJK65546 CTG65546 DDC65546 DMY65546 DWU65546 EGQ65546 EQM65546 FAI65546 FKE65546 FUA65546 GDW65546 GNS65546 GXO65546 HHK65546 HRG65546 IBC65546 IKY65546 IUU65546 JEQ65546 JOM65546 JYI65546 KIE65546 KSA65546 LBW65546 LLS65546 LVO65546 MFK65546 MPG65546 MZC65546 NIY65546 NSU65546 OCQ65546 OMM65546 OWI65546 PGE65546 PQA65546 PZW65546 QJS65546 QTO65546 RDK65546 RNG65546 RXC65546 SGY65546 SQU65546 TAQ65546 TKM65546 TUI65546 UEE65546 UOA65546 UXW65546 VHS65546 VRO65546 WBK65546 WLG65546 WVC65546 XEY65546 IQ131082 SM131082 ACI131082 AME131082 AWA131082 BFW131082 BPS131082 BZO131082 CJK131082 CTG131082 DDC131082 DMY131082 DWU131082 EGQ131082 EQM131082 FAI131082 FKE131082 FUA131082 GDW131082 GNS131082 GXO131082 HHK131082 HRG131082 IBC131082 IKY131082 IUU131082 JEQ131082 JOM131082 JYI131082 KIE131082 KSA131082 LBW131082 LLS131082 LVO131082 MFK131082 MPG131082 MZC131082 NIY131082 NSU131082 OCQ131082 OMM131082 OWI131082 PGE131082 PQA131082 PZW131082 QJS131082 QTO131082 RDK131082 RNG131082 RXC131082 SGY131082 SQU131082 TAQ131082 TKM131082 TUI131082 UEE131082 UOA131082 UXW131082 VHS131082 VRO131082 WBK131082 WLG131082 WVC131082 XEY131082 IQ196618 SM196618 ACI196618 AME196618 AWA196618 BFW196618 BPS196618 BZO196618 CJK196618 CTG196618 DDC196618 DMY196618 DWU196618 EGQ196618 EQM196618 FAI196618 FKE196618 FUA196618 GDW196618 GNS196618 GXO196618 HHK196618 HRG196618 IBC196618 IKY196618 IUU196618 JEQ196618 JOM196618 JYI196618 KIE196618 KSA196618 LBW196618 LLS196618 LVO196618 MFK196618 MPG196618 MZC196618 NIY196618 NSU196618 OCQ196618 OMM196618 OWI196618 PGE196618 PQA196618 PZW196618 QJS196618 QTO196618 RDK196618 RNG196618 RXC196618 SGY196618 SQU196618 TAQ196618 TKM196618 TUI196618 UEE196618 UOA196618 UXW196618 VHS196618 VRO196618 WBK196618 WLG196618 WVC196618 XEY196618 IQ262154 SM262154 ACI262154 AME262154 AWA262154 BFW262154 BPS262154 BZO262154 CJK262154 CTG262154 DDC262154 DMY262154 DWU262154 EGQ262154 EQM262154 FAI262154 FKE262154 FUA262154 GDW262154 GNS262154 GXO262154 HHK262154 HRG262154 IBC262154 IKY262154 IUU262154 JEQ262154 JOM262154 JYI262154 KIE262154 KSA262154 LBW262154 LLS262154 LVO262154 MFK262154 MPG262154 MZC262154 NIY262154 NSU262154 OCQ262154 OMM262154 OWI262154 PGE262154 PQA262154 PZW262154 QJS262154 QTO262154 RDK262154 RNG262154 RXC262154 SGY262154 SQU262154 TAQ262154 TKM262154 TUI262154 UEE262154 UOA262154 UXW262154 VHS262154 VRO262154 WBK262154 WLG262154 WVC262154 XEY262154 IQ327690 SM327690 ACI327690 AME327690 AWA327690 BFW327690 BPS327690 BZO327690 CJK327690 CTG327690 DDC327690 DMY327690 DWU327690 EGQ327690 EQM327690 FAI327690 FKE327690 FUA327690 GDW327690 GNS327690 GXO327690 HHK327690 HRG327690 IBC327690 IKY327690 IUU327690 JEQ327690 JOM327690 JYI327690 KIE327690 KSA327690 LBW327690 LLS327690 LVO327690 MFK327690 MPG327690 MZC327690 NIY327690 NSU327690 OCQ327690 OMM327690 OWI327690 PGE327690 PQA327690 PZW327690 QJS327690 QTO327690 RDK327690 RNG327690 RXC327690 SGY327690 SQU327690 TAQ327690 TKM327690 TUI327690 UEE327690 UOA327690 UXW327690 VHS327690 VRO327690 WBK327690 WLG327690 WVC327690 XEY327690 IQ393226 SM393226 ACI393226 AME393226 AWA393226 BFW393226 BPS393226 BZO393226 CJK393226 CTG393226 DDC393226 DMY393226 DWU393226 EGQ393226 EQM393226 FAI393226 FKE393226 FUA393226 GDW393226 GNS393226 GXO393226 HHK393226 HRG393226 IBC393226 IKY393226 IUU393226 JEQ393226 JOM393226 JYI393226 KIE393226 KSA393226 LBW393226 LLS393226 LVO393226 MFK393226 MPG393226 MZC393226 NIY393226 NSU393226 OCQ393226 OMM393226 OWI393226 PGE393226 PQA393226 PZW393226 QJS393226 QTO393226 RDK393226 RNG393226 RXC393226 SGY393226 SQU393226 TAQ393226 TKM393226 TUI393226 UEE393226 UOA393226 UXW393226 VHS393226 VRO393226 WBK393226 WLG393226 WVC393226 XEY393226 IQ458762 SM458762 ACI458762 AME458762 AWA458762 BFW458762 BPS458762 BZO458762 CJK458762 CTG458762 DDC458762 DMY458762 DWU458762 EGQ458762 EQM458762 FAI458762 FKE458762 FUA458762 GDW458762 GNS458762 GXO458762 HHK458762 HRG458762 IBC458762 IKY458762 IUU458762 JEQ458762 JOM458762 JYI458762 KIE458762 KSA458762 LBW458762 LLS458762 LVO458762 MFK458762 MPG458762 MZC458762 NIY458762 NSU458762 OCQ458762 OMM458762 OWI458762 PGE458762 PQA458762 PZW458762 QJS458762 QTO458762 RDK458762 RNG458762 RXC458762 SGY458762 SQU458762 TAQ458762 TKM458762 TUI458762 UEE458762 UOA458762 UXW458762 VHS458762 VRO458762 WBK458762 WLG458762 WVC458762 XEY458762 IQ524298 SM524298 ACI524298 AME524298 AWA524298 BFW524298 BPS524298 BZO524298 CJK524298 CTG524298 DDC524298 DMY524298 DWU524298 EGQ524298 EQM524298 FAI524298 FKE524298 FUA524298 GDW524298 GNS524298 GXO524298 HHK524298 HRG524298 IBC524298 IKY524298 IUU524298 JEQ524298 JOM524298 JYI524298 KIE524298 KSA524298 LBW524298 LLS524298 LVO524298 MFK524298 MPG524298 MZC524298 NIY524298 NSU524298 OCQ524298 OMM524298 OWI524298 PGE524298 PQA524298 PZW524298 QJS524298 QTO524298 RDK524298 RNG524298 RXC524298 SGY524298 SQU524298 TAQ524298 TKM524298 TUI524298 UEE524298 UOA524298 UXW524298 VHS524298 VRO524298 WBK524298 WLG524298 WVC524298 XEY524298 IQ589834 SM589834 ACI589834 AME589834 AWA589834 BFW589834 BPS589834 BZO589834 CJK589834 CTG589834 DDC589834 DMY589834 DWU589834 EGQ589834 EQM589834 FAI589834 FKE589834 FUA589834 GDW589834 GNS589834 GXO589834 HHK589834 HRG589834 IBC589834 IKY589834 IUU589834 JEQ589834 JOM589834 JYI589834 KIE589834 KSA589834 LBW589834 LLS589834 LVO589834 MFK589834 MPG589834 MZC589834 NIY589834 NSU589834 OCQ589834 OMM589834 OWI589834 PGE589834 PQA589834 PZW589834 QJS589834 QTO589834 RDK589834 RNG589834 RXC589834 SGY589834 SQU589834 TAQ589834 TKM589834 TUI589834 UEE589834 UOA589834 UXW589834 VHS589834 VRO589834 WBK589834 WLG589834 WVC589834 XEY589834 IQ655370 SM655370 ACI655370 AME655370 AWA655370 BFW655370 BPS655370 BZO655370 CJK655370 CTG655370 DDC655370 DMY655370 DWU655370 EGQ655370 EQM655370 FAI655370 FKE655370 FUA655370 GDW655370 GNS655370 GXO655370 HHK655370 HRG655370 IBC655370 IKY655370 IUU655370 JEQ655370 JOM655370 JYI655370 KIE655370 KSA655370 LBW655370 LLS655370 LVO655370 MFK655370 MPG655370 MZC655370 NIY655370 NSU655370 OCQ655370 OMM655370 OWI655370 PGE655370 PQA655370 PZW655370 QJS655370 QTO655370 RDK655370 RNG655370 RXC655370 SGY655370 SQU655370 TAQ655370 TKM655370 TUI655370 UEE655370 UOA655370 UXW655370 VHS655370 VRO655370 WBK655370 WLG655370 WVC655370 XEY655370 IQ720906 SM720906 ACI720906 AME720906 AWA720906 BFW720906 BPS720906 BZO720906 CJK720906 CTG720906 DDC720906 DMY720906 DWU720906 EGQ720906 EQM720906 FAI720906 FKE720906 FUA720906 GDW720906 GNS720906 GXO720906 HHK720906 HRG720906 IBC720906 IKY720906 IUU720906 JEQ720906 JOM720906 JYI720906 KIE720906 KSA720906 LBW720906 LLS720906 LVO720906 MFK720906 MPG720906 MZC720906 NIY720906 NSU720906 OCQ720906 OMM720906 OWI720906 PGE720906 PQA720906 PZW720906 QJS720906 QTO720906 RDK720906 RNG720906 RXC720906 SGY720906 SQU720906 TAQ720906 TKM720906 TUI720906 UEE720906 UOA720906 UXW720906 VHS720906 VRO720906 WBK720906 WLG720906 WVC720906 XEY720906 IQ786442 SM786442 ACI786442 AME786442 AWA786442 BFW786442 BPS786442 BZO786442 CJK786442 CTG786442 DDC786442 DMY786442 DWU786442 EGQ786442 EQM786442 FAI786442 FKE786442 FUA786442 GDW786442 GNS786442 GXO786442 HHK786442 HRG786442 IBC786442 IKY786442 IUU786442 JEQ786442 JOM786442 JYI786442 KIE786442 KSA786442 LBW786442 LLS786442 LVO786442 MFK786442 MPG786442 MZC786442 NIY786442 NSU786442 OCQ786442 OMM786442 OWI786442 PGE786442 PQA786442 PZW786442 QJS786442 QTO786442 RDK786442 RNG786442 RXC786442 SGY786442 SQU786442 TAQ786442 TKM786442 TUI786442 UEE786442 UOA786442 UXW786442 VHS786442 VRO786442 WBK786442 WLG786442 WVC786442 XEY786442 IQ851978 SM851978 ACI851978 AME851978 AWA851978 BFW851978 BPS851978 BZO851978 CJK851978 CTG851978 DDC851978 DMY851978 DWU851978 EGQ851978 EQM851978 FAI851978 FKE851978 FUA851978 GDW851978 GNS851978 GXO851978 HHK851978 HRG851978 IBC851978 IKY851978 IUU851978 JEQ851978 JOM851978 JYI851978 KIE851978 KSA851978 LBW851978 LLS851978 LVO851978 MFK851978 MPG851978 MZC851978 NIY851978 NSU851978 OCQ851978 OMM851978 OWI851978 PGE851978 PQA851978 PZW851978 QJS851978 QTO851978 RDK851978 RNG851978 RXC851978 SGY851978 SQU851978 TAQ851978 TKM851978 TUI851978 UEE851978 UOA851978 UXW851978 VHS851978 VRO851978 WBK851978 WLG851978 WVC851978 XEY851978 IQ917514 SM917514 ACI917514 AME917514 AWA917514 BFW917514 BPS917514 BZO917514 CJK917514 CTG917514 DDC917514 DMY917514 DWU917514 EGQ917514 EQM917514 FAI917514 FKE917514 FUA917514 GDW917514 GNS917514 GXO917514 HHK917514 HRG917514 IBC917514 IKY917514 IUU917514 JEQ917514 JOM917514 JYI917514 KIE917514 KSA917514 LBW917514 LLS917514 LVO917514 MFK917514 MPG917514 MZC917514 NIY917514 NSU917514 OCQ917514 OMM917514 OWI917514 PGE917514 PQA917514 PZW917514 QJS917514 QTO917514 RDK917514 RNG917514 RXC917514 SGY917514 SQU917514 TAQ917514 TKM917514 TUI917514 UEE917514 UOA917514 UXW917514 VHS917514 VRO917514 WBK917514 WLG917514 WVC917514 XEY917514 IQ983050 SM983050 ACI983050 AME983050 AWA983050 BFW983050 BPS983050 BZO983050 CJK983050 CTG983050 DDC983050 DMY983050 DWU983050 EGQ983050 EQM983050 FAI983050 FKE983050 FUA983050 GDW983050 GNS983050 GXO983050 HHK983050 HRG983050 IBC983050 IKY983050 IUU983050 JEQ983050 JOM983050 JYI983050 KIE983050 KSA983050 LBW983050 LLS983050 LVO983050 MFK983050 MPG983050 MZC983050 NIY983050 NSU983050 OCQ983050 OMM983050 OWI983050 PGE983050 PQA983050 PZW983050 QJS983050 QTO983050 RDK983050 RNG983050 RXC983050 SGY983050 SQU983050 TAQ983050 TKM983050 TUI983050 UEE983050 UOA983050 UXW983050 VHS983050 VRO983050 WBK983050 WLG983050 WVC983050 XEY983050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H10 H52 B52"/>
    <dataValidation type="whole" allowBlank="1" showInputMessage="1" showErrorMessage="1" promptTitle="Manufactured Year" prompt="Enter the manufactured year as found on the plate of the existing unit.  If the year cannot be found skip this entry and meter the unit._x000a_" sqref="B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H25 H67 B67">
      <formula1>0</formula1>
      <formula2>2099</formula2>
    </dataValidation>
    <dataValidation type="list" allowBlank="1" showInputMessage="1" showErrorMessage="1" sqref="B69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H27 H69">
      <formula1>"Annual Professional Maintenance, Seldom or Never Maintained"</formula1>
    </dataValidation>
    <dataValidation type="list" allowBlank="1" showInputMessage="1" showErrorMessage="1"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43:C65544 IY65543:IY65544 SU65543:SU65544 ACQ65543:ACQ65544 AMM65543:AMM65544 AWI65543:AWI65544 BGE65543:BGE65544 BQA65543:BQA65544 BZW65543:BZW65544 CJS65543:CJS65544 CTO65543:CTO65544 DDK65543:DDK65544 DNG65543:DNG65544 DXC65543:DXC65544 EGY65543:EGY65544 EQU65543:EQU65544 FAQ65543:FAQ65544 FKM65543:FKM65544 FUI65543:FUI65544 GEE65543:GEE65544 GOA65543:GOA65544 GXW65543:GXW65544 HHS65543:HHS65544 HRO65543:HRO65544 IBK65543:IBK65544 ILG65543:ILG65544 IVC65543:IVC65544 JEY65543:JEY65544 JOU65543:JOU65544 JYQ65543:JYQ65544 KIM65543:KIM65544 KSI65543:KSI65544 LCE65543:LCE65544 LMA65543:LMA65544 LVW65543:LVW65544 MFS65543:MFS65544 MPO65543:MPO65544 MZK65543:MZK65544 NJG65543:NJG65544 NTC65543:NTC65544 OCY65543:OCY65544 OMU65543:OMU65544 OWQ65543:OWQ65544 PGM65543:PGM65544 PQI65543:PQI65544 QAE65543:QAE65544 QKA65543:QKA65544 QTW65543:QTW65544 RDS65543:RDS65544 RNO65543:RNO65544 RXK65543:RXK65544 SHG65543:SHG65544 SRC65543:SRC65544 TAY65543:TAY65544 TKU65543:TKU65544 TUQ65543:TUQ65544 UEM65543:UEM65544 UOI65543:UOI65544 UYE65543:UYE65544 VIA65543:VIA65544 VRW65543:VRW65544 WBS65543:WBS65544 WLO65543:WLO65544 WVK65543:WVK65544 C131079:C131080 IY131079:IY131080 SU131079:SU131080 ACQ131079:ACQ131080 AMM131079:AMM131080 AWI131079:AWI131080 BGE131079:BGE131080 BQA131079:BQA131080 BZW131079:BZW131080 CJS131079:CJS131080 CTO131079:CTO131080 DDK131079:DDK131080 DNG131079:DNG131080 DXC131079:DXC131080 EGY131079:EGY131080 EQU131079:EQU131080 FAQ131079:FAQ131080 FKM131079:FKM131080 FUI131079:FUI131080 GEE131079:GEE131080 GOA131079:GOA131080 GXW131079:GXW131080 HHS131079:HHS131080 HRO131079:HRO131080 IBK131079:IBK131080 ILG131079:ILG131080 IVC131079:IVC131080 JEY131079:JEY131080 JOU131079:JOU131080 JYQ131079:JYQ131080 KIM131079:KIM131080 KSI131079:KSI131080 LCE131079:LCE131080 LMA131079:LMA131080 LVW131079:LVW131080 MFS131079:MFS131080 MPO131079:MPO131080 MZK131079:MZK131080 NJG131079:NJG131080 NTC131079:NTC131080 OCY131079:OCY131080 OMU131079:OMU131080 OWQ131079:OWQ131080 PGM131079:PGM131080 PQI131079:PQI131080 QAE131079:QAE131080 QKA131079:QKA131080 QTW131079:QTW131080 RDS131079:RDS131080 RNO131079:RNO131080 RXK131079:RXK131080 SHG131079:SHG131080 SRC131079:SRC131080 TAY131079:TAY131080 TKU131079:TKU131080 TUQ131079:TUQ131080 UEM131079:UEM131080 UOI131079:UOI131080 UYE131079:UYE131080 VIA131079:VIA131080 VRW131079:VRW131080 WBS131079:WBS131080 WLO131079:WLO131080 WVK131079:WVK131080 C196615:C196616 IY196615:IY196616 SU196615:SU196616 ACQ196615:ACQ196616 AMM196615:AMM196616 AWI196615:AWI196616 BGE196615:BGE196616 BQA196615:BQA196616 BZW196615:BZW196616 CJS196615:CJS196616 CTO196615:CTO196616 DDK196615:DDK196616 DNG196615:DNG196616 DXC196615:DXC196616 EGY196615:EGY196616 EQU196615:EQU196616 FAQ196615:FAQ196616 FKM196615:FKM196616 FUI196615:FUI196616 GEE196615:GEE196616 GOA196615:GOA196616 GXW196615:GXW196616 HHS196615:HHS196616 HRO196615:HRO196616 IBK196615:IBK196616 ILG196615:ILG196616 IVC196615:IVC196616 JEY196615:JEY196616 JOU196615:JOU196616 JYQ196615:JYQ196616 KIM196615:KIM196616 KSI196615:KSI196616 LCE196615:LCE196616 LMA196615:LMA196616 LVW196615:LVW196616 MFS196615:MFS196616 MPO196615:MPO196616 MZK196615:MZK196616 NJG196615:NJG196616 NTC196615:NTC196616 OCY196615:OCY196616 OMU196615:OMU196616 OWQ196615:OWQ196616 PGM196615:PGM196616 PQI196615:PQI196616 QAE196615:QAE196616 QKA196615:QKA196616 QTW196615:QTW196616 RDS196615:RDS196616 RNO196615:RNO196616 RXK196615:RXK196616 SHG196615:SHG196616 SRC196615:SRC196616 TAY196615:TAY196616 TKU196615:TKU196616 TUQ196615:TUQ196616 UEM196615:UEM196616 UOI196615:UOI196616 UYE196615:UYE196616 VIA196615:VIA196616 VRW196615:VRW196616 WBS196615:WBS196616 WLO196615:WLO196616 WVK196615:WVK196616 C262151:C262152 IY262151:IY262152 SU262151:SU262152 ACQ262151:ACQ262152 AMM262151:AMM262152 AWI262151:AWI262152 BGE262151:BGE262152 BQA262151:BQA262152 BZW262151:BZW262152 CJS262151:CJS262152 CTO262151:CTO262152 DDK262151:DDK262152 DNG262151:DNG262152 DXC262151:DXC262152 EGY262151:EGY262152 EQU262151:EQU262152 FAQ262151:FAQ262152 FKM262151:FKM262152 FUI262151:FUI262152 GEE262151:GEE262152 GOA262151:GOA262152 GXW262151:GXW262152 HHS262151:HHS262152 HRO262151:HRO262152 IBK262151:IBK262152 ILG262151:ILG262152 IVC262151:IVC262152 JEY262151:JEY262152 JOU262151:JOU262152 JYQ262151:JYQ262152 KIM262151:KIM262152 KSI262151:KSI262152 LCE262151:LCE262152 LMA262151:LMA262152 LVW262151:LVW262152 MFS262151:MFS262152 MPO262151:MPO262152 MZK262151:MZK262152 NJG262151:NJG262152 NTC262151:NTC262152 OCY262151:OCY262152 OMU262151:OMU262152 OWQ262151:OWQ262152 PGM262151:PGM262152 PQI262151:PQI262152 QAE262151:QAE262152 QKA262151:QKA262152 QTW262151:QTW262152 RDS262151:RDS262152 RNO262151:RNO262152 RXK262151:RXK262152 SHG262151:SHG262152 SRC262151:SRC262152 TAY262151:TAY262152 TKU262151:TKU262152 TUQ262151:TUQ262152 UEM262151:UEM262152 UOI262151:UOI262152 UYE262151:UYE262152 VIA262151:VIA262152 VRW262151:VRW262152 WBS262151:WBS262152 WLO262151:WLO262152 WVK262151:WVK262152 C327687:C327688 IY327687:IY327688 SU327687:SU327688 ACQ327687:ACQ327688 AMM327687:AMM327688 AWI327687:AWI327688 BGE327687:BGE327688 BQA327687:BQA327688 BZW327687:BZW327688 CJS327687:CJS327688 CTO327687:CTO327688 DDK327687:DDK327688 DNG327687:DNG327688 DXC327687:DXC327688 EGY327687:EGY327688 EQU327687:EQU327688 FAQ327687:FAQ327688 FKM327687:FKM327688 FUI327687:FUI327688 GEE327687:GEE327688 GOA327687:GOA327688 GXW327687:GXW327688 HHS327687:HHS327688 HRO327687:HRO327688 IBK327687:IBK327688 ILG327687:ILG327688 IVC327687:IVC327688 JEY327687:JEY327688 JOU327687:JOU327688 JYQ327687:JYQ327688 KIM327687:KIM327688 KSI327687:KSI327688 LCE327687:LCE327688 LMA327687:LMA327688 LVW327687:LVW327688 MFS327687:MFS327688 MPO327687:MPO327688 MZK327687:MZK327688 NJG327687:NJG327688 NTC327687:NTC327688 OCY327687:OCY327688 OMU327687:OMU327688 OWQ327687:OWQ327688 PGM327687:PGM327688 PQI327687:PQI327688 QAE327687:QAE327688 QKA327687:QKA327688 QTW327687:QTW327688 RDS327687:RDS327688 RNO327687:RNO327688 RXK327687:RXK327688 SHG327687:SHG327688 SRC327687:SRC327688 TAY327687:TAY327688 TKU327687:TKU327688 TUQ327687:TUQ327688 UEM327687:UEM327688 UOI327687:UOI327688 UYE327687:UYE327688 VIA327687:VIA327688 VRW327687:VRW327688 WBS327687:WBS327688 WLO327687:WLO327688 WVK327687:WVK327688 C393223:C393224 IY393223:IY393224 SU393223:SU393224 ACQ393223:ACQ393224 AMM393223:AMM393224 AWI393223:AWI393224 BGE393223:BGE393224 BQA393223:BQA393224 BZW393223:BZW393224 CJS393223:CJS393224 CTO393223:CTO393224 DDK393223:DDK393224 DNG393223:DNG393224 DXC393223:DXC393224 EGY393223:EGY393224 EQU393223:EQU393224 FAQ393223:FAQ393224 FKM393223:FKM393224 FUI393223:FUI393224 GEE393223:GEE393224 GOA393223:GOA393224 GXW393223:GXW393224 HHS393223:HHS393224 HRO393223:HRO393224 IBK393223:IBK393224 ILG393223:ILG393224 IVC393223:IVC393224 JEY393223:JEY393224 JOU393223:JOU393224 JYQ393223:JYQ393224 KIM393223:KIM393224 KSI393223:KSI393224 LCE393223:LCE393224 LMA393223:LMA393224 LVW393223:LVW393224 MFS393223:MFS393224 MPO393223:MPO393224 MZK393223:MZK393224 NJG393223:NJG393224 NTC393223:NTC393224 OCY393223:OCY393224 OMU393223:OMU393224 OWQ393223:OWQ393224 PGM393223:PGM393224 PQI393223:PQI393224 QAE393223:QAE393224 QKA393223:QKA393224 QTW393223:QTW393224 RDS393223:RDS393224 RNO393223:RNO393224 RXK393223:RXK393224 SHG393223:SHG393224 SRC393223:SRC393224 TAY393223:TAY393224 TKU393223:TKU393224 TUQ393223:TUQ393224 UEM393223:UEM393224 UOI393223:UOI393224 UYE393223:UYE393224 VIA393223:VIA393224 VRW393223:VRW393224 WBS393223:WBS393224 WLO393223:WLO393224 WVK393223:WVK393224 C458759:C458760 IY458759:IY458760 SU458759:SU458760 ACQ458759:ACQ458760 AMM458759:AMM458760 AWI458759:AWI458760 BGE458759:BGE458760 BQA458759:BQA458760 BZW458759:BZW458760 CJS458759:CJS458760 CTO458759:CTO458760 DDK458759:DDK458760 DNG458759:DNG458760 DXC458759:DXC458760 EGY458759:EGY458760 EQU458759:EQU458760 FAQ458759:FAQ458760 FKM458759:FKM458760 FUI458759:FUI458760 GEE458759:GEE458760 GOA458759:GOA458760 GXW458759:GXW458760 HHS458759:HHS458760 HRO458759:HRO458760 IBK458759:IBK458760 ILG458759:ILG458760 IVC458759:IVC458760 JEY458759:JEY458760 JOU458759:JOU458760 JYQ458759:JYQ458760 KIM458759:KIM458760 KSI458759:KSI458760 LCE458759:LCE458760 LMA458759:LMA458760 LVW458759:LVW458760 MFS458759:MFS458760 MPO458759:MPO458760 MZK458759:MZK458760 NJG458759:NJG458760 NTC458759:NTC458760 OCY458759:OCY458760 OMU458759:OMU458760 OWQ458759:OWQ458760 PGM458759:PGM458760 PQI458759:PQI458760 QAE458759:QAE458760 QKA458759:QKA458760 QTW458759:QTW458760 RDS458759:RDS458760 RNO458759:RNO458760 RXK458759:RXK458760 SHG458759:SHG458760 SRC458759:SRC458760 TAY458759:TAY458760 TKU458759:TKU458760 TUQ458759:TUQ458760 UEM458759:UEM458760 UOI458759:UOI458760 UYE458759:UYE458760 VIA458759:VIA458760 VRW458759:VRW458760 WBS458759:WBS458760 WLO458759:WLO458760 WVK458759:WVK458760 C524295:C524296 IY524295:IY524296 SU524295:SU524296 ACQ524295:ACQ524296 AMM524295:AMM524296 AWI524295:AWI524296 BGE524295:BGE524296 BQA524295:BQA524296 BZW524295:BZW524296 CJS524295:CJS524296 CTO524295:CTO524296 DDK524295:DDK524296 DNG524295:DNG524296 DXC524295:DXC524296 EGY524295:EGY524296 EQU524295:EQU524296 FAQ524295:FAQ524296 FKM524295:FKM524296 FUI524295:FUI524296 GEE524295:GEE524296 GOA524295:GOA524296 GXW524295:GXW524296 HHS524295:HHS524296 HRO524295:HRO524296 IBK524295:IBK524296 ILG524295:ILG524296 IVC524295:IVC524296 JEY524295:JEY524296 JOU524295:JOU524296 JYQ524295:JYQ524296 KIM524295:KIM524296 KSI524295:KSI524296 LCE524295:LCE524296 LMA524295:LMA524296 LVW524295:LVW524296 MFS524295:MFS524296 MPO524295:MPO524296 MZK524295:MZK524296 NJG524295:NJG524296 NTC524295:NTC524296 OCY524295:OCY524296 OMU524295:OMU524296 OWQ524295:OWQ524296 PGM524295:PGM524296 PQI524295:PQI524296 QAE524295:QAE524296 QKA524295:QKA524296 QTW524295:QTW524296 RDS524295:RDS524296 RNO524295:RNO524296 RXK524295:RXK524296 SHG524295:SHG524296 SRC524295:SRC524296 TAY524295:TAY524296 TKU524295:TKU524296 TUQ524295:TUQ524296 UEM524295:UEM524296 UOI524295:UOI524296 UYE524295:UYE524296 VIA524295:VIA524296 VRW524295:VRW524296 WBS524295:WBS524296 WLO524295:WLO524296 WVK524295:WVK524296 C589831:C589832 IY589831:IY589832 SU589831:SU589832 ACQ589831:ACQ589832 AMM589831:AMM589832 AWI589831:AWI589832 BGE589831:BGE589832 BQA589831:BQA589832 BZW589831:BZW589832 CJS589831:CJS589832 CTO589831:CTO589832 DDK589831:DDK589832 DNG589831:DNG589832 DXC589831:DXC589832 EGY589831:EGY589832 EQU589831:EQU589832 FAQ589831:FAQ589832 FKM589831:FKM589832 FUI589831:FUI589832 GEE589831:GEE589832 GOA589831:GOA589832 GXW589831:GXW589832 HHS589831:HHS589832 HRO589831:HRO589832 IBK589831:IBK589832 ILG589831:ILG589832 IVC589831:IVC589832 JEY589831:JEY589832 JOU589831:JOU589832 JYQ589831:JYQ589832 KIM589831:KIM589832 KSI589831:KSI589832 LCE589831:LCE589832 LMA589831:LMA589832 LVW589831:LVW589832 MFS589831:MFS589832 MPO589831:MPO589832 MZK589831:MZK589832 NJG589831:NJG589832 NTC589831:NTC589832 OCY589831:OCY589832 OMU589831:OMU589832 OWQ589831:OWQ589832 PGM589831:PGM589832 PQI589831:PQI589832 QAE589831:QAE589832 QKA589831:QKA589832 QTW589831:QTW589832 RDS589831:RDS589832 RNO589831:RNO589832 RXK589831:RXK589832 SHG589831:SHG589832 SRC589831:SRC589832 TAY589831:TAY589832 TKU589831:TKU589832 TUQ589831:TUQ589832 UEM589831:UEM589832 UOI589831:UOI589832 UYE589831:UYE589832 VIA589831:VIA589832 VRW589831:VRW589832 WBS589831:WBS589832 WLO589831:WLO589832 WVK589831:WVK589832 C655367:C655368 IY655367:IY655368 SU655367:SU655368 ACQ655367:ACQ655368 AMM655367:AMM655368 AWI655367:AWI655368 BGE655367:BGE655368 BQA655367:BQA655368 BZW655367:BZW655368 CJS655367:CJS655368 CTO655367:CTO655368 DDK655367:DDK655368 DNG655367:DNG655368 DXC655367:DXC655368 EGY655367:EGY655368 EQU655367:EQU655368 FAQ655367:FAQ655368 FKM655367:FKM655368 FUI655367:FUI655368 GEE655367:GEE655368 GOA655367:GOA655368 GXW655367:GXW655368 HHS655367:HHS655368 HRO655367:HRO655368 IBK655367:IBK655368 ILG655367:ILG655368 IVC655367:IVC655368 JEY655367:JEY655368 JOU655367:JOU655368 JYQ655367:JYQ655368 KIM655367:KIM655368 KSI655367:KSI655368 LCE655367:LCE655368 LMA655367:LMA655368 LVW655367:LVW655368 MFS655367:MFS655368 MPO655367:MPO655368 MZK655367:MZK655368 NJG655367:NJG655368 NTC655367:NTC655368 OCY655367:OCY655368 OMU655367:OMU655368 OWQ655367:OWQ655368 PGM655367:PGM655368 PQI655367:PQI655368 QAE655367:QAE655368 QKA655367:QKA655368 QTW655367:QTW655368 RDS655367:RDS655368 RNO655367:RNO655368 RXK655367:RXK655368 SHG655367:SHG655368 SRC655367:SRC655368 TAY655367:TAY655368 TKU655367:TKU655368 TUQ655367:TUQ655368 UEM655367:UEM655368 UOI655367:UOI655368 UYE655367:UYE655368 VIA655367:VIA655368 VRW655367:VRW655368 WBS655367:WBS655368 WLO655367:WLO655368 WVK655367:WVK655368 C720903:C720904 IY720903:IY720904 SU720903:SU720904 ACQ720903:ACQ720904 AMM720903:AMM720904 AWI720903:AWI720904 BGE720903:BGE720904 BQA720903:BQA720904 BZW720903:BZW720904 CJS720903:CJS720904 CTO720903:CTO720904 DDK720903:DDK720904 DNG720903:DNG720904 DXC720903:DXC720904 EGY720903:EGY720904 EQU720903:EQU720904 FAQ720903:FAQ720904 FKM720903:FKM720904 FUI720903:FUI720904 GEE720903:GEE720904 GOA720903:GOA720904 GXW720903:GXW720904 HHS720903:HHS720904 HRO720903:HRO720904 IBK720903:IBK720904 ILG720903:ILG720904 IVC720903:IVC720904 JEY720903:JEY720904 JOU720903:JOU720904 JYQ720903:JYQ720904 KIM720903:KIM720904 KSI720903:KSI720904 LCE720903:LCE720904 LMA720903:LMA720904 LVW720903:LVW720904 MFS720903:MFS720904 MPO720903:MPO720904 MZK720903:MZK720904 NJG720903:NJG720904 NTC720903:NTC720904 OCY720903:OCY720904 OMU720903:OMU720904 OWQ720903:OWQ720904 PGM720903:PGM720904 PQI720903:PQI720904 QAE720903:QAE720904 QKA720903:QKA720904 QTW720903:QTW720904 RDS720903:RDS720904 RNO720903:RNO720904 RXK720903:RXK720904 SHG720903:SHG720904 SRC720903:SRC720904 TAY720903:TAY720904 TKU720903:TKU720904 TUQ720903:TUQ720904 UEM720903:UEM720904 UOI720903:UOI720904 UYE720903:UYE720904 VIA720903:VIA720904 VRW720903:VRW720904 WBS720903:WBS720904 WLO720903:WLO720904 WVK720903:WVK720904 C786439:C786440 IY786439:IY786440 SU786439:SU786440 ACQ786439:ACQ786440 AMM786439:AMM786440 AWI786439:AWI786440 BGE786439:BGE786440 BQA786439:BQA786440 BZW786439:BZW786440 CJS786439:CJS786440 CTO786439:CTO786440 DDK786439:DDK786440 DNG786439:DNG786440 DXC786439:DXC786440 EGY786439:EGY786440 EQU786439:EQU786440 FAQ786439:FAQ786440 FKM786439:FKM786440 FUI786439:FUI786440 GEE786439:GEE786440 GOA786439:GOA786440 GXW786439:GXW786440 HHS786439:HHS786440 HRO786439:HRO786440 IBK786439:IBK786440 ILG786439:ILG786440 IVC786439:IVC786440 JEY786439:JEY786440 JOU786439:JOU786440 JYQ786439:JYQ786440 KIM786439:KIM786440 KSI786439:KSI786440 LCE786439:LCE786440 LMA786439:LMA786440 LVW786439:LVW786440 MFS786439:MFS786440 MPO786439:MPO786440 MZK786439:MZK786440 NJG786439:NJG786440 NTC786439:NTC786440 OCY786439:OCY786440 OMU786439:OMU786440 OWQ786439:OWQ786440 PGM786439:PGM786440 PQI786439:PQI786440 QAE786439:QAE786440 QKA786439:QKA786440 QTW786439:QTW786440 RDS786439:RDS786440 RNO786439:RNO786440 RXK786439:RXK786440 SHG786439:SHG786440 SRC786439:SRC786440 TAY786439:TAY786440 TKU786439:TKU786440 TUQ786439:TUQ786440 UEM786439:UEM786440 UOI786439:UOI786440 UYE786439:UYE786440 VIA786439:VIA786440 VRW786439:VRW786440 WBS786439:WBS786440 WLO786439:WLO786440 WVK786439:WVK786440 C851975:C851976 IY851975:IY851976 SU851975:SU851976 ACQ851975:ACQ851976 AMM851975:AMM851976 AWI851975:AWI851976 BGE851975:BGE851976 BQA851975:BQA851976 BZW851975:BZW851976 CJS851975:CJS851976 CTO851975:CTO851976 DDK851975:DDK851976 DNG851975:DNG851976 DXC851975:DXC851976 EGY851975:EGY851976 EQU851975:EQU851976 FAQ851975:FAQ851976 FKM851975:FKM851976 FUI851975:FUI851976 GEE851975:GEE851976 GOA851975:GOA851976 GXW851975:GXW851976 HHS851975:HHS851976 HRO851975:HRO851976 IBK851975:IBK851976 ILG851975:ILG851976 IVC851975:IVC851976 JEY851975:JEY851976 JOU851975:JOU851976 JYQ851975:JYQ851976 KIM851975:KIM851976 KSI851975:KSI851976 LCE851975:LCE851976 LMA851975:LMA851976 LVW851975:LVW851976 MFS851975:MFS851976 MPO851975:MPO851976 MZK851975:MZK851976 NJG851975:NJG851976 NTC851975:NTC851976 OCY851975:OCY851976 OMU851975:OMU851976 OWQ851975:OWQ851976 PGM851975:PGM851976 PQI851975:PQI851976 QAE851975:QAE851976 QKA851975:QKA851976 QTW851975:QTW851976 RDS851975:RDS851976 RNO851975:RNO851976 RXK851975:RXK851976 SHG851975:SHG851976 SRC851975:SRC851976 TAY851975:TAY851976 TKU851975:TKU851976 TUQ851975:TUQ851976 UEM851975:UEM851976 UOI851975:UOI851976 UYE851975:UYE851976 VIA851975:VIA851976 VRW851975:VRW851976 WBS851975:WBS851976 WLO851975:WLO851976 WVK851975:WVK851976 C917511:C917512 IY917511:IY917512 SU917511:SU917512 ACQ917511:ACQ917512 AMM917511:AMM917512 AWI917511:AWI917512 BGE917511:BGE917512 BQA917511:BQA917512 BZW917511:BZW917512 CJS917511:CJS917512 CTO917511:CTO917512 DDK917511:DDK917512 DNG917511:DNG917512 DXC917511:DXC917512 EGY917511:EGY917512 EQU917511:EQU917512 FAQ917511:FAQ917512 FKM917511:FKM917512 FUI917511:FUI917512 GEE917511:GEE917512 GOA917511:GOA917512 GXW917511:GXW917512 HHS917511:HHS917512 HRO917511:HRO917512 IBK917511:IBK917512 ILG917511:ILG917512 IVC917511:IVC917512 JEY917511:JEY917512 JOU917511:JOU917512 JYQ917511:JYQ917512 KIM917511:KIM917512 KSI917511:KSI917512 LCE917511:LCE917512 LMA917511:LMA917512 LVW917511:LVW917512 MFS917511:MFS917512 MPO917511:MPO917512 MZK917511:MZK917512 NJG917511:NJG917512 NTC917511:NTC917512 OCY917511:OCY917512 OMU917511:OMU917512 OWQ917511:OWQ917512 PGM917511:PGM917512 PQI917511:PQI917512 QAE917511:QAE917512 QKA917511:QKA917512 QTW917511:QTW917512 RDS917511:RDS917512 RNO917511:RNO917512 RXK917511:RXK917512 SHG917511:SHG917512 SRC917511:SRC917512 TAY917511:TAY917512 TKU917511:TKU917512 TUQ917511:TUQ917512 UEM917511:UEM917512 UOI917511:UOI917512 UYE917511:UYE917512 VIA917511:VIA917512 VRW917511:VRW917512 WBS917511:WBS917512 WLO917511:WLO917512 WVK917511:WVK917512 C983047:C983048 IY983047:IY983048 SU983047:SU983048 ACQ983047:ACQ983048 AMM983047:AMM983048 AWI983047:AWI983048 BGE983047:BGE983048 BQA983047:BQA983048 BZW983047:BZW983048 CJS983047:CJS983048 CTO983047:CTO983048 DDK983047:DDK983048 DNG983047:DNG983048 DXC983047:DXC983048 EGY983047:EGY983048 EQU983047:EQU983048 FAQ983047:FAQ983048 FKM983047:FKM983048 FUI983047:FUI983048 GEE983047:GEE983048 GOA983047:GOA983048 GXW983047:GXW983048 HHS983047:HHS983048 HRO983047:HRO983048 IBK983047:IBK983048 ILG983047:ILG983048 IVC983047:IVC983048 JEY983047:JEY983048 JOU983047:JOU983048 JYQ983047:JYQ983048 KIM983047:KIM983048 KSI983047:KSI983048 LCE983047:LCE983048 LMA983047:LMA983048 LVW983047:LVW983048 MFS983047:MFS983048 MPO983047:MPO983048 MZK983047:MZK983048 NJG983047:NJG983048 NTC983047:NTC983048 OCY983047:OCY983048 OMU983047:OMU983048 OWQ983047:OWQ983048 PGM983047:PGM983048 PQI983047:PQI983048 QAE983047:QAE983048 QKA983047:QKA983048 QTW983047:QTW983048 RDS983047:RDS983048 RNO983047:RNO983048 RXK983047:RXK983048 SHG983047:SHG983048 SRC983047:SRC983048 TAY983047:TAY983048 TKU983047:TKU983048 TUQ983047:TUQ983048 UEM983047:UEM983048 UOI983047:UOI983048 UYE983047:UYE983048 VIA983047:VIA983048 VRW983047:VRW983048 WBS983047:WBS983048 WLO983047:WLO983048 WVK983047:WVK983048 I7:I8 I49:I50 C49:C50">
      <formula1>"LR1, LR2, Kitchen, BR1, BR2, BR3, BR4, Bath1, Bath2, Other"</formula1>
    </dataValidation>
    <dataValidation type="whole" allowBlank="1" showInputMessage="1" showErrorMessage="1" promptTitle="Current Calendar Year" prompt="Enter the current calendar year as of the date of the assessment."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H5 H47 B47">
      <formula1>0</formula1>
      <formula2>2099</formula2>
    </dataValidation>
    <dataValidation type="list" allowBlank="1" showInputMessage="1" showErrorMessage="1" promptTitle="Existing Volts" prompt="Enter the amount of volts based on the outlet.  110 volts are used by regular outlets.  220 volts are used by larger ACs." sqref="B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B65570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B131106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B196642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B262178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B327714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B393250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B458786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B524322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B589858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B655394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B720930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B786466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B852002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B917538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B983074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H34 H76 B76">
      <formula1>"110, 220"</formula1>
    </dataValidation>
  </dataValidations>
  <pageMargins left="0.7" right="0.7" top="0.75" bottom="0.75" header="0.3" footer="0.3"/>
  <pageSetup scale="86" orientation="portrait" horizontalDpi="300" verticalDpi="0" r:id="rId1"/>
  <rowBreaks count="1" manualBreakCount="1">
    <brk id="42" max="16383" man="1"/>
  </rowBreaks>
  <colBreaks count="1" manualBreakCount="1">
    <brk id="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10</vt:i4>
      </vt:variant>
    </vt:vector>
  </HeadingPairs>
  <TitlesOfParts>
    <vt:vector size="33" baseType="lpstr">
      <vt:lpstr>Contact Info</vt:lpstr>
      <vt:lpstr>Blower Door Duct Blaster Data</vt:lpstr>
      <vt:lpstr>BD DB - DO NOT DELETE</vt:lpstr>
      <vt:lpstr>Attic Vent Calc</vt:lpstr>
      <vt:lpstr>CAZ Testing Data</vt:lpstr>
      <vt:lpstr>Degradation Calculator (1)</vt:lpstr>
      <vt:lpstr>Degradation Calculator (2)</vt:lpstr>
      <vt:lpstr>Degradation Calculator (3)</vt:lpstr>
      <vt:lpstr>RAC Replacement (1)</vt:lpstr>
      <vt:lpstr>RAC Replacement (2)</vt:lpstr>
      <vt:lpstr>RAC Replacement (3)</vt:lpstr>
      <vt:lpstr>Ref Replacement</vt:lpstr>
      <vt:lpstr>LIHEAP Priority List -23</vt:lpstr>
      <vt:lpstr>LIHEAP Priority List -24</vt:lpstr>
      <vt:lpstr>DOE SFSB PL Checklist HOT</vt:lpstr>
      <vt:lpstr>DOE MH PL Checklist HOT</vt:lpstr>
      <vt:lpstr>DOE LRMF PL Checklist HOT</vt:lpstr>
      <vt:lpstr>DOE SFSB PL Checklist MODERATE</vt:lpstr>
      <vt:lpstr>DOE MH PL Checklist MODERATE</vt:lpstr>
      <vt:lpstr>DOE LRMF PL Checklist MODERATE</vt:lpstr>
      <vt:lpstr>Sheet1 (2)</vt:lpstr>
      <vt:lpstr>Sheet1</vt:lpstr>
      <vt:lpstr>Agency-County</vt:lpstr>
      <vt:lpstr>'Attic Vent Calc'!Print_Area</vt:lpstr>
      <vt:lpstr>'Blower Door Duct Blaster Data'!Print_Area</vt:lpstr>
      <vt:lpstr>'CAZ Testing Data'!Print_Area</vt:lpstr>
      <vt:lpstr>'DOE LRMF PL Checklist MODERATE'!Print_Area</vt:lpstr>
      <vt:lpstr>'DOE SFSB PL Checklist HOT'!Print_Area</vt:lpstr>
      <vt:lpstr>'LIHEAP Priority List -24'!Print_Area</vt:lpstr>
      <vt:lpstr>'RAC Replacement (1)'!Print_Area</vt:lpstr>
      <vt:lpstr>'RAC Replacement (2)'!Print_Area</vt:lpstr>
      <vt:lpstr>'RAC Replacement (3)'!Print_Area</vt:lpstr>
      <vt:lpstr>xfd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evan.brown@tdhca.state.tx.us</dc:creator>
  <cp:lastModifiedBy>Evan Brown</cp:lastModifiedBy>
  <cp:lastPrinted>2023-12-19T16:01:32Z</cp:lastPrinted>
  <dcterms:created xsi:type="dcterms:W3CDTF">2022-07-28T20:57:40Z</dcterms:created>
  <dcterms:modified xsi:type="dcterms:W3CDTF">2024-04-04T17:19:46Z</dcterms:modified>
</cp:coreProperties>
</file>