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7.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9.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10.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11.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drawings/drawing12.xml" ContentType="application/vnd.openxmlformats-officedocument.drawing+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drawings/drawing13.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T:\ca\catr\WAP\Website\Posted\Program Guidance Webpage\4. Program Forms\4-TDHCA Assessment Package\"/>
    </mc:Choice>
  </mc:AlternateContent>
  <xr:revisionPtr revIDLastSave="0" documentId="13_ncr:1_{BB244BFD-F88F-479C-8CD8-595C4BFBA397}" xr6:coauthVersionLast="47" xr6:coauthVersionMax="47" xr10:uidLastSave="{00000000-0000-0000-0000-000000000000}"/>
  <bookViews>
    <workbookView xWindow="-108" yWindow="-108" windowWidth="23256" windowHeight="12576" tabRatio="734" xr2:uid="{00000000-000D-0000-FFFF-FFFF00000000}"/>
  </bookViews>
  <sheets>
    <sheet name="Contact Info" sheetId="10" r:id="rId1"/>
    <sheet name="Blower Door Duct Blaster Data" sheetId="15" r:id="rId2"/>
    <sheet name="BD DB - DO NOT DELETE" sheetId="16" state="hidden" r:id="rId3"/>
    <sheet name="CAZ Testing Data" sheetId="17" r:id="rId4"/>
    <sheet name="Attic Vent Calc" sheetId="45" r:id="rId5"/>
    <sheet name="Ref Replacement Tool" sheetId="67" r:id="rId6"/>
    <sheet name="Central HVAC Degradation Calc" sheetId="64" r:id="rId7"/>
    <sheet name="RAC Degradation Calc" sheetId="66" r:id="rId8"/>
    <sheet name="LIHEAP Priority List -23" sheetId="32" state="hidden" r:id="rId9"/>
    <sheet name="LIHEAP Priority List -25" sheetId="63" r:id="rId10"/>
    <sheet name="DOE SFSB PL Checklist HOT" sheetId="49" r:id="rId11"/>
    <sheet name="DOE MH PL Checklist HOT" sheetId="50" r:id="rId12"/>
    <sheet name="DOE LRMF PL Checklist HOT" sheetId="52" r:id="rId13"/>
    <sheet name="DOE SFSB PL Checklist MODERATE" sheetId="51" r:id="rId14"/>
    <sheet name="DOE MH PL Checklist MODERATE" sheetId="54" r:id="rId15"/>
    <sheet name="DOE LRMF PL Checklist MODERATE" sheetId="53" r:id="rId16"/>
    <sheet name="Sheet1" sheetId="65" state="hidden" r:id="rId17"/>
    <sheet name="Agency-County" sheetId="23" state="hidden" r:id="rId18"/>
  </sheets>
  <definedNames>
    <definedName name="CavityDepth">#REF!</definedName>
    <definedName name="Density">#REF!</definedName>
    <definedName name="_xlnm.Print_Area" localSheetId="4">'Attic Vent Calc'!$A$1:$J$53</definedName>
    <definedName name="_xlnm.Print_Area" localSheetId="1">'Blower Door Duct Blaster Data'!$A$1:$M$56</definedName>
    <definedName name="_xlnm.Print_Area" localSheetId="3">'CAZ Testing Data'!$A$1:$J$176</definedName>
    <definedName name="_xlnm.Print_Area" localSheetId="6">'Central HVAC Degradation Calc'!$A$1:$J$46</definedName>
    <definedName name="_xlnm.Print_Area" localSheetId="15">'DOE LRMF PL Checklist MODERATE'!$A$1:$M$97</definedName>
    <definedName name="_xlnm.Print_Area" localSheetId="10">'DOE SFSB PL Checklist HOT'!$A$2:$M$109</definedName>
    <definedName name="_xlnm.Print_Area" localSheetId="9">'LIHEAP Priority List -25'!$A$1:$AB$232</definedName>
    <definedName name="_xlnm.Print_Area" localSheetId="7">'RAC Degradation Calc'!$A$1:$D$43</definedName>
    <definedName name="_xlnm.Print_Area" localSheetId="5">'Ref Replacement Tool'!$A$1:$F$38</definedName>
    <definedName name="xfd">'CAZ Testing Data'!$L:$L</definedName>
    <definedName name="Z_6BA93A1E_DA3F_4332_8827_B6316607DEBE_.wvu.Cols" localSheetId="2" hidden="1">'BD DB - DO NOT DELETE'!$A:$AA</definedName>
    <definedName name="Z_6BA93A1E_DA3F_4332_8827_B6316607DEBE_.wvu.Cols" localSheetId="1" hidden="1">'Blower Door Duct Blaster Data'!$N:$XFD</definedName>
    <definedName name="Z_6BA93A1E_DA3F_4332_8827_B6316607DEBE_.wvu.Rows" localSheetId="1" hidden="1">'Blower Door Duct Blaster Data'!$117:$1048576</definedName>
    <definedName name="Z_96E0CE35_E0EB_45AA_9D9A_2D49B43AC525_.wvu.Cols" localSheetId="2" hidden="1">'BD DB - DO NOT DELETE'!$A:$AA</definedName>
    <definedName name="Z_96E0CE35_E0EB_45AA_9D9A_2D49B43AC525_.wvu.Cols" localSheetId="1" hidden="1">'Blower Door Duct Blaster Data'!$N:$XFD</definedName>
    <definedName name="Z_96E0CE35_E0EB_45AA_9D9A_2D49B43AC525_.wvu.Rows" localSheetId="1" hidden="1">'Blower Door Duct Blaster Data'!$117:$1048576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67" l="1"/>
  <c r="D35" i="67" s="1"/>
  <c r="D36" i="67" s="1"/>
  <c r="D37" i="67" s="1"/>
  <c r="C28" i="67"/>
  <c r="A40" i="64"/>
  <c r="A39" i="64"/>
  <c r="C40" i="66" l="1"/>
  <c r="D38" i="66" s="1"/>
  <c r="B34" i="66"/>
  <c r="B29" i="66"/>
  <c r="B30" i="66" s="1"/>
  <c r="D40" i="66" s="1"/>
  <c r="C10" i="66"/>
  <c r="B14" i="66" s="1"/>
  <c r="D18" i="66" s="1"/>
  <c r="D19" i="66" s="1"/>
  <c r="D20" i="66" s="1"/>
  <c r="H7" i="65"/>
  <c r="F7" i="65"/>
  <c r="E7" i="65"/>
  <c r="D7" i="65"/>
  <c r="C7" i="65"/>
  <c r="B7" i="65"/>
  <c r="A7" i="65"/>
  <c r="J5" i="65"/>
  <c r="H5" i="65"/>
  <c r="I5" i="65" s="1"/>
  <c r="I35" i="64"/>
  <c r="I34" i="64"/>
  <c r="I33" i="64" s="1"/>
  <c r="J33" i="64"/>
  <c r="F32" i="64"/>
  <c r="E32" i="64"/>
  <c r="D32" i="64"/>
  <c r="C32" i="64"/>
  <c r="C37" i="64" s="1"/>
  <c r="B32" i="64"/>
  <c r="A32" i="64"/>
  <c r="A37" i="64" s="1"/>
  <c r="I21" i="64"/>
  <c r="J16" i="64"/>
  <c r="H15" i="64"/>
  <c r="I16" i="64" s="1"/>
  <c r="A15" i="64"/>
  <c r="I13" i="64"/>
  <c r="H13" i="64"/>
  <c r="F13" i="64"/>
  <c r="E13" i="64"/>
  <c r="D13" i="64"/>
  <c r="G13" i="64" s="1"/>
  <c r="H14" i="64" s="1"/>
  <c r="C13" i="64"/>
  <c r="B13" i="64"/>
  <c r="A13" i="64"/>
  <c r="I12" i="64"/>
  <c r="W177" i="63"/>
  <c r="V218" i="63"/>
  <c r="W189" i="63"/>
  <c r="W188" i="63"/>
  <c r="W183" i="63"/>
  <c r="W180" i="63" s="1"/>
  <c r="W169" i="63"/>
  <c r="W163" i="63"/>
  <c r="W150" i="63"/>
  <c r="W149" i="63"/>
  <c r="W147" i="63"/>
  <c r="W145" i="63"/>
  <c r="W143" i="63"/>
  <c r="W142" i="63"/>
  <c r="W141" i="63"/>
  <c r="W129" i="63"/>
  <c r="W118" i="63"/>
  <c r="W82" i="63"/>
  <c r="W69" i="63"/>
  <c r="W42" i="63"/>
  <c r="W27" i="63"/>
  <c r="G15" i="64" l="1"/>
  <c r="C40" i="64"/>
  <c r="B40" i="64"/>
  <c r="G32" i="64"/>
  <c r="B39" i="64"/>
  <c r="A19" i="64"/>
  <c r="C19" i="64"/>
  <c r="B19" i="64"/>
  <c r="C39" i="64"/>
  <c r="C21" i="64"/>
  <c r="D39" i="64"/>
  <c r="A21" i="64"/>
  <c r="A10" i="64"/>
  <c r="B37" i="64"/>
  <c r="H37" i="64" s="1"/>
  <c r="X141" i="63"/>
  <c r="X163" i="63"/>
  <c r="H38" i="64" l="1"/>
  <c r="D40" i="64"/>
  <c r="G39" i="64"/>
  <c r="H20" i="64"/>
  <c r="B21" i="64" s="1"/>
  <c r="D21" i="64" s="1"/>
  <c r="J21" i="64" s="1"/>
  <c r="H22" i="64" s="1"/>
  <c r="G40" i="64"/>
  <c r="H24" i="15"/>
  <c r="H40" i="64" l="1"/>
  <c r="H42" i="64" s="1"/>
  <c r="H39" i="64"/>
  <c r="H41" i="64" s="1"/>
  <c r="B2" i="54"/>
  <c r="B2" i="53"/>
  <c r="B2" i="52"/>
  <c r="B2" i="51"/>
  <c r="B2" i="50" l="1"/>
  <c r="B2" i="49"/>
  <c r="F8" i="45" l="1"/>
  <c r="H8" i="45"/>
  <c r="I8" i="45" s="1"/>
  <c r="F9" i="45"/>
  <c r="H9" i="45"/>
  <c r="I9" i="45" s="1"/>
  <c r="F10" i="45"/>
  <c r="H10" i="45"/>
  <c r="F11" i="45"/>
  <c r="I11" i="45" s="1"/>
  <c r="H11" i="45"/>
  <c r="F12" i="45"/>
  <c r="H12" i="45"/>
  <c r="I12" i="45" s="1"/>
  <c r="F13" i="45"/>
  <c r="H13" i="45"/>
  <c r="I13" i="45" s="1"/>
  <c r="F14" i="45"/>
  <c r="H14" i="45"/>
  <c r="F15" i="45"/>
  <c r="H15" i="45"/>
  <c r="F16" i="45"/>
  <c r="H16" i="45"/>
  <c r="I16" i="45"/>
  <c r="F17" i="45"/>
  <c r="H17" i="45"/>
  <c r="I17" i="45" s="1"/>
  <c r="H22" i="45"/>
  <c r="H24" i="45"/>
  <c r="H26" i="45"/>
  <c r="H27" i="45"/>
  <c r="F32" i="45"/>
  <c r="H32" i="45"/>
  <c r="I32" i="45"/>
  <c r="F33" i="45"/>
  <c r="H33" i="45"/>
  <c r="I33" i="45" s="1"/>
  <c r="F34" i="45"/>
  <c r="H34" i="45"/>
  <c r="F35" i="45"/>
  <c r="H35" i="45"/>
  <c r="F36" i="45"/>
  <c r="H36" i="45"/>
  <c r="I36" i="45"/>
  <c r="F37" i="45"/>
  <c r="H37" i="45"/>
  <c r="I41" i="45"/>
  <c r="I42" i="45"/>
  <c r="I51" i="45"/>
  <c r="I53" i="45"/>
  <c r="I34" i="45" l="1"/>
  <c r="I10" i="45"/>
  <c r="I35" i="45"/>
  <c r="I14" i="45"/>
  <c r="I19" i="45" s="1"/>
  <c r="I37" i="45"/>
  <c r="I15" i="45"/>
  <c r="I18" i="45"/>
  <c r="I49" i="45" s="1"/>
  <c r="I43" i="45"/>
  <c r="I39" i="45"/>
  <c r="W138" i="32" l="1"/>
  <c r="V159" i="32"/>
  <c r="W142" i="32"/>
  <c r="W137" i="32"/>
  <c r="W134" i="32" s="1"/>
  <c r="W132" i="32"/>
  <c r="W127" i="32"/>
  <c r="W124" i="32" s="1"/>
  <c r="W122" i="32"/>
  <c r="W118" i="32" s="1"/>
  <c r="W110" i="32"/>
  <c r="W103" i="32"/>
  <c r="W98" i="32"/>
  <c r="W95" i="32"/>
  <c r="W94" i="32"/>
  <c r="W93" i="32"/>
  <c r="W90" i="32"/>
  <c r="W85" i="32"/>
  <c r="W75" i="32"/>
  <c r="W69" i="32"/>
  <c r="W64" i="32"/>
  <c r="W54" i="32"/>
  <c r="W47" i="32"/>
  <c r="W40" i="32"/>
  <c r="E2" i="32"/>
  <c r="B2" i="32"/>
  <c r="X103" i="32" l="1"/>
  <c r="W97" i="32"/>
  <c r="W96" i="32"/>
  <c r="W99" i="32"/>
  <c r="X93" i="32" l="1"/>
  <c r="E59" i="17"/>
  <c r="J4" i="15" l="1"/>
  <c r="C4" i="15"/>
  <c r="F6" i="17" l="1"/>
  <c r="F5" i="17"/>
  <c r="C5" i="17"/>
  <c r="H108" i="17" l="1"/>
  <c r="H92" i="17" l="1"/>
  <c r="H138" i="17"/>
  <c r="H140" i="17"/>
  <c r="H139" i="17"/>
  <c r="H141" i="17"/>
  <c r="H104" i="17"/>
  <c r="H93" i="17"/>
  <c r="H94" i="17"/>
  <c r="H91" i="17"/>
  <c r="H144" i="17" l="1"/>
  <c r="C21" i="16" l="1"/>
  <c r="C20" i="16"/>
  <c r="C19" i="16"/>
  <c r="C18" i="16"/>
  <c r="C17" i="16"/>
  <c r="C16" i="16"/>
  <c r="J15" i="16"/>
  <c r="I15" i="16"/>
  <c r="C15" i="16"/>
  <c r="C14" i="16"/>
  <c r="J13" i="16"/>
  <c r="I13" i="16"/>
  <c r="H13" i="16"/>
  <c r="C11" i="16"/>
  <c r="J10" i="16"/>
  <c r="I10" i="16"/>
  <c r="H10" i="16"/>
  <c r="C10" i="16"/>
  <c r="V9" i="16"/>
  <c r="C9" i="16"/>
  <c r="R8" i="16"/>
  <c r="C8" i="16"/>
  <c r="C7" i="16"/>
  <c r="C6" i="16"/>
  <c r="C5" i="16"/>
  <c r="C4" i="16"/>
  <c r="C3" i="16"/>
  <c r="K2" i="16"/>
  <c r="K8" i="16" s="1"/>
  <c r="J2" i="16"/>
  <c r="J27" i="16" s="1"/>
  <c r="I2" i="16"/>
  <c r="I27" i="16" s="1"/>
  <c r="H2" i="16"/>
  <c r="H27" i="16" s="1"/>
  <c r="G2" i="16"/>
  <c r="G14" i="16" s="1"/>
  <c r="O1" i="16"/>
  <c r="M6" i="15" s="1"/>
  <c r="M1" i="16"/>
  <c r="K6" i="15" s="1"/>
  <c r="T8" i="16" s="1"/>
  <c r="F44" i="15"/>
  <c r="H43" i="15"/>
  <c r="J42" i="15"/>
  <c r="G42" i="15"/>
  <c r="F42" i="15"/>
  <c r="E42" i="15"/>
  <c r="D42" i="15"/>
  <c r="C42" i="15"/>
  <c r="B42" i="15"/>
  <c r="A42" i="15"/>
  <c r="J41" i="15"/>
  <c r="J40" i="15"/>
  <c r="H40" i="15"/>
  <c r="G40" i="15"/>
  <c r="F40" i="15"/>
  <c r="E40" i="15"/>
  <c r="D40" i="15"/>
  <c r="C40" i="15"/>
  <c r="B40" i="15"/>
  <c r="A40" i="15"/>
  <c r="J39" i="15"/>
  <c r="H38" i="15"/>
  <c r="G38" i="15"/>
  <c r="F38" i="15"/>
  <c r="E38" i="15"/>
  <c r="D38" i="15"/>
  <c r="C38" i="15"/>
  <c r="B38" i="15"/>
  <c r="A38" i="15"/>
  <c r="M33" i="15"/>
  <c r="M31" i="15"/>
  <c r="M29" i="15"/>
  <c r="M13" i="15"/>
  <c r="I49" i="15" s="1"/>
  <c r="M11" i="15"/>
  <c r="I48" i="15" s="1"/>
  <c r="K7" i="16" l="1"/>
  <c r="H5" i="16"/>
  <c r="G5" i="16"/>
  <c r="G9" i="16"/>
  <c r="K15" i="16"/>
  <c r="K5" i="16"/>
  <c r="H9" i="16"/>
  <c r="K11" i="16"/>
  <c r="H14" i="16"/>
  <c r="G17" i="16"/>
  <c r="G18" i="16" s="1"/>
  <c r="K27" i="16"/>
  <c r="G3" i="16"/>
  <c r="I9" i="16"/>
  <c r="G12" i="16"/>
  <c r="I14" i="16"/>
  <c r="H17" i="16"/>
  <c r="H23" i="16" s="1"/>
  <c r="K13" i="16"/>
  <c r="H3" i="16"/>
  <c r="J9" i="16"/>
  <c r="H12" i="16"/>
  <c r="J14" i="16"/>
  <c r="I17" i="16"/>
  <c r="I3" i="16"/>
  <c r="G7" i="16"/>
  <c r="K9" i="16"/>
  <c r="I12" i="16"/>
  <c r="K14" i="16"/>
  <c r="J17" i="16"/>
  <c r="J3" i="16"/>
  <c r="H7" i="16"/>
  <c r="J12" i="16"/>
  <c r="K17" i="16"/>
  <c r="K28" i="16" s="1"/>
  <c r="K10" i="16"/>
  <c r="K3" i="16"/>
  <c r="I7" i="16"/>
  <c r="K12" i="16"/>
  <c r="G15" i="16"/>
  <c r="I5" i="16"/>
  <c r="J5" i="16"/>
  <c r="J7" i="16"/>
  <c r="G10" i="16"/>
  <c r="G13" i="16"/>
  <c r="H15" i="16"/>
  <c r="P8" i="16"/>
  <c r="N8" i="16"/>
  <c r="V8" i="16" s="1"/>
  <c r="V10" i="16" s="1"/>
  <c r="M9" i="15" s="1"/>
  <c r="I46" i="15" s="1"/>
  <c r="G19" i="16"/>
  <c r="G21" i="16"/>
  <c r="I23" i="16"/>
  <c r="J19" i="16"/>
  <c r="J21" i="16"/>
  <c r="H33" i="16"/>
  <c r="K19" i="16"/>
  <c r="K21" i="16"/>
  <c r="H24" i="16"/>
  <c r="J28" i="16"/>
  <c r="H31" i="16"/>
  <c r="J33" i="16"/>
  <c r="G4" i="16"/>
  <c r="G8" i="16"/>
  <c r="H4" i="16"/>
  <c r="H6" i="16"/>
  <c r="H8" i="16"/>
  <c r="G11" i="16"/>
  <c r="H29" i="16"/>
  <c r="J31" i="16"/>
  <c r="I4" i="16"/>
  <c r="I6" i="16"/>
  <c r="I8" i="16"/>
  <c r="H11" i="16"/>
  <c r="G27" i="16"/>
  <c r="H34" i="16"/>
  <c r="J4" i="16"/>
  <c r="J6" i="16"/>
  <c r="J8" i="16"/>
  <c r="I11" i="16"/>
  <c r="J18" i="16"/>
  <c r="K4" i="16"/>
  <c r="K6" i="16"/>
  <c r="J11" i="16"/>
  <c r="K18" i="16"/>
  <c r="K20" i="16"/>
  <c r="G23" i="16"/>
  <c r="K29" i="16"/>
  <c r="H28" i="16"/>
  <c r="G6" i="16"/>
  <c r="H22" i="16"/>
  <c r="G29" i="16"/>
  <c r="I31" i="16"/>
  <c r="K33" i="16"/>
  <c r="G34" i="16" l="1"/>
  <c r="I32" i="16"/>
  <c r="I30" i="16"/>
  <c r="I28" i="16"/>
  <c r="K31" i="16"/>
  <c r="G20" i="16"/>
  <c r="I19" i="16"/>
  <c r="K34" i="16"/>
  <c r="K32" i="16"/>
  <c r="K30" i="16"/>
  <c r="K23" i="16"/>
  <c r="K24" i="16"/>
  <c r="G32" i="16"/>
  <c r="I24" i="16"/>
  <c r="H19" i="16"/>
  <c r="H21" i="16"/>
  <c r="I34" i="16"/>
  <c r="I21" i="16"/>
  <c r="I22" i="16"/>
  <c r="J24" i="16"/>
  <c r="J30" i="16"/>
  <c r="J23" i="16"/>
  <c r="J22" i="16"/>
  <c r="I20" i="16"/>
  <c r="J32" i="16"/>
  <c r="G30" i="16"/>
  <c r="G33" i="16"/>
  <c r="G28" i="16"/>
  <c r="G24" i="16"/>
  <c r="I29" i="16"/>
  <c r="J29" i="16"/>
  <c r="H20" i="16"/>
  <c r="G22" i="16"/>
  <c r="J34" i="16"/>
  <c r="K22" i="16"/>
  <c r="H18" i="16"/>
  <c r="I33" i="16"/>
  <c r="H32" i="16"/>
  <c r="J20" i="16"/>
  <c r="I18" i="16"/>
  <c r="G31" i="16"/>
  <c r="H30" i="16"/>
  <c r="J7" i="65" l="1"/>
  <c r="G7" i="65"/>
</calcChain>
</file>

<file path=xl/sharedStrings.xml><?xml version="1.0" encoding="utf-8"?>
<sst xmlns="http://schemas.openxmlformats.org/spreadsheetml/2006/main" count="2066" uniqueCount="1074">
  <si>
    <t xml:space="preserve"> </t>
  </si>
  <si>
    <t>Pa</t>
  </si>
  <si>
    <t>CAZ Depressurization Limits</t>
  </si>
  <si>
    <t>CAZ Depressurization Limit Table</t>
  </si>
  <si>
    <t>Job #</t>
  </si>
  <si>
    <t>Client's Name</t>
  </si>
  <si>
    <t xml:space="preserve">For best accessibility, use the arrow keys to navigate through this form. </t>
  </si>
  <si>
    <t>If the SIR is 1 or greater, replace the unit</t>
  </si>
  <si>
    <t>Savings to Investment Ratio (SIR)</t>
  </si>
  <si>
    <t>Expected Life Savings</t>
  </si>
  <si>
    <t>Annual Savings</t>
  </si>
  <si>
    <t>Cost of Replacement</t>
  </si>
  <si>
    <t>Annual Usage</t>
  </si>
  <si>
    <t>Hours in a year</t>
  </si>
  <si>
    <t xml:space="preserve">kWh Reading </t>
  </si>
  <si>
    <t>Time metered</t>
  </si>
  <si>
    <t>Replacement</t>
  </si>
  <si>
    <t xml:space="preserve">Existing </t>
  </si>
  <si>
    <t>LIHEAP WAP Replacement Tool for Refrigerator</t>
  </si>
  <si>
    <t>Door Swing</t>
  </si>
  <si>
    <t>Cubic Feet</t>
  </si>
  <si>
    <t>New Refrigerator Information</t>
  </si>
  <si>
    <t>can be removed from the home and the new unit can be installed in the proper location.</t>
  </si>
  <si>
    <t>CAUTION: Verify the dimensions of the existing unit and doorways to ensure that the existing unit</t>
  </si>
  <si>
    <t>Comments:</t>
  </si>
  <si>
    <t>Existing Door Seal Condition:</t>
  </si>
  <si>
    <t>Cubic Feet:</t>
  </si>
  <si>
    <t>Color:</t>
  </si>
  <si>
    <t>Serial Number:</t>
  </si>
  <si>
    <t>Model Number:</t>
  </si>
  <si>
    <t>Manufacturer:</t>
  </si>
  <si>
    <t>Existing Refrigerator Location:</t>
  </si>
  <si>
    <t>List unit to be relinquished prior to replacement</t>
  </si>
  <si>
    <t>Refrigerator Replacement Form</t>
  </si>
  <si>
    <t>http://www.nrel.gov/docs/fy06osti/38238.pdf</t>
  </si>
  <si>
    <t>Age = Age of equipment in years.</t>
  </si>
  <si>
    <t>M = Maintenance Factor</t>
  </si>
  <si>
    <t xml:space="preserve">Base EFF = Typical efficiency of equipment when new (SEER,
EER, or HSPF) </t>
  </si>
  <si>
    <t>EFF = (Base EFF) * (1-M)^age</t>
  </si>
  <si>
    <t>The degraded SEER/EER will be autocalculated using the info input throughout the form.</t>
  </si>
  <si>
    <t>The Maintenance Factor will be automatically determined based on the selections above.</t>
  </si>
  <si>
    <t xml:space="preserve">Maintenance Factor </t>
  </si>
  <si>
    <t>Enter the estimated maintenance done on the unit. Choose one of two options.</t>
  </si>
  <si>
    <t xml:space="preserve">Equipment Maintenance </t>
  </si>
  <si>
    <t>Verify auto-population with Table 3 to the right.</t>
  </si>
  <si>
    <t>Enter the documented Manufactured Year of the existing unit.</t>
  </si>
  <si>
    <r>
      <rPr>
        <sz val="12"/>
        <rFont val="Calibri"/>
        <family val="2"/>
        <scheme val="minor"/>
      </rPr>
      <t>Manufactured Year</t>
    </r>
    <r>
      <rPr>
        <sz val="11.5"/>
        <rFont val="Calibri"/>
        <family val="2"/>
        <scheme val="minor"/>
      </rPr>
      <t xml:space="preserve"> </t>
    </r>
    <r>
      <rPr>
        <i/>
        <sz val="10"/>
        <rFont val="Calibri"/>
        <family val="2"/>
        <scheme val="minor"/>
      </rPr>
      <t xml:space="preserve">(found on the plate or </t>
    </r>
    <r>
      <rPr>
        <i/>
        <u/>
        <sz val="10"/>
        <color rgb="FF0000FF"/>
        <rFont val="Calibri"/>
        <family val="2"/>
        <scheme val="minor"/>
      </rPr>
      <t>Building Intelligence Center</t>
    </r>
    <r>
      <rPr>
        <i/>
        <sz val="10"/>
        <rFont val="Calibri"/>
        <family val="2"/>
        <scheme val="minor"/>
      </rPr>
      <t>)</t>
    </r>
  </si>
  <si>
    <t>Select the type furcentral furnace in the unit to be weatherized.</t>
  </si>
  <si>
    <t xml:space="preserve">Cooling Equipment Type </t>
  </si>
  <si>
    <t>Select funding source(s) to be used to weatherize the unit</t>
  </si>
  <si>
    <t>Funding Source</t>
  </si>
  <si>
    <t>Source: 
http://www.nrel.gov/docs/fy06osti/38238.pdf</t>
  </si>
  <si>
    <t>Enter this information if it can be found on the information plate.</t>
  </si>
  <si>
    <t>Degradation of Central Air Conditioning Systems</t>
  </si>
  <si>
    <t>Electric-resistance baseboard heating</t>
  </si>
  <si>
    <t>Direct evaporative cooling</t>
  </si>
  <si>
    <t>Electric-resistance furnace or boiler, unconditioned space</t>
  </si>
  <si>
    <t>Room electric heat pump, louvered sides, single-speed compressor, PSC fan motor, ≥20,000 Btu/hr</t>
  </si>
  <si>
    <t>Electric-resistance furnace or boiler, conditioned space</t>
  </si>
  <si>
    <t>Room electric heat pump, louvered sides, single-speed compressor, PSC fan motor, &lt; 20,000 Btu/hr</t>
  </si>
  <si>
    <t>Oil steam boiler</t>
  </si>
  <si>
    <t>Base AFUE = Typical efficiency of Pre-Retrofit equipment when new</t>
  </si>
  <si>
    <t>Room air conditioner, louvered sides, cooling only, single-speed compressor, PSC fan motor, (before 1981)</t>
  </si>
  <si>
    <t>Oil hot water boiler, forced-draft combustion</t>
  </si>
  <si>
    <t xml:space="preserve">AFUE = (Base AFUE) * (1-M)^age </t>
  </si>
  <si>
    <t>Room air conditioner, louvered sides, cooling only, single-speed compressor, PSC fan motor, (1981-1991)</t>
  </si>
  <si>
    <t>Oil furnace, conventional burner, no vent dampers, in conditioned space</t>
  </si>
  <si>
    <t>The degraded AFUE will be autocalculated using the info input throughout the form.</t>
  </si>
  <si>
    <t>Degraded AFUE/Efficiency</t>
  </si>
  <si>
    <t>Room air conditioner, louvered sides, cooling only, single-speed compressor, PSC fan motor,</t>
  </si>
  <si>
    <t>Oil furnace, flame-retention burner, vent dampers, in conditioned space</t>
  </si>
  <si>
    <t>Maintenance Factor</t>
  </si>
  <si>
    <t>Gas space heater, gravity type</t>
  </si>
  <si>
    <t>Packaged heat pump, singlespeed reciprocating compressor, PSC air-handler motor</t>
  </si>
  <si>
    <t>Gas space heater, fan type</t>
  </si>
  <si>
    <t>Automated selection based on DOE guidelines</t>
  </si>
  <si>
    <r>
      <t xml:space="preserve">Heat Pump (Base HSPF) </t>
    </r>
    <r>
      <rPr>
        <b/>
        <i/>
        <sz val="12"/>
        <color rgb="FFFF0000"/>
        <rFont val="Calibri"/>
        <family val="2"/>
        <scheme val="minor"/>
      </rPr>
      <t>(If unknown leave blank)</t>
    </r>
  </si>
  <si>
    <t>Packaged central air conditioner, single-speed reciprocating compressor, PSC air-handler motor</t>
  </si>
  <si>
    <t>Gas boiler / tankless coil combo system</t>
  </si>
  <si>
    <t>Electric Resistance Furnace (Base Efficiency)</t>
  </si>
  <si>
    <t>Split heat pump, single-speed reciprocating compressor, PSC air-handler motor (before 1981)</t>
  </si>
  <si>
    <t>Gas hot water / fan-coil combo system</t>
  </si>
  <si>
    <t>Enter the AFUE of the existing furnace from combustion analyzer efficiency reading.</t>
  </si>
  <si>
    <r>
      <t xml:space="preserve">Gas Unit </t>
    </r>
    <r>
      <rPr>
        <b/>
        <i/>
        <sz val="10"/>
        <color rgb="FFFF0000"/>
        <rFont val="Calibri"/>
        <family val="2"/>
        <scheme val="minor"/>
      </rPr>
      <t>(required from combustion analyzer efficiency reading)</t>
    </r>
  </si>
  <si>
    <t>Split heat pump, single-speed reciprocating compressor, PSC air-handler motor (1981-1991)</t>
  </si>
  <si>
    <t>Condensing gas boiler</t>
  </si>
  <si>
    <t>AFUE/Efficiency</t>
  </si>
  <si>
    <t>Split heat pump, single-speed reciprocating compressor, PSC air-handler motor (after 1991)</t>
  </si>
  <si>
    <t>Gas steam boiler</t>
  </si>
  <si>
    <r>
      <t>Manufactured Year</t>
    </r>
    <r>
      <rPr>
        <sz val="10"/>
        <rFont val="Calibri"/>
        <family val="2"/>
      </rPr>
      <t xml:space="preserve"> (found on name plate in the serial number)</t>
    </r>
  </si>
  <si>
    <t>Split  heat  pump,  single-speed  scroll  compressor,  ECM air handler motor, TXV valve</t>
  </si>
  <si>
    <t>Gas hot water boiler, natural-draft combustion, standing pilot light</t>
  </si>
  <si>
    <t xml:space="preserve">Furnace Type </t>
  </si>
  <si>
    <t>Split  central  air  conditioner,  single
-speed  reciprocating compressor,  PSC  air-handler  motor,  cased  coil  (before 
1981)</t>
  </si>
  <si>
    <t>Gas furnace, natural-draft combustion, standing pilot light, no vent damper, in unconditioned space</t>
  </si>
  <si>
    <t>Split  central  air  conditioner,  single
-speed  reciprocating compressor,  PSC  air-handler  motor,  cased  coil  (1981
-1991)</t>
  </si>
  <si>
    <t>Gas furnace, natural-draft combustion, standing pilot light, in conditioned space</t>
  </si>
  <si>
    <t>Degradation of Heating Systems</t>
  </si>
  <si>
    <t>Split  central  air  conditioner,  single
- speed  reciprocating compressor,  PSC  air-handler  motor,  cased  coil  (after 
1991)</t>
  </si>
  <si>
    <t>Gas furnace, natural-draft combustion, vent damper, electronic ignition, in conditioned space</t>
  </si>
  <si>
    <t>Unconditioned space</t>
  </si>
  <si>
    <t>Split    central    air    conditioner,    single - speed    scroll compressor, ECM air handler motor, cased coil</t>
  </si>
  <si>
    <t>Gas furnace, direct-vent or forceddraft combustion, electronic ignition, in conditioned space</t>
  </si>
  <si>
    <t>Conditioned space</t>
  </si>
  <si>
    <t>Pre-1980</t>
  </si>
  <si>
    <t>Split  central  air  conditioner,  two - speed  reciprocating compressor,   electronically   commutated   air   handler motor  (ECM),  thermostatic  expansion  valve  (TXV),  fan 
coil</t>
  </si>
  <si>
    <t>Condensing gas furnace</t>
  </si>
  <si>
    <t>Enter the current calendar year at the time of intial assessment.</t>
  </si>
  <si>
    <t>Current Calendar Year</t>
  </si>
  <si>
    <t>Client Name</t>
  </si>
  <si>
    <t>Typical SEER</t>
  </si>
  <si>
    <t>Year of System</t>
  </si>
  <si>
    <t>Base HSPF</t>
  </si>
  <si>
    <t>Base EER</t>
  </si>
  <si>
    <t>Base SEER</t>
  </si>
  <si>
    <t>Type of Air Conditioning or Heat-Pump Equipment</t>
  </si>
  <si>
    <t>Base AFUE</t>
  </si>
  <si>
    <t>Type of Heating Equipment</t>
  </si>
  <si>
    <t>Table 3</t>
  </si>
  <si>
    <t>Table 2</t>
  </si>
  <si>
    <t>Table 1</t>
  </si>
  <si>
    <t>Degradation Calculator Instructions</t>
  </si>
  <si>
    <t>Central Heating &amp; Cooling Degradation Calculator</t>
  </si>
  <si>
    <t>2015 IRC R806.2</t>
  </si>
  <si>
    <t>Vent Free Net Area</t>
  </si>
  <si>
    <t>Air Restriction Factor</t>
  </si>
  <si>
    <t>Existing Vent Mesh</t>
  </si>
  <si>
    <t>Total Vent Sq Ft</t>
  </si>
  <si>
    <t>Quantity</t>
  </si>
  <si>
    <t>Width In</t>
  </si>
  <si>
    <t>Length In</t>
  </si>
  <si>
    <t>Input the size of the venting the Subrecipient is planning to add to ensure proper ventilation</t>
  </si>
  <si>
    <t>No</t>
  </si>
  <si>
    <t>Approx Ventable Attic Square Footage</t>
  </si>
  <si>
    <t>Approx Home Square Footage</t>
  </si>
  <si>
    <t>If the EER increase is 25% or more, replace the unit</t>
  </si>
  <si>
    <t>% EER increase using plate</t>
  </si>
  <si>
    <t>If the % decrease is 25% or more, replace the unit</t>
  </si>
  <si>
    <t>% decrease using amps</t>
  </si>
  <si>
    <t>Volts (110 or 220)</t>
  </si>
  <si>
    <t>Amps (actual metering)</t>
  </si>
  <si>
    <t>BTUs</t>
  </si>
  <si>
    <t>Degraded EER</t>
  </si>
  <si>
    <t>Equipment Maintenance</t>
  </si>
  <si>
    <r>
      <t>EER</t>
    </r>
    <r>
      <rPr>
        <b/>
        <sz val="10"/>
        <rFont val="Calibri"/>
        <family val="2"/>
      </rPr>
      <t xml:space="preserve"> (found on the plate)</t>
    </r>
  </si>
  <si>
    <r>
      <t>Manufactured Year</t>
    </r>
    <r>
      <rPr>
        <b/>
        <sz val="10"/>
        <rFont val="Calibri"/>
        <family val="2"/>
      </rPr>
      <t xml:space="preserve"> (found on the plate)</t>
    </r>
  </si>
  <si>
    <t>Option 2</t>
  </si>
  <si>
    <t>Option 1</t>
  </si>
  <si>
    <t>Which RAC are you evaluating?</t>
  </si>
  <si>
    <t>LIHEAP WAP Replacement Tool for Window AC</t>
  </si>
  <si>
    <t>Chart is based normal insulation and 2 person occupancy</t>
  </si>
  <si>
    <t>Table is provided by Friedrich Air Conditioning</t>
  </si>
  <si>
    <t>1400-1500</t>
  </si>
  <si>
    <t>1200-1400</t>
  </si>
  <si>
    <t>1000-1200</t>
  </si>
  <si>
    <t>700-1000</t>
  </si>
  <si>
    <t>Cooling Capacity (BTUs)</t>
  </si>
  <si>
    <t>Area to be Cooled (sq ft)</t>
  </si>
  <si>
    <t>These units are 220 volts</t>
  </si>
  <si>
    <t>550-700</t>
  </si>
  <si>
    <t>450-550</t>
  </si>
  <si>
    <t>400-450</t>
  </si>
  <si>
    <t>350-400</t>
  </si>
  <si>
    <t>300-350</t>
  </si>
  <si>
    <t>250-300</t>
  </si>
  <si>
    <t>150-250</t>
  </si>
  <si>
    <t>100-150</t>
  </si>
  <si>
    <t>These units are 110 volts</t>
  </si>
  <si>
    <t xml:space="preserve">        approval is not received, costs are disallowed.</t>
  </si>
  <si>
    <t xml:space="preserve">        repaired may be replaced.</t>
  </si>
  <si>
    <t xml:space="preserve">         window unit replacement with a mini split system.</t>
  </si>
  <si>
    <t xml:space="preserve">        maintenance factor/condition, and BTU size.</t>
  </si>
  <si>
    <t xml:space="preserve">       specifications.</t>
  </si>
  <si>
    <t>Secondary Measures</t>
  </si>
  <si>
    <t>LIHEAP PRIORITY LIST</t>
  </si>
  <si>
    <t xml:space="preserve">       criteria is met:</t>
  </si>
  <si>
    <t xml:space="preserve">       furnace does not meet the degraded AFUE will be allowed if the following </t>
  </si>
  <si>
    <t xml:space="preserve">       file as part of the assessment;</t>
  </si>
  <si>
    <t xml:space="preserve">       of degraded cooling unit SEER and age of heating unit should be in the client </t>
  </si>
  <si>
    <t xml:space="preserve">       may be replaced with a complete central heat pump system. Documentation </t>
  </si>
  <si>
    <t xml:space="preserve">v.    Resistance central heating units, if the cooling side meets replacement criteria, </t>
  </si>
  <si>
    <t xml:space="preserve">       should be in the client file as part of the assessment;</t>
  </si>
  <si>
    <t xml:space="preserve">       unit, not less than 90% AFUE. Documentation of the downgraded formula </t>
  </si>
  <si>
    <t xml:space="preserve">       downgraded AFUE of 65% or less should be replaced with a high efficiency </t>
  </si>
  <si>
    <t xml:space="preserve">iv.   Central heating units with an Annual Fuel Utilization Efficiency (AFUE) or </t>
  </si>
  <si>
    <t xml:space="preserve">       of the assessment;</t>
  </si>
  <si>
    <t xml:space="preserve">       Documentation of the downgraded formula should be in the client file as part </t>
  </si>
  <si>
    <t xml:space="preserve">       below for component only replacement).</t>
  </si>
  <si>
    <t>7.       Refrigerator</t>
  </si>
  <si>
    <t>See Assessment for justification and work order for items and locations</t>
  </si>
  <si>
    <t>i.     If adequately insulated, document and proceed to next measure.</t>
  </si>
  <si>
    <t>4.   Attic Insulation</t>
  </si>
  <si>
    <t>2.   Air Infiltration</t>
  </si>
  <si>
    <t xml:space="preserve">        screens/Solar screens to help prevent exposure to the Zika Virus.</t>
  </si>
  <si>
    <t xml:space="preserve">a.     Households that have a pregnant woman - Window </t>
  </si>
  <si>
    <t>1.   Health &amp; Safety Items</t>
  </si>
  <si>
    <t>Major Measures</t>
  </si>
  <si>
    <t>Instructions for Priority List:</t>
  </si>
  <si>
    <t>For Single-Family, Mobile Homes, and Small Multi-Family Buildings</t>
  </si>
  <si>
    <t>Name:</t>
  </si>
  <si>
    <t>Job #:</t>
  </si>
  <si>
    <t>Subrecipient Name:</t>
  </si>
  <si>
    <t>Client Info</t>
  </si>
  <si>
    <t>Job Number:</t>
  </si>
  <si>
    <t>Texas Department of Housing &amp; Community Affairs</t>
  </si>
  <si>
    <t>1. Client</t>
  </si>
  <si>
    <t>2. Sq. Ft of Unit</t>
  </si>
  <si>
    <t>3. Ceiling Height</t>
  </si>
  <si>
    <t>4. Total Volume</t>
  </si>
  <si>
    <t>5. ACH</t>
  </si>
  <si>
    <t>Readings from Initial Assessment</t>
  </si>
  <si>
    <t>TARGET</t>
  </si>
  <si>
    <t>6.  Initial BD CFM Reading</t>
  </si>
  <si>
    <t>@</t>
  </si>
  <si>
    <t>B/D Ring #</t>
  </si>
  <si>
    <t>7.  Initial Total Duct Leakage</t>
  </si>
  <si>
    <t>cfm</t>
  </si>
  <si>
    <t>D/B Ring #</t>
  </si>
  <si>
    <t>8.  Initial WRTO Duct Leakage</t>
  </si>
  <si>
    <t>9. Duct Operating Pressures BEFORE duct sealing</t>
  </si>
  <si>
    <t>Supply:</t>
  </si>
  <si>
    <t>Return:</t>
  </si>
  <si>
    <t>Subs should always work to air seal/duct seal as far below target as possible, while still remaining within scope of program.</t>
  </si>
  <si>
    <t>10. Pressure Pan Readings (Pa) per Register @ Assessment</t>
  </si>
  <si>
    <t>11. ASHRAE Readings @ Assessment</t>
  </si>
  <si>
    <t>Return</t>
  </si>
  <si>
    <t>Reg 1</t>
  </si>
  <si>
    <t>Reg 2</t>
  </si>
  <si>
    <t>Reg 3</t>
  </si>
  <si>
    <t>Reg 4</t>
  </si>
  <si>
    <t>Reg 5</t>
  </si>
  <si>
    <t>Reg 6</t>
  </si>
  <si>
    <t>Reg 7</t>
  </si>
  <si>
    <t>CFM</t>
  </si>
  <si>
    <t>Term Out</t>
  </si>
  <si>
    <t>Open Window?</t>
  </si>
  <si>
    <t>Kitchen</t>
  </si>
  <si>
    <t>Reg 8</t>
  </si>
  <si>
    <t>Reg 9</t>
  </si>
  <si>
    <t>Reg 10</t>
  </si>
  <si>
    <t>Reg 11</t>
  </si>
  <si>
    <t>Reg 12</t>
  </si>
  <si>
    <t>Reg 13</t>
  </si>
  <si>
    <t>Reg 14</t>
  </si>
  <si>
    <t>Reg15</t>
  </si>
  <si>
    <t>Bath1</t>
  </si>
  <si>
    <t>Bath2</t>
  </si>
  <si>
    <t>Reg 16</t>
  </si>
  <si>
    <t>Reg 17</t>
  </si>
  <si>
    <t>Reg 18</t>
  </si>
  <si>
    <t>Reg 19</t>
  </si>
  <si>
    <t>Reg 20</t>
  </si>
  <si>
    <t>Reg 21</t>
  </si>
  <si>
    <t>Reg 22</t>
  </si>
  <si>
    <t>TOTAL</t>
  </si>
  <si>
    <t>Utility</t>
  </si>
  <si>
    <t># of bedrooms +1</t>
  </si>
  <si>
    <t># of occupants</t>
  </si>
  <si>
    <t>ASHRAE 62.2 Dwelling Height</t>
  </si>
  <si>
    <t>Readings from Final Inspection</t>
  </si>
  <si>
    <t xml:space="preserve"> Reduced</t>
  </si>
  <si>
    <t>12. Final BD CFM Reading</t>
  </si>
  <si>
    <t>13. Final Total Duct Leakage</t>
  </si>
  <si>
    <t>14. Final WRTO Duct Leakage</t>
  </si>
  <si>
    <t>15. Duct Operating Pressures AFTER duct sealing</t>
  </si>
  <si>
    <t>16. Pressure Pan Readings (Pa) per Register @ Final</t>
  </si>
  <si>
    <t>17. ASHRAE Readings @ Final</t>
  </si>
  <si>
    <t>ASHRAE</t>
  </si>
  <si>
    <t>Pressure Pan Reduction Achieved:</t>
  </si>
  <si>
    <t>18. Did Sub meet Blower Door Target CFM?</t>
  </si>
  <si>
    <t>If NOT Met, have the weatherization crew do more effective air sealing work and/or document why unable to achieve targets.</t>
  </si>
  <si>
    <t>19. Did Sub meet Total Duct System Leakage Target CFM?</t>
  </si>
  <si>
    <t>20. Did Sub meet WRTO Duct System Leakage Target CFM?</t>
  </si>
  <si>
    <t>If NOT Met, have the weatherization crew do more effective duct sealing work and/or document why unable to achieve targets.</t>
  </si>
  <si>
    <t>21. Did Subrecipient maximize air and duct sealing measures to get final readings as low as possible within</t>
  </si>
  <si>
    <t>allowable limits?</t>
  </si>
  <si>
    <t>I certify that all the above referenced information is true and accurate.</t>
  </si>
  <si>
    <t>Subrecipient Representative</t>
  </si>
  <si>
    <t>Date</t>
  </si>
  <si>
    <t>Select Appropriate Maintenance Level</t>
  </si>
  <si>
    <t>Select Equipment Maintenance Factor</t>
  </si>
  <si>
    <t xml:space="preserve">Client Name: </t>
  </si>
  <si>
    <t>Old Formula</t>
  </si>
  <si>
    <t>OAS</t>
  </si>
  <si>
    <t>Volume</t>
  </si>
  <si>
    <t>Blower Door Calculations</t>
  </si>
  <si>
    <t>ACH</t>
  </si>
  <si>
    <t>MRV</t>
  </si>
  <si>
    <t>R.T.</t>
  </si>
  <si>
    <t>BTL</t>
  </si>
  <si>
    <t>Target</t>
  </si>
  <si>
    <t>New Formula</t>
  </si>
  <si>
    <t>Using the initial BD reading, select appropriate ACH number. These are the MAXIMUM allowable ACH options. Subrecipients are encouraged to choose lower ACH.</t>
  </si>
  <si>
    <t>0-1999 = 9ACH</t>
  </si>
  <si>
    <t>2000-2999 = 10ACH</t>
  </si>
  <si>
    <t>3000-3999 = 11ACH</t>
  </si>
  <si>
    <t>Initial BD</t>
  </si>
  <si>
    <t>4000-4999 = 12ACH</t>
  </si>
  <si>
    <t>5000+ = 13ACH</t>
  </si>
  <si>
    <t>Date:</t>
  </si>
  <si>
    <t>Assessor Signature:</t>
  </si>
  <si>
    <r>
      <t xml:space="preserve"> </t>
    </r>
    <r>
      <rPr>
        <sz val="16"/>
        <color theme="1"/>
        <rFont val="Calibri"/>
        <family val="2"/>
        <scheme val="minor"/>
      </rPr>
      <t>Appliance 4:</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</si>
  <si>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</si>
  <si>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</si>
  <si>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</si>
  <si>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Draft Pass?</t>
  </si>
  <si>
    <t>Calc. Range(Pa)</t>
  </si>
  <si>
    <t>Pressure(Pa)</t>
  </si>
  <si>
    <t>Repeat test for any other natural draft appliances in the CAZ.</t>
  </si>
  <si>
    <t>seconds</t>
  </si>
  <si>
    <t>Appliance 4:</t>
  </si>
  <si>
    <t>Appliance 3:</t>
  </si>
  <si>
    <t>Appliance 2:</t>
  </si>
  <si>
    <t>Appliance 1:</t>
  </si>
  <si>
    <t>Spillage Pass?</t>
  </si>
  <si>
    <t>Time</t>
  </si>
  <si>
    <t>Under Natural/Normal conditions does appliance develop a good draft within 60 seconds?</t>
  </si>
  <si>
    <t xml:space="preserve">·        Perform the necessary measures to isolate the CAZ zone </t>
  </si>
  <si>
    <t>NATURAL/NORMAL CONDITIONS SPILLAGE / DRAFT TEST</t>
  </si>
  <si>
    <t xml:space="preserve">Cook stove notes- </t>
  </si>
  <si>
    <t>LR</t>
  </si>
  <si>
    <t>LF</t>
  </si>
  <si>
    <t>RR</t>
  </si>
  <si>
    <t xml:space="preserve">RF </t>
  </si>
  <si>
    <t>Oven (ppm CO as measured)</t>
  </si>
  <si>
    <t>Gas cook stove?</t>
  </si>
  <si>
    <t>Below 35 PPM?</t>
  </si>
  <si>
    <t>% EFF.</t>
  </si>
  <si>
    <t>PPM</t>
  </si>
  <si>
    <t>Ambient C0</t>
  </si>
  <si>
    <t>ppm CO Air Free</t>
  </si>
  <si>
    <t xml:space="preserve">Is the water heater below 120® F?  </t>
  </si>
  <si>
    <t>Calculated Temp. Pass or Fail?</t>
  </si>
  <si>
    <t>Furnace Heat Rise Range</t>
  </si>
  <si>
    <t>Supply Temp</t>
  </si>
  <si>
    <t>Return Temp</t>
  </si>
  <si>
    <t>Furnace Heat Rise Test</t>
  </si>
  <si>
    <t>Carbon Monoxide/EFF. Test (Max ppm Air Free is 400 ppm Furnaces &amp; 200 ppm water heaters or room heaters unless within manufacturer specs.)</t>
  </si>
  <si>
    <t>·        Document readings below</t>
  </si>
  <si>
    <r>
      <t xml:space="preserve">NOTE: </t>
    </r>
    <r>
      <rPr>
        <u/>
        <sz val="16"/>
        <color rgb="FFC00000"/>
        <rFont val="Calibri"/>
        <family val="2"/>
        <scheme val="minor"/>
      </rPr>
      <t>Check personal CO monitor and stop testing if ambient CO is over 35 PPM</t>
    </r>
    <r>
      <rPr>
        <sz val="16"/>
        <color rgb="FFC00000"/>
        <rFont val="Calibri"/>
        <family val="2"/>
        <scheme val="minor"/>
      </rPr>
      <t xml:space="preserve"> </t>
    </r>
  </si>
  <si>
    <r>
      <t xml:space="preserve">  </t>
    </r>
    <r>
      <rPr>
        <sz val="16"/>
        <color theme="1"/>
        <rFont val="Calibri"/>
        <family val="2"/>
        <scheme val="minor"/>
      </rPr>
      <t xml:space="preserve">Appliance 4 </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</si>
  <si>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</si>
  <si>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</si>
  <si>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</si>
  <si>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Step #3-Document result and compare to calculated range.</t>
  </si>
  <si>
    <t>Step #2-Measure vent pressure WRT the CAZ on channel B.  Set time Average to “long” and record pressure.</t>
  </si>
  <si>
    <t xml:space="preserve">Step #1-Verify manometer/hose set up, static probe is facing appliance, &amp; ensure acceptable calculated draft pressure is input from the calculation listed in the preparation step from above </t>
  </si>
  <si>
    <r>
      <t xml:space="preserve">Note:  </t>
    </r>
    <r>
      <rPr>
        <u/>
        <sz val="16"/>
        <color rgb="FFC00000"/>
        <rFont val="Calibri"/>
        <family val="2"/>
        <scheme val="minor"/>
      </rPr>
      <t>Check personal CO monitor and stop testing if ambient CO is over 35 PPM</t>
    </r>
  </si>
  <si>
    <r>
      <t xml:space="preserve">        </t>
    </r>
    <r>
      <rPr>
        <sz val="16"/>
        <color theme="1"/>
        <rFont val="Calibri"/>
        <family val="2"/>
        <scheme val="minor"/>
      </rPr>
      <t>Appliance 4:</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</si>
  <si>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</si>
  <si>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</si>
  <si>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</si>
  <si>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“WORST CASE” CONDITIONS SPILLAGE / DRAFT TEST</t>
  </si>
  <si>
    <t xml:space="preserve">Setup manometer and pressure hoses to measure flue draft pressure (see illustrations below if needed) </t>
  </si>
  <si>
    <t>Step #3-Setup manometer and hose configuration</t>
  </si>
  <si>
    <t>Step #2-Drill hole in flue piping for draft testing</t>
  </si>
  <si>
    <t>·        Document flue pressure in the calculated range portion of the draft test below</t>
  </si>
  <si>
    <t>·        Calculated Flue Pressure</t>
  </si>
  <si>
    <t>°F</t>
  </si>
  <si>
    <t>·        Outside Temperature</t>
  </si>
  <si>
    <t>EXAMPLE: (33°F ÷ 40 = .825) – 2.75 = -1.93 or -2 PA draft pressure</t>
  </si>
  <si>
    <t>Minimum acceptable draft pressure</t>
  </si>
  <si>
    <t>Outdoor temperature</t>
  </si>
  <si>
    <t>Step #1-Calculate acceptable draft pressure &amp; record</t>
  </si>
  <si>
    <t>-50 Pa</t>
  </si>
  <si>
    <t>Exhaust chimney-top draft inducer (fan at chimney top); High static pressure flame retention head oil burner; Sealed combustion appliances</t>
  </si>
  <si>
    <t>-15 Pa</t>
  </si>
  <si>
    <t>Mechanically Assisted/Induced draft boiler or furnace alone, or fan assisted water heater alone</t>
  </si>
  <si>
    <t>-5 Pa</t>
  </si>
  <si>
    <t>Mechanically Assisted/Induced draft boiler or furnace commonly vented with water heater</t>
  </si>
  <si>
    <t>Individual natural draft boiler or furnace or water heater</t>
  </si>
  <si>
    <t>Natural draft boiler or furnace with vent damper commonly vented with water heater</t>
  </si>
  <si>
    <t>-3 Pa</t>
  </si>
  <si>
    <t>Natural draft boiler or furnace commonly vented with water heater</t>
  </si>
  <si>
    <t>-2 Pa</t>
  </si>
  <si>
    <t>Orphaned natural draft water heater (including outside chimneys)</t>
  </si>
  <si>
    <t>APPLIANCE TYPES</t>
  </si>
  <si>
    <t>Open door, if present, between CAZ and Main Body of house.  Record Pa reading.</t>
  </si>
  <si>
    <t>Appliance Code (Example - HTR1, WH1, HTR2, etc.)</t>
  </si>
  <si>
    <t>·        Record readings in the box below for each scenario (door open, door closed)</t>
  </si>
  <si>
    <t>·        If the house has a fireplace that the client uses, turn on the blower door to 300 CFM with ring B to simulate.</t>
  </si>
  <si>
    <t>·        If the manometer is positive leave door closed, if negative open door.  “if it blows, close door, if not, leave open”</t>
  </si>
  <si>
    <t>(Note-use separate manometer to perform this test with manometer set to pressure/pressure)</t>
  </si>
  <si>
    <t xml:space="preserve">·        Turn on all exhaust fans - bath fans, kitchen fans, dryers - (do not turn on whole-house “attic” fans). </t>
  </si>
  <si>
    <t>Step #3-Find worst case scenario, document manometer results, and determine pass/fail using table below.</t>
  </si>
  <si>
    <t>·        Take baseline pressure using Manometer Baseline function (Baseline at least 30 to 60 seconds press enter).</t>
  </si>
  <si>
    <t xml:space="preserve">·        Setup manometer and pressure hoses to measure CAZ (WRT) outdoors (see illustrations below if needed) </t>
  </si>
  <si>
    <t>Step #2-Set up manometer and hose configuration</t>
  </si>
  <si>
    <t xml:space="preserve"> NOTE:  IF BLOWER DOOR IS SET UP, BE SURE FAN IS COVERED</t>
  </si>
  <si>
    <t>REMOVE FURNACE FILTER (re-install filter after test or replace it with new one as needed.)</t>
  </si>
  <si>
    <t xml:space="preserve"> OPEN ALL INTERIOR DOORS</t>
  </si>
  <si>
    <t xml:space="preserve"> CLOSE ALL EXTERIOR DOORS AND WINDOWS</t>
  </si>
  <si>
    <t xml:space="preserve"> TURN OFF AIR HANDLERS, EXHAUST FANS, CEILING FANS, W/U’s</t>
  </si>
  <si>
    <t xml:space="preserve"> TURN OFF OR SET TO PILOT ALL COMBUSTION APPLIANCES</t>
  </si>
  <si>
    <t>Step #1-Set House to ”Natural Conditions” Note-Same process used as getting ready to run BD</t>
  </si>
  <si>
    <t>Address:</t>
  </si>
  <si>
    <t>Client Name:</t>
  </si>
  <si>
    <t>CAZ Testing</t>
  </si>
  <si>
    <t>CHECK DRYER VENT AND LINT FILTER</t>
  </si>
  <si>
    <t>CLOSE ALL OPERABLE VENTS AND DAMPERS</t>
  </si>
  <si>
    <t>The home structure is wood-framed.</t>
  </si>
  <si>
    <t>Sq. Footage</t>
  </si>
  <si>
    <t xml:space="preserve">Center </t>
  </si>
  <si>
    <t>HWH Temp</t>
  </si>
  <si>
    <t>The home was manufactured before 2010.</t>
  </si>
  <si>
    <t>The home has an accessible unconditioned subspace.</t>
  </si>
  <si>
    <t>Incidental Repair cost paid for with DOE funds will be less than $500.</t>
  </si>
  <si>
    <t>Type:</t>
  </si>
  <si>
    <t>Type</t>
  </si>
  <si>
    <t>WAP Agencies</t>
  </si>
  <si>
    <t>Counties</t>
  </si>
  <si>
    <t>Alamo Area of Council of Governments</t>
  </si>
  <si>
    <t>Atascosa</t>
  </si>
  <si>
    <t>Baker Ripley</t>
  </si>
  <si>
    <t>Bandera</t>
  </si>
  <si>
    <t xml:space="preserve">Brazos Community Action Program Agency, Inc. </t>
  </si>
  <si>
    <t>Bexar</t>
  </si>
  <si>
    <t xml:space="preserve">City of Ft. Worth </t>
  </si>
  <si>
    <t>Comal</t>
  </si>
  <si>
    <t>Combined Community Action, Inc.</t>
  </si>
  <si>
    <t>Frio</t>
  </si>
  <si>
    <t>Gillespie</t>
  </si>
  <si>
    <t xml:space="preserve">Community Action Corporation of South Texas, Inc. </t>
  </si>
  <si>
    <t>Guadalupe</t>
  </si>
  <si>
    <t xml:space="preserve">Community Council of South Central Texas, Inc. </t>
  </si>
  <si>
    <t>Karnes</t>
  </si>
  <si>
    <t>Concho Valley Community Action Agency</t>
  </si>
  <si>
    <t>Kendall</t>
  </si>
  <si>
    <t>Dallas County Department of Health and Human Services</t>
  </si>
  <si>
    <t>Kerr</t>
  </si>
  <si>
    <t>Economic Opportunities Advancement Corporation of PR XI</t>
  </si>
  <si>
    <t>Medina</t>
  </si>
  <si>
    <t xml:space="preserve">El Paso Community Action Program, Project Bravo, Inc. </t>
  </si>
  <si>
    <t>Wilson</t>
  </si>
  <si>
    <t>Greater East Texas Community Action Program</t>
  </si>
  <si>
    <t>Harris</t>
  </si>
  <si>
    <t xml:space="preserve">Hill Country Community Action Association, Inc. </t>
  </si>
  <si>
    <t>Brazos</t>
  </si>
  <si>
    <t xml:space="preserve">Nueces County Community Action Agency </t>
  </si>
  <si>
    <t>Burleson</t>
  </si>
  <si>
    <t xml:space="preserve">Panhandle Community Services </t>
  </si>
  <si>
    <t>Grimes</t>
  </si>
  <si>
    <t>Rolling Plains Management Corporation</t>
  </si>
  <si>
    <t>Leon</t>
  </si>
  <si>
    <t xml:space="preserve">South Plains Community Action Association, Inc. </t>
  </si>
  <si>
    <t>Madison</t>
  </si>
  <si>
    <t>Texoma Council of Governments</t>
  </si>
  <si>
    <t>Robertson</t>
  </si>
  <si>
    <t>Travis County</t>
  </si>
  <si>
    <t>Walker</t>
  </si>
  <si>
    <t xml:space="preserve">West Texas Opportunities, Inc. </t>
  </si>
  <si>
    <t>Waller</t>
  </si>
  <si>
    <t>Washington</t>
  </si>
  <si>
    <t>Tarrant</t>
  </si>
  <si>
    <t>Austin</t>
  </si>
  <si>
    <t>Bastrop</t>
  </si>
  <si>
    <t>Blanco</t>
  </si>
  <si>
    <t>Caldwell</t>
  </si>
  <si>
    <t>Colorado</t>
  </si>
  <si>
    <t>Fayette</t>
  </si>
  <si>
    <t>Fort Bend</t>
  </si>
  <si>
    <t>Hays</t>
  </si>
  <si>
    <t>Lee</t>
  </si>
  <si>
    <t>Brooks</t>
  </si>
  <si>
    <t>Cameron</t>
  </si>
  <si>
    <t>Duval</t>
  </si>
  <si>
    <t>Hidalgo</t>
  </si>
  <si>
    <t>Jim Hogg</t>
  </si>
  <si>
    <t>Jim Wells</t>
  </si>
  <si>
    <t>Kenedy</t>
  </si>
  <si>
    <t>Kleberg</t>
  </si>
  <si>
    <t>San Patricio</t>
  </si>
  <si>
    <t>Starr</t>
  </si>
  <si>
    <t>Webb</t>
  </si>
  <si>
    <t>Willacy</t>
  </si>
  <si>
    <t>Zapata</t>
  </si>
  <si>
    <t>Coke</t>
  </si>
  <si>
    <t>Coleman</t>
  </si>
  <si>
    <t>Concho</t>
  </si>
  <si>
    <t>Crockett</t>
  </si>
  <si>
    <t>Irion</t>
  </si>
  <si>
    <t>Kimble</t>
  </si>
  <si>
    <t>McCulloch</t>
  </si>
  <si>
    <t>Menard</t>
  </si>
  <si>
    <t>Reagan</t>
  </si>
  <si>
    <t>Runnels</t>
  </si>
  <si>
    <t>Schleicher</t>
  </si>
  <si>
    <t>Sterling</t>
  </si>
  <si>
    <t>Sutton</t>
  </si>
  <si>
    <t>Tom Green</t>
  </si>
  <si>
    <t>Dallas</t>
  </si>
  <si>
    <t>Bosque</t>
  </si>
  <si>
    <t>Ellis</t>
  </si>
  <si>
    <t>Falls</t>
  </si>
  <si>
    <t>Freestone</t>
  </si>
  <si>
    <t>Hill</t>
  </si>
  <si>
    <t>Johnson</t>
  </si>
  <si>
    <t>Limestone</t>
  </si>
  <si>
    <t>McClennan</t>
  </si>
  <si>
    <t>Navarro</t>
  </si>
  <si>
    <t>El Paso</t>
  </si>
  <si>
    <t>Anderson</t>
  </si>
  <si>
    <t>Angelina</t>
  </si>
  <si>
    <t>Chambers</t>
  </si>
  <si>
    <t>Cherokee</t>
  </si>
  <si>
    <t>Galveston</t>
  </si>
  <si>
    <t>Gregg</t>
  </si>
  <si>
    <t>Hardin</t>
  </si>
  <si>
    <t>Harrison</t>
  </si>
  <si>
    <t>Henderson</t>
  </si>
  <si>
    <t>Houston</t>
  </si>
  <si>
    <t>Jasper</t>
  </si>
  <si>
    <t>Jefferson</t>
  </si>
  <si>
    <t>Kaufman</t>
  </si>
  <si>
    <t>Liberty</t>
  </si>
  <si>
    <t>Nacogdoches</t>
  </si>
  <si>
    <t>Newton</t>
  </si>
  <si>
    <t>Orange</t>
  </si>
  <si>
    <t>Panola</t>
  </si>
  <si>
    <t>Polk</t>
  </si>
  <si>
    <t>Rusk</t>
  </si>
  <si>
    <t>Sabine</t>
  </si>
  <si>
    <t>San Augustine</t>
  </si>
  <si>
    <t>San Jacinto</t>
  </si>
  <si>
    <t>Shelby</t>
  </si>
  <si>
    <t>Smith</t>
  </si>
  <si>
    <t>Trinity</t>
  </si>
  <si>
    <t>Tyler</t>
  </si>
  <si>
    <t>Upshur</t>
  </si>
  <si>
    <t>Van Zandt</t>
  </si>
  <si>
    <t xml:space="preserve">Wood </t>
  </si>
  <si>
    <t>Bell</t>
  </si>
  <si>
    <t>Burnet</t>
  </si>
  <si>
    <t>Coryell</t>
  </si>
  <si>
    <t>Erath</t>
  </si>
  <si>
    <t>Hamilton</t>
  </si>
  <si>
    <t>Lampasas</t>
  </si>
  <si>
    <t>Llano</t>
  </si>
  <si>
    <t>Mason</t>
  </si>
  <si>
    <t>Milam</t>
  </si>
  <si>
    <t>Mills</t>
  </si>
  <si>
    <t>San Saba</t>
  </si>
  <si>
    <t>Somervell</t>
  </si>
  <si>
    <t>Williamson</t>
  </si>
  <si>
    <t>Nueces</t>
  </si>
  <si>
    <t>Armstrong</t>
  </si>
  <si>
    <t>Briscoe</t>
  </si>
  <si>
    <t>Carson</t>
  </si>
  <si>
    <t>Childress</t>
  </si>
  <si>
    <t>Collingsworth</t>
  </si>
  <si>
    <t>Dallam</t>
  </si>
  <si>
    <t>Deaf Smith</t>
  </si>
  <si>
    <t>Donley</t>
  </si>
  <si>
    <t>Gray</t>
  </si>
  <si>
    <t>Hall</t>
  </si>
  <si>
    <t>Hansford</t>
  </si>
  <si>
    <t>Hartley</t>
  </si>
  <si>
    <t>Hemphill</t>
  </si>
  <si>
    <t>Hutchinson</t>
  </si>
  <si>
    <t>Lipscomb</t>
  </si>
  <si>
    <t>Moore</t>
  </si>
  <si>
    <t>Ochiltree</t>
  </si>
  <si>
    <t>Oldham</t>
  </si>
  <si>
    <t>Parmer</t>
  </si>
  <si>
    <t>Potter</t>
  </si>
  <si>
    <t>Randall</t>
  </si>
  <si>
    <t>Roberts</t>
  </si>
  <si>
    <t>Sherman</t>
  </si>
  <si>
    <t>Swisher</t>
  </si>
  <si>
    <t>Wheeler</t>
  </si>
  <si>
    <t>Archer</t>
  </si>
  <si>
    <t>Baylor</t>
  </si>
  <si>
    <t>Brown</t>
  </si>
  <si>
    <t>Callahan</t>
  </si>
  <si>
    <t>Clay</t>
  </si>
  <si>
    <t>Commanche</t>
  </si>
  <si>
    <t>Cottle</t>
  </si>
  <si>
    <t>Eastland</t>
  </si>
  <si>
    <t>Foard</t>
  </si>
  <si>
    <t>Hardeman</t>
  </si>
  <si>
    <t>Haskell</t>
  </si>
  <si>
    <t>Hood</t>
  </si>
  <si>
    <t>Jack</t>
  </si>
  <si>
    <t>Jones</t>
  </si>
  <si>
    <t>Kent</t>
  </si>
  <si>
    <t>Knox</t>
  </si>
  <si>
    <t>Montague</t>
  </si>
  <si>
    <t>Palo Pinto</t>
  </si>
  <si>
    <t>Parker</t>
  </si>
  <si>
    <t>Shackelford</t>
  </si>
  <si>
    <t>Stephens</t>
  </si>
  <si>
    <t>Stonewall</t>
  </si>
  <si>
    <t>Taylor</t>
  </si>
  <si>
    <t>Throckmorton</t>
  </si>
  <si>
    <t>Wichita</t>
  </si>
  <si>
    <t>Wilbarger</t>
  </si>
  <si>
    <t xml:space="preserve">Wise </t>
  </si>
  <si>
    <t xml:space="preserve">Young </t>
  </si>
  <si>
    <t>Bailey</t>
  </si>
  <si>
    <t>Cochran</t>
  </si>
  <si>
    <t>Crosby</t>
  </si>
  <si>
    <t>Dickens</t>
  </si>
  <si>
    <t>Floyd</t>
  </si>
  <si>
    <t>Garza</t>
  </si>
  <si>
    <t>Hale</t>
  </si>
  <si>
    <t>Hockley</t>
  </si>
  <si>
    <t>King</t>
  </si>
  <si>
    <t>Lamb</t>
  </si>
  <si>
    <t>Lubbock</t>
  </si>
  <si>
    <t>Lynn</t>
  </si>
  <si>
    <t>Motley</t>
  </si>
  <si>
    <t>Terry</t>
  </si>
  <si>
    <t>Yoakum</t>
  </si>
  <si>
    <t>Bowie</t>
  </si>
  <si>
    <t>Cass</t>
  </si>
  <si>
    <t xml:space="preserve">Collin  </t>
  </si>
  <si>
    <t>Cooke</t>
  </si>
  <si>
    <t>Delta</t>
  </si>
  <si>
    <t>Denton</t>
  </si>
  <si>
    <t>Fannin</t>
  </si>
  <si>
    <t>Franklin</t>
  </si>
  <si>
    <t>Grayson</t>
  </si>
  <si>
    <t>Hopkins</t>
  </si>
  <si>
    <t>Hunt</t>
  </si>
  <si>
    <t>Lamar</t>
  </si>
  <si>
    <t>Marion</t>
  </si>
  <si>
    <t>Morris</t>
  </si>
  <si>
    <t>Rains</t>
  </si>
  <si>
    <t>Rockwall</t>
  </si>
  <si>
    <t xml:space="preserve">Titus </t>
  </si>
  <si>
    <t xml:space="preserve">Travis </t>
  </si>
  <si>
    <t>Andrews</t>
  </si>
  <si>
    <t>Borden</t>
  </si>
  <si>
    <t>Dawson</t>
  </si>
  <si>
    <t>Ector</t>
  </si>
  <si>
    <t>Fisher</t>
  </si>
  <si>
    <t>Gaines</t>
  </si>
  <si>
    <t>Glasscock</t>
  </si>
  <si>
    <t>Howard</t>
  </si>
  <si>
    <t>Loving</t>
  </si>
  <si>
    <t>Martin</t>
  </si>
  <si>
    <t>Midland</t>
  </si>
  <si>
    <t>Mitchell</t>
  </si>
  <si>
    <t>Nolan</t>
  </si>
  <si>
    <t>Reeves</t>
  </si>
  <si>
    <t>Scurry</t>
  </si>
  <si>
    <t>Upton</t>
  </si>
  <si>
    <t>Ward</t>
  </si>
  <si>
    <t>Winkler</t>
  </si>
  <si>
    <t>Revision Date</t>
  </si>
  <si>
    <r>
      <t xml:space="preserve">4 tests required (per combustion appliance) - (1) Worst Case Depressurization Test (2) Spillage (3) Draft (4) CO/EFF    </t>
    </r>
    <r>
      <rPr>
        <b/>
        <sz val="18"/>
        <color rgb="FFC00000"/>
        <rFont val="Calibri"/>
        <family val="2"/>
        <scheme val="minor"/>
      </rPr>
      <t xml:space="preserve">                                                           (Note: Complete one test at a time in order)</t>
    </r>
  </si>
  <si>
    <r>
      <t xml:space="preserve">Test #1 </t>
    </r>
    <r>
      <rPr>
        <b/>
        <u/>
        <sz val="18"/>
        <color theme="1"/>
        <rFont val="Calibri"/>
        <family val="2"/>
        <scheme val="minor"/>
      </rPr>
      <t>Worst Case Depressurization Test</t>
    </r>
    <r>
      <rPr>
        <b/>
        <sz val="18"/>
        <color theme="1"/>
        <rFont val="Calibri"/>
        <family val="2"/>
        <scheme val="minor"/>
      </rPr>
      <t>: Verifying if anything in house can make appliance backdraft (perform for each CAZ zone)</t>
    </r>
  </si>
  <si>
    <r>
      <t>o   Remember when reviewing illustration to put</t>
    </r>
    <r>
      <rPr>
        <b/>
        <u/>
        <sz val="18"/>
        <color theme="1"/>
        <rFont val="Calibri"/>
        <family val="2"/>
        <scheme val="minor"/>
      </rPr>
      <t xml:space="preserve"> hand over right side of gauge</t>
    </r>
  </si>
  <si>
    <r>
      <t xml:space="preserve">·        Close all interior doors to rooms test doors </t>
    </r>
    <r>
      <rPr>
        <b/>
        <u/>
        <sz val="18"/>
        <color rgb="FFC00000"/>
        <rFont val="Calibri"/>
        <family val="2"/>
        <scheme val="minor"/>
      </rPr>
      <t>starting with door furthest away from the CAZ</t>
    </r>
    <r>
      <rPr>
        <sz val="18"/>
        <color rgb="FFC00000"/>
        <rFont val="Calibri"/>
        <family val="2"/>
        <scheme val="minor"/>
      </rPr>
      <t xml:space="preserve"> and work your way back to the CAZ</t>
    </r>
    <r>
      <rPr>
        <b/>
        <sz val="18"/>
        <color rgb="FFC00000"/>
        <rFont val="Calibri"/>
        <family val="2"/>
        <scheme val="minor"/>
      </rPr>
      <t xml:space="preserve">. </t>
    </r>
  </si>
  <si>
    <r>
      <t xml:space="preserve">·        If unit has a central system open all interior doors </t>
    </r>
    <r>
      <rPr>
        <b/>
        <sz val="18"/>
        <color rgb="FFC00000"/>
        <rFont val="Calibri"/>
        <family val="2"/>
        <scheme val="minor"/>
      </rPr>
      <t>and repeat steps in red above.</t>
    </r>
  </si>
  <si>
    <r>
      <t xml:space="preserve">Designate </t>
    </r>
    <r>
      <rPr>
        <b/>
        <i/>
        <sz val="18"/>
        <color rgb="FFC00000"/>
        <rFont val="Calibri"/>
        <family val="2"/>
        <scheme val="minor"/>
      </rPr>
      <t>Combustion Appliance</t>
    </r>
    <r>
      <rPr>
        <b/>
        <sz val="18"/>
        <color theme="1"/>
        <rFont val="Calibri"/>
        <family val="2"/>
        <scheme val="minor"/>
      </rPr>
      <t xml:space="preserve"> being tested:</t>
    </r>
  </si>
  <si>
    <r>
      <t xml:space="preserve">Close door between CAZ and Main Body of house.  Record Pa reading.                                         </t>
    </r>
    <r>
      <rPr>
        <i/>
        <sz val="18"/>
        <color theme="1"/>
        <rFont val="Calibri"/>
        <family val="2"/>
        <scheme val="minor"/>
      </rPr>
      <t>(if no door, skip  to next step)</t>
    </r>
  </si>
  <si>
    <r>
      <t>Air Handler on.</t>
    </r>
    <r>
      <rPr>
        <sz val="18"/>
        <color theme="1"/>
        <rFont val="Calibri"/>
        <family val="2"/>
        <scheme val="minor"/>
      </rPr>
      <t xml:space="preserve">  Check position of interior doors with smoke puffer or manometer for worst case condition.  Close CAZ door and record Pa reading.</t>
    </r>
  </si>
  <si>
    <r>
      <t>Air handler on.</t>
    </r>
    <r>
      <rPr>
        <sz val="18"/>
        <color theme="1"/>
        <rFont val="Calibri"/>
        <family val="2"/>
        <scheme val="minor"/>
      </rPr>
      <t xml:space="preserve"> Open door between CAZ and Main body of house.  Record Pa reading. </t>
    </r>
    <r>
      <rPr>
        <i/>
        <sz val="18"/>
        <color theme="1"/>
        <rFont val="Calibri"/>
        <family val="2"/>
        <scheme val="minor"/>
      </rPr>
      <t>(If no door, skip step).</t>
    </r>
  </si>
  <si>
    <r>
      <t xml:space="preserve">According to the </t>
    </r>
    <r>
      <rPr>
        <b/>
        <sz val="18"/>
        <color theme="1"/>
        <rFont val="Calibri"/>
        <family val="2"/>
        <scheme val="minor"/>
      </rPr>
      <t>CAZ Depressurization Limit Table</t>
    </r>
    <r>
      <rPr>
        <b/>
        <sz val="18"/>
        <color rgb="FFFF0000"/>
        <rFont val="Calibri"/>
        <family val="2"/>
        <scheme val="minor"/>
      </rPr>
      <t xml:space="preserve"> </t>
    </r>
    <r>
      <rPr>
        <b/>
        <sz val="18"/>
        <color rgb="FFC00000"/>
        <rFont val="Calibri"/>
        <family val="2"/>
        <scheme val="minor"/>
      </rPr>
      <t>below, does CAZ pass?</t>
    </r>
  </si>
  <si>
    <r>
      <t xml:space="preserve">If the CAZ is </t>
    </r>
    <r>
      <rPr>
        <b/>
        <u/>
        <sz val="18"/>
        <color rgb="FFC00000"/>
        <rFont val="Calibri"/>
        <family val="2"/>
        <scheme val="minor"/>
      </rPr>
      <t>more negative</t>
    </r>
    <r>
      <rPr>
        <b/>
        <sz val="18"/>
        <color rgb="FFC00000"/>
        <rFont val="Calibri"/>
        <family val="2"/>
        <scheme val="minor"/>
      </rPr>
      <t xml:space="preserve"> than the values listed, it is recommended you take steps to correct it.</t>
    </r>
  </si>
  <si>
    <t>VISUALLY INSPECT VENTING (of each  appliance)</t>
  </si>
  <si>
    <r>
      <t xml:space="preserve">Preparation for </t>
    </r>
    <r>
      <rPr>
        <b/>
        <u/>
        <sz val="18"/>
        <color theme="1"/>
        <rFont val="Calibri"/>
        <family val="2"/>
        <scheme val="minor"/>
      </rPr>
      <t>Test #2 Spillage</t>
    </r>
    <r>
      <rPr>
        <b/>
        <sz val="18"/>
        <color theme="1"/>
        <rFont val="Calibri"/>
        <family val="2"/>
        <scheme val="minor"/>
      </rPr>
      <t xml:space="preserve">, </t>
    </r>
    <r>
      <rPr>
        <b/>
        <u/>
        <sz val="18"/>
        <color theme="1"/>
        <rFont val="Calibri"/>
        <family val="2"/>
        <scheme val="minor"/>
      </rPr>
      <t>Test #3 Draft</t>
    </r>
    <r>
      <rPr>
        <b/>
        <sz val="18"/>
        <color theme="1"/>
        <rFont val="Calibri"/>
        <family val="2"/>
        <scheme val="minor"/>
      </rPr>
      <t xml:space="preserve">, &amp; </t>
    </r>
    <r>
      <rPr>
        <b/>
        <u/>
        <sz val="18"/>
        <color theme="1"/>
        <rFont val="Calibri"/>
        <family val="2"/>
        <scheme val="minor"/>
      </rPr>
      <t>Test #4 CO/Eff</t>
    </r>
    <r>
      <rPr>
        <b/>
        <sz val="18"/>
        <color theme="1"/>
        <rFont val="Calibri"/>
        <family val="2"/>
        <scheme val="minor"/>
      </rPr>
      <t>.</t>
    </r>
  </si>
  <si>
    <r>
      <t xml:space="preserve">Below 10°F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</si>
  <si>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-2.5 PA</t>
    </r>
  </si>
  <si>
    <r>
      <t xml:space="preserve">10°F up to 90°F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</si>
  <si>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(Outdoor temp. ÷ 40) – 2.75 (see example)</t>
    </r>
  </si>
  <si>
    <r>
      <t xml:space="preserve">Above 90°F    </t>
    </r>
    <r>
      <rPr>
        <sz val="18"/>
        <color theme="1"/>
        <rFont val="Wingdings"/>
        <charset val="2"/>
      </rPr>
      <t xml:space="preserve">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</si>
  <si>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-0.5 PA</t>
    </r>
  </si>
  <si>
    <r>
      <t>NOTE: Rounding final number up is acceptable, rounding down is UNACCEPTABLE! -</t>
    </r>
    <r>
      <rPr>
        <b/>
        <sz val="18"/>
        <color rgb="FFFF0000"/>
        <rFont val="Calibri"/>
        <family val="2"/>
        <scheme val="minor"/>
      </rPr>
      <t xml:space="preserve">   </t>
    </r>
    <r>
      <rPr>
        <b/>
        <sz val="18"/>
        <color rgb="FFC00000"/>
        <rFont val="Calibri"/>
        <family val="2"/>
        <scheme val="minor"/>
      </rPr>
      <t>Worst case draft fails if pressure is MORE POSITIVE than the limit!</t>
    </r>
  </si>
  <si>
    <r>
      <t>o   Remember when reviewing illustration to put</t>
    </r>
    <r>
      <rPr>
        <b/>
        <u/>
        <sz val="18"/>
        <color theme="1"/>
        <rFont val="Calibri"/>
        <family val="2"/>
        <scheme val="minor"/>
      </rPr>
      <t xml:space="preserve"> hand over left side of gauge</t>
    </r>
    <r>
      <rPr>
        <b/>
        <sz val="18"/>
        <color theme="1"/>
        <rFont val="Calibri"/>
        <family val="2"/>
        <scheme val="minor"/>
      </rPr>
      <t xml:space="preserve"> (</t>
    </r>
    <r>
      <rPr>
        <b/>
        <i/>
        <sz val="18"/>
        <color theme="1"/>
        <rFont val="Calibri"/>
        <family val="2"/>
        <scheme val="minor"/>
      </rPr>
      <t>do not use side with baseline</t>
    </r>
    <r>
      <rPr>
        <b/>
        <sz val="18"/>
        <color theme="1"/>
        <rFont val="Calibri"/>
        <family val="2"/>
        <scheme val="minor"/>
      </rPr>
      <t>)</t>
    </r>
  </si>
  <si>
    <r>
      <t xml:space="preserve">o   Ensure to utilize pressure static probe &amp; </t>
    </r>
    <r>
      <rPr>
        <b/>
        <u/>
        <sz val="18"/>
        <color theme="1"/>
        <rFont val="Calibri"/>
        <family val="2"/>
        <scheme val="minor"/>
      </rPr>
      <t>probe is facing towards appliance</t>
    </r>
  </si>
  <si>
    <r>
      <t>Step #4</t>
    </r>
    <r>
      <rPr>
        <b/>
        <i/>
        <sz val="18"/>
        <color theme="1"/>
        <rFont val="Calibri"/>
        <family val="2"/>
        <scheme val="minor"/>
      </rPr>
      <t>-</t>
    </r>
    <r>
      <rPr>
        <b/>
        <i/>
        <u/>
        <sz val="18"/>
        <color theme="1"/>
        <rFont val="Calibri"/>
        <family val="2"/>
        <scheme val="minor"/>
      </rPr>
      <t>Calibrate monoxer outside</t>
    </r>
    <r>
      <rPr>
        <b/>
        <i/>
        <sz val="18"/>
        <color theme="1"/>
        <rFont val="Calibri"/>
        <family val="2"/>
        <scheme val="minor"/>
      </rPr>
      <t xml:space="preserve">, </t>
    </r>
    <r>
      <rPr>
        <b/>
        <i/>
        <u/>
        <sz val="18"/>
        <color theme="1"/>
        <rFont val="Calibri"/>
        <family val="2"/>
        <scheme val="minor"/>
      </rPr>
      <t>ensure personal CO detector is operating</t>
    </r>
    <r>
      <rPr>
        <b/>
        <i/>
        <sz val="18"/>
        <color theme="1"/>
        <rFont val="Calibri"/>
        <family val="2"/>
        <scheme val="minor"/>
      </rPr>
      <t xml:space="preserve">, &amp; </t>
    </r>
    <r>
      <rPr>
        <b/>
        <i/>
        <u/>
        <sz val="18"/>
        <color theme="1"/>
        <rFont val="Calibri"/>
        <family val="2"/>
        <scheme val="minor"/>
      </rPr>
      <t>obtain mirror for testing spillage</t>
    </r>
  </si>
  <si>
    <r>
      <t>Step #5</t>
    </r>
    <r>
      <rPr>
        <b/>
        <i/>
        <sz val="18"/>
        <color theme="1"/>
        <rFont val="Calibri"/>
        <family val="2"/>
        <scheme val="minor"/>
      </rPr>
      <t xml:space="preserve">-Ensure house is setup in “WORST CASE CONDITION” (reference test results from Worst Case Depressurization Test) </t>
    </r>
  </si>
  <si>
    <r>
      <t xml:space="preserve">Test #2 </t>
    </r>
    <r>
      <rPr>
        <b/>
        <u/>
        <sz val="18"/>
        <color theme="1"/>
        <rFont val="Calibri"/>
        <family val="2"/>
        <scheme val="minor"/>
      </rPr>
      <t>Spillage Test</t>
    </r>
    <r>
      <rPr>
        <b/>
        <sz val="18"/>
        <color theme="1"/>
        <rFont val="Calibri"/>
        <family val="2"/>
        <scheme val="minor"/>
      </rPr>
      <t>: (visually inspecting if appliance is back-drafting) (perform for each appliance)</t>
    </r>
  </si>
  <si>
    <r>
      <t>Step #1-</t>
    </r>
    <r>
      <rPr>
        <b/>
        <i/>
        <sz val="18"/>
        <color theme="1"/>
        <rFont val="Calibri"/>
        <family val="2"/>
        <scheme val="minor"/>
      </rPr>
      <t xml:space="preserve">Starting with the smallest BTUH appliance, </t>
    </r>
    <r>
      <rPr>
        <b/>
        <i/>
        <u/>
        <sz val="18"/>
        <color theme="1"/>
        <rFont val="Calibri"/>
        <family val="2"/>
        <scheme val="minor"/>
      </rPr>
      <t>fire the appliance</t>
    </r>
    <r>
      <rPr>
        <b/>
        <i/>
        <sz val="18"/>
        <color theme="1"/>
        <rFont val="Calibri"/>
        <family val="2"/>
        <scheme val="minor"/>
      </rPr>
      <t>, start a 60 second timer, and test spillage.</t>
    </r>
  </si>
  <si>
    <r>
      <t>Step #2</t>
    </r>
    <r>
      <rPr>
        <b/>
        <i/>
        <sz val="18"/>
        <color theme="1"/>
        <rFont val="Calibri"/>
        <family val="2"/>
        <scheme val="minor"/>
      </rPr>
      <t>-Record length of time it took for units to start drafting and answer draft column.</t>
    </r>
  </si>
  <si>
    <r>
      <t xml:space="preserve">Note- </t>
    </r>
    <r>
      <rPr>
        <i/>
        <u/>
        <sz val="18"/>
        <color rgb="FFC00000"/>
        <rFont val="Calibri"/>
        <family val="2"/>
        <scheme val="minor"/>
      </rPr>
      <t>If appliance does not draft within 60 seconds proceed to Test #5 and follow instructions</t>
    </r>
  </si>
  <si>
    <r>
      <t xml:space="preserve">Test #3 </t>
    </r>
    <r>
      <rPr>
        <b/>
        <u/>
        <sz val="18"/>
        <color theme="1"/>
        <rFont val="Calibri"/>
        <family val="2"/>
        <scheme val="minor"/>
      </rPr>
      <t>Draft Test</t>
    </r>
    <r>
      <rPr>
        <b/>
        <sz val="18"/>
        <color theme="1"/>
        <rFont val="Calibri"/>
        <family val="2"/>
        <scheme val="minor"/>
      </rPr>
      <t>: (test pressure in flue with static probe pointing down towards appliance and ensure the pressure is more negative than the calculated pressure) (perform for each appliance)</t>
    </r>
  </si>
  <si>
    <r>
      <t xml:space="preserve">·        </t>
    </r>
    <r>
      <rPr>
        <b/>
        <sz val="18"/>
        <color theme="1"/>
        <rFont val="Calibri"/>
        <family val="2"/>
        <scheme val="minor"/>
      </rPr>
      <t xml:space="preserve">(if reading is acceptable/passes &amp; is more negative proceed to Test #4) </t>
    </r>
  </si>
  <si>
    <r>
      <t xml:space="preserve">·        </t>
    </r>
    <r>
      <rPr>
        <b/>
        <sz val="18"/>
        <color theme="1"/>
        <rFont val="Calibri"/>
        <family val="2"/>
        <scheme val="minor"/>
      </rPr>
      <t>(if reading fails &amp; is more positive proceed to Test #5)</t>
    </r>
  </si>
  <si>
    <r>
      <t xml:space="preserve">Test #4 </t>
    </r>
    <r>
      <rPr>
        <b/>
        <u/>
        <sz val="18"/>
        <color theme="1"/>
        <rFont val="Calibri"/>
        <family val="2"/>
        <scheme val="minor"/>
      </rPr>
      <t>CO/Eff/Other required testing</t>
    </r>
    <r>
      <rPr>
        <b/>
        <sz val="18"/>
        <color theme="1"/>
        <rFont val="Calibri"/>
        <family val="2"/>
        <scheme val="minor"/>
      </rPr>
      <t>:(perform all other combustion and required testing)</t>
    </r>
  </si>
  <si>
    <r>
      <t xml:space="preserve">Test #5 </t>
    </r>
    <r>
      <rPr>
        <b/>
        <u/>
        <sz val="18"/>
        <color theme="1"/>
        <rFont val="Calibri"/>
        <family val="2"/>
        <scheme val="minor"/>
      </rPr>
      <t>Spillage &amp; Draft Natural Conditions:</t>
    </r>
    <r>
      <rPr>
        <b/>
        <sz val="18"/>
        <color theme="1"/>
        <rFont val="Calibri"/>
        <family val="2"/>
        <scheme val="minor"/>
      </rPr>
      <t xml:space="preserve">  (Only test units that failed spillage or draft in  WORST CASE steps above)</t>
    </r>
  </si>
  <si>
    <r>
      <t>Step #</t>
    </r>
    <r>
      <rPr>
        <sz val="18"/>
        <color theme="1"/>
        <rFont val="Calibri"/>
        <family val="2"/>
        <scheme val="minor"/>
      </rPr>
      <t>1-Allow venting system time to cool down.</t>
    </r>
  </si>
  <si>
    <r>
      <t>Step #2</t>
    </r>
    <r>
      <rPr>
        <sz val="18"/>
        <color theme="1"/>
        <rFont val="Calibri"/>
        <family val="2"/>
        <scheme val="minor"/>
      </rPr>
      <t>-Turn off all fans and open all interior doors</t>
    </r>
  </si>
  <si>
    <r>
      <t>Step #3-</t>
    </r>
    <r>
      <rPr>
        <sz val="18"/>
        <color theme="1"/>
        <rFont val="Calibri"/>
        <family val="2"/>
        <scheme val="minor"/>
      </rPr>
      <t xml:space="preserve"> Starting with the smallest BTUH appliance, fire the appliance and retest spillage &amp; draft using methods from steps above</t>
    </r>
  </si>
  <si>
    <r>
      <t>Step #4</t>
    </r>
    <r>
      <rPr>
        <sz val="18"/>
        <color theme="1"/>
        <rFont val="Calibri"/>
        <family val="2"/>
        <scheme val="minor"/>
      </rPr>
      <t>-Document &amp; review readings.  (If unit fails either of these test it must be taken out of service until issue is corrected)</t>
    </r>
  </si>
  <si>
    <r>
      <t>Step #5</t>
    </r>
    <r>
      <rPr>
        <sz val="18"/>
        <color theme="1"/>
        <rFont val="Calibri"/>
        <family val="2"/>
        <scheme val="minor"/>
      </rPr>
      <t>-If unit passes under natural conditions perform the following:</t>
    </r>
  </si>
  <si>
    <r>
      <t xml:space="preserve">·        Return to step #4 and complete the remainder of testing </t>
    </r>
    <r>
      <rPr>
        <b/>
        <u/>
        <sz val="18"/>
        <color theme="1"/>
        <rFont val="Calibri"/>
        <family val="2"/>
        <scheme val="minor"/>
      </rPr>
      <t>And</t>
    </r>
  </si>
  <si>
    <t>Select Furnace Location</t>
  </si>
  <si>
    <t>Select Funding Source</t>
  </si>
  <si>
    <t>Select Furnace Type</t>
  </si>
  <si>
    <t>Select Cooling Equipment</t>
  </si>
  <si>
    <t xml:space="preserve">An energy conservation measure "ECM") may include contributory items necessary for the proper installation of that ECM. The installed cost of all contributory items, associated with the proper installation cannot exceed the cost of the individual ECM cost. Both the contributory and ECM costs are to be wrapped for the total ECM cost. </t>
  </si>
  <si>
    <t xml:space="preserve">1.  Perform the Major Measures in order as they appear on the list below. Documentation (including client denial   of major measures) must be provided if a Major Measure is not addressed, or end result is not achieved. </t>
  </si>
  <si>
    <t xml:space="preserve">2.  Once Major Measures have been adequately addressed, any of the Secondary Measures may be addressed in any order according to the professional judgment of the Subrecipient staff.  </t>
  </si>
  <si>
    <t xml:space="preserve">        -   Decisions should be based on what is best for each individual client and unit and what has the best potential energy  savings impact for that household, while maximizing allowable program expenditures </t>
  </si>
  <si>
    <t>Effective for Program Year 2023 LIHEAP Contracts</t>
  </si>
  <si>
    <t xml:space="preserve">d.     To include cook stoves refer to current Texas Health &amp; Safety Plan </t>
  </si>
  <si>
    <t>https://www.tdhca.state.tx.us/community-affairs/wap/docs/22-WAP-Health&amp;Safety.pdf</t>
  </si>
  <si>
    <t xml:space="preserve">c.     Refer to current Health &amp; Safety Plan </t>
  </si>
  <si>
    <t xml:space="preserve">ii.    If not adequately insulated, dense pack applicable wall cavities, including above and below all windows and doors.  </t>
  </si>
  <si>
    <t xml:space="preserve">c.     Replaced units must be de-manufactured properly, materials must be recycled and refrigerant properly disposed of in accordance with EPA regulations. </t>
  </si>
  <si>
    <t>•    Smart Thermostat</t>
  </si>
  <si>
    <t>• Solar Screens/Window Film</t>
  </si>
  <si>
    <t>•Low-Cost Measures</t>
  </si>
  <si>
    <t>• Incidental Repairs</t>
  </si>
  <si>
    <t xml:space="preserve">i.   Essential wiring defined as any wiring going directly to an appliance that is by the WX program. </t>
  </si>
  <si>
    <t>• HVAC/Evaporative Cooler Replacement</t>
  </si>
  <si>
    <t xml:space="preserve">iii.   HVAC units with a SEER or downgraded SEER of 12 or less should be replaced. </t>
  </si>
  <si>
    <t xml:space="preserve">2.      The components have a valid AHRI rating. </t>
  </si>
  <si>
    <t xml:space="preserve">b.    Repair of central system is potentially allowable. Justification for the repair must be documented in the client file. Repair can include, but is not limited to: </t>
  </si>
  <si>
    <t xml:space="preserve">i.    Replacement must be justified by LIHEAP WAP AC Replacement Tool. </t>
  </si>
  <si>
    <r>
      <rPr>
        <b/>
        <sz val="11"/>
        <color theme="1"/>
        <rFont val="Calibri"/>
        <family val="2"/>
        <scheme val="minor"/>
      </rPr>
      <t>Incidental Repair</t>
    </r>
    <r>
      <rPr>
        <sz val="11"/>
        <color theme="1"/>
        <rFont val="Calibri"/>
        <family val="2"/>
        <scheme val="minor"/>
      </rPr>
      <t xml:space="preserve"> is defined as repairs necessary on items for the effective preservation of weatherized materials. </t>
    </r>
  </si>
  <si>
    <r>
      <t xml:space="preserve">b.     </t>
    </r>
    <r>
      <rPr>
        <sz val="11"/>
        <rFont val="Calibri"/>
        <family val="2"/>
        <scheme val="minor"/>
      </rPr>
      <t>Must meet ASHRAE 62.2-2016 Standard.</t>
    </r>
  </si>
  <si>
    <r>
      <t>a.</t>
    </r>
    <r>
      <rPr>
        <sz val="11"/>
        <rFont val="Calibri"/>
        <family val="2"/>
        <scheme val="minor"/>
      </rPr>
      <t>    NO MAXIMUM COST LIMITATION.</t>
    </r>
  </si>
  <si>
    <r>
      <t>b.</t>
    </r>
    <r>
      <rPr>
        <sz val="11"/>
        <rFont val="Calibri"/>
        <family val="2"/>
        <scheme val="minor"/>
      </rPr>
      <t>       All costs (labor and materials) must be detailed on the Building Weatherization Report (BWR).</t>
    </r>
  </si>
  <si>
    <r>
      <t>c.</t>
    </r>
    <r>
      <rPr>
        <sz val="11"/>
        <rFont val="Calibri"/>
        <family val="2"/>
        <scheme val="minor"/>
      </rPr>
      <t>        Complete current Blower Door Data Sheet as instructed.</t>
    </r>
  </si>
  <si>
    <r>
      <t>d.</t>
    </r>
    <r>
      <rPr>
        <sz val="11"/>
        <rFont val="Calibri"/>
        <family val="2"/>
        <scheme val="minor"/>
      </rPr>
      <t xml:space="preserve">       At Subrecipient Final Inspection, MUST MEET or EXCEED the Blower Door Target as defined by TDCHA WAP Air Infiltration and Duct Sealing Target Policy. </t>
    </r>
  </si>
  <si>
    <r>
      <t>3.</t>
    </r>
    <r>
      <rPr>
        <b/>
        <sz val="11"/>
        <rFont val="Calibri"/>
        <family val="2"/>
        <scheme val="minor"/>
      </rPr>
      <t>   Duct Sealing</t>
    </r>
  </si>
  <si>
    <r>
      <t>a.</t>
    </r>
    <r>
      <rPr>
        <sz val="11"/>
        <rFont val="Calibri"/>
        <family val="2"/>
        <scheme val="minor"/>
      </rPr>
      <t>        NO MAXIMUM COST LIMITATION.</t>
    </r>
  </si>
  <si>
    <r>
      <t>b.</t>
    </r>
    <r>
      <rPr>
        <sz val="11"/>
        <rFont val="Calibri"/>
        <family val="2"/>
        <scheme val="minor"/>
      </rPr>
      <t>       All return ducts to be sealed regardless of location.</t>
    </r>
  </si>
  <si>
    <r>
      <t>c.</t>
    </r>
    <r>
      <rPr>
        <sz val="11"/>
        <rFont val="Calibri"/>
        <family val="2"/>
        <scheme val="minor"/>
      </rPr>
      <t>        All supply ducts to be sealed when in unconditioned space.</t>
    </r>
  </si>
  <si>
    <r>
      <t>d.</t>
    </r>
    <r>
      <rPr>
        <sz val="11"/>
        <rFont val="Calibri"/>
        <family val="2"/>
        <scheme val="minor"/>
      </rPr>
      <t xml:space="preserve">       At Subrecipient Final Inspection, MUST MEET or EXCEED Duct Blaster Target (With Reference to Outside) as defined by TDCHA WAP Air infiltration and Duct Sealing Target Policy.  </t>
    </r>
  </si>
  <si>
    <r>
      <t xml:space="preserve">a.        </t>
    </r>
    <r>
      <rPr>
        <sz val="11"/>
        <rFont val="Calibri"/>
        <family val="2"/>
        <scheme val="minor"/>
      </rPr>
      <t xml:space="preserve">If existing insulation is assessed as R27 or below, must insulate to meet current code. </t>
    </r>
  </si>
  <si>
    <r>
      <t>b.</t>
    </r>
    <r>
      <rPr>
        <sz val="11"/>
        <rFont val="Calibri"/>
        <family val="2"/>
        <scheme val="minor"/>
      </rPr>
      <t>       Block all heat sources &amp; attic hatches.</t>
    </r>
  </si>
  <si>
    <r>
      <t xml:space="preserve"> c.</t>
    </r>
    <r>
      <rPr>
        <sz val="11"/>
        <rFont val="Calibri"/>
        <family val="2"/>
        <scheme val="minor"/>
      </rPr>
      <t>       If no insulation is added but ventilation needed, install ventilation under H&amp;S.</t>
    </r>
  </si>
  <si>
    <r>
      <t>5.</t>
    </r>
    <r>
      <rPr>
        <b/>
        <sz val="11"/>
        <rFont val="Calibri"/>
        <family val="2"/>
        <scheme val="minor"/>
      </rPr>
      <t>   Wall Insulation</t>
    </r>
  </si>
  <si>
    <r>
      <t>a.</t>
    </r>
    <r>
      <rPr>
        <sz val="11"/>
        <rFont val="Calibri"/>
        <family val="2"/>
        <scheme val="minor"/>
      </rPr>
      <t>        Check all exterior walls for existing insulation levels.</t>
    </r>
  </si>
  <si>
    <r>
      <t>6.</t>
    </r>
    <r>
      <rPr>
        <b/>
        <sz val="11"/>
        <rFont val="Calibri"/>
        <family val="2"/>
        <scheme val="minor"/>
      </rPr>
      <t>   Floor Insulation</t>
    </r>
  </si>
  <si>
    <r>
      <t>a.</t>
    </r>
    <r>
      <rPr>
        <sz val="11"/>
        <rFont val="Calibri"/>
        <family val="2"/>
        <scheme val="minor"/>
      </rPr>
      <t>        If addressed, must follow current code.</t>
    </r>
  </si>
  <si>
    <r>
      <t>b.</t>
    </r>
    <r>
      <rPr>
        <sz val="11"/>
        <rFont val="Calibri"/>
        <family val="2"/>
        <scheme val="minor"/>
      </rPr>
      <t>       Vapor barrier always required.</t>
    </r>
  </si>
  <si>
    <r>
      <t>c.</t>
    </r>
    <r>
      <rPr>
        <sz val="11"/>
        <rFont val="Calibri"/>
        <family val="2"/>
        <scheme val="minor"/>
      </rPr>
      <t>        Follow OSHA accessibility standards.</t>
    </r>
  </si>
  <si>
    <r>
      <t>a.</t>
    </r>
    <r>
      <rPr>
        <sz val="11"/>
        <rFont val="Calibri"/>
        <family val="2"/>
        <scheme val="minor"/>
      </rPr>
      <t xml:space="preserve">  Replacement must be justified by LIHEAP WAP Refrigerator Replacement Calculator. </t>
    </r>
  </si>
  <si>
    <r>
      <t>b.</t>
    </r>
    <r>
      <rPr>
        <sz val="11"/>
        <rFont val="Calibri"/>
        <family val="2"/>
        <scheme val="minor"/>
      </rPr>
      <t xml:space="preserve">  Units 15 years old or more can be replaced without metering, as long as manufactured manufactured year is documented. </t>
    </r>
  </si>
  <si>
    <r>
      <t>a.</t>
    </r>
    <r>
      <rPr>
        <sz val="11"/>
        <rFont val="Calibri"/>
        <family val="2"/>
        <scheme val="minor"/>
      </rPr>
      <t>       Water Savers - aerators and low flow showerheads.</t>
    </r>
  </si>
  <si>
    <r>
      <t>b.</t>
    </r>
    <r>
      <rPr>
        <sz val="11"/>
        <rFont val="Calibri"/>
        <family val="2"/>
        <scheme val="minor"/>
      </rPr>
      <t>        Water heater tank/pipe insulation.</t>
    </r>
  </si>
  <si>
    <r>
      <t>c.</t>
    </r>
    <r>
      <rPr>
        <sz val="11"/>
        <rFont val="Calibri"/>
        <family val="2"/>
        <scheme val="minor"/>
      </rPr>
      <t xml:space="preserve">        LED lighting replacement of all existing screw-based incandescent, halogen, or CFL used for a minimum of one hour per day. </t>
    </r>
  </si>
  <si>
    <r>
      <t>a.</t>
    </r>
    <r>
      <rPr>
        <sz val="11"/>
        <rFont val="Calibri"/>
        <family val="2"/>
        <scheme val="minor"/>
      </rPr>
      <t>       Install only after consultation/training with client.</t>
    </r>
  </si>
  <si>
    <r>
      <t>a.</t>
    </r>
    <r>
      <rPr>
        <sz val="11"/>
        <rFont val="Calibri"/>
        <family val="2"/>
        <scheme val="minor"/>
      </rPr>
      <t>        Install in the following order:</t>
    </r>
  </si>
  <si>
    <r>
      <rPr>
        <sz val="11"/>
        <rFont val="Calibri"/>
        <family val="2"/>
        <scheme val="minor"/>
      </rPr>
      <t>i.   West, South, East, then North side of house.</t>
    </r>
  </si>
  <si>
    <r>
      <t>b.</t>
    </r>
    <r>
      <rPr>
        <sz val="11"/>
        <rFont val="Calibri"/>
        <family val="2"/>
        <scheme val="minor"/>
      </rPr>
      <t xml:space="preserve">       If the windows are covered by any permanent shading structure, then solar screens/window film cannot be installed on that window. </t>
    </r>
  </si>
  <si>
    <r>
      <t>a.</t>
    </r>
    <r>
      <rPr>
        <sz val="11"/>
        <rFont val="Calibri"/>
        <family val="2"/>
        <scheme val="minor"/>
      </rPr>
      <t xml:space="preserve">        Maximum expenditure allowed is Five Hundred and No/100 Dollars ($500.00) </t>
    </r>
  </si>
  <si>
    <r>
      <t>b.</t>
    </r>
    <r>
      <rPr>
        <sz val="11"/>
        <rFont val="Calibri"/>
        <family val="2"/>
        <scheme val="minor"/>
      </rPr>
      <t>       Must be related to weatherization measure.</t>
    </r>
  </si>
  <si>
    <r>
      <t>c.</t>
    </r>
    <r>
      <rPr>
        <sz val="11"/>
        <rFont val="Calibri"/>
        <family val="2"/>
        <scheme val="minor"/>
      </rPr>
      <t xml:space="preserve">        Materials include: lumber, shingles, flashing, siding, drywall, masonry supplies, Minor window and door repair, gutters, downspouts, paint, stains, and sealants. </t>
    </r>
  </si>
  <si>
    <r>
      <t>d.</t>
    </r>
    <r>
      <rPr>
        <sz val="11"/>
        <rFont val="Calibri"/>
        <family val="2"/>
        <scheme val="minor"/>
      </rPr>
      <t xml:space="preserve">       Regarding mobile homes, could include mobile home skirting and overhangs to protect mobile home doors. </t>
    </r>
  </si>
  <si>
    <r>
      <t>e.</t>
    </r>
    <r>
      <rPr>
        <sz val="11"/>
        <rFont val="Calibri"/>
        <family val="2"/>
        <scheme val="minor"/>
      </rPr>
      <t xml:space="preserve">        Could also include carpentry work to protect water heaters located outside to protect DHW from weather elements. </t>
    </r>
  </si>
  <si>
    <r>
      <t>f.</t>
    </r>
    <r>
      <rPr>
        <sz val="11"/>
        <rFont val="Calibri"/>
        <family val="2"/>
        <scheme val="minor"/>
      </rPr>
      <t>         Could include roof, wall, and floor repair; excluding leveling.</t>
    </r>
  </si>
  <si>
    <r>
      <t>g.</t>
    </r>
    <r>
      <rPr>
        <sz val="11"/>
        <rFont val="Calibri"/>
        <family val="2"/>
        <scheme val="minor"/>
      </rPr>
      <t>        Repair of "essential wiring"</t>
    </r>
  </si>
  <si>
    <r>
      <t>a.</t>
    </r>
    <r>
      <rPr>
        <sz val="11"/>
        <rFont val="Calibri"/>
        <family val="2"/>
        <scheme val="minor"/>
      </rPr>
      <t>       Complete replacement of furnace/AC/HVAC as energy efficiency measure is a possibility.</t>
    </r>
  </si>
  <si>
    <r>
      <rPr>
        <sz val="11"/>
        <rFont val="Calibri"/>
        <family val="2"/>
        <scheme val="minor"/>
      </rPr>
      <t xml:space="preserve">i.     Must meet current Energy Star rating for complete system replacement (see guidance </t>
    </r>
  </si>
  <si>
    <r>
      <rPr>
        <sz val="11"/>
        <rFont val="Calibri"/>
        <family val="2"/>
        <scheme val="minor"/>
      </rPr>
      <t>ii.    Must document accurate Manual J and Manual S in client file;</t>
    </r>
  </si>
  <si>
    <r>
      <rPr>
        <sz val="11"/>
        <rFont val="Calibri"/>
        <family val="2"/>
        <scheme val="minor"/>
      </rPr>
      <t xml:space="preserve">vi.   The replacement of AC only components of the HVAC system in cases where the existing </t>
    </r>
  </si>
  <si>
    <r>
      <t>1.</t>
    </r>
    <r>
      <rPr>
        <sz val="11"/>
        <rFont val="Calibri"/>
        <family val="2"/>
        <scheme val="minor"/>
      </rPr>
      <t>    Must meet new 2023 SEER2 and EER2 Energy Star requirements</t>
    </r>
  </si>
  <si>
    <r>
      <rPr>
        <sz val="11"/>
        <rFont val="Calibri"/>
        <family val="2"/>
        <scheme val="minor"/>
      </rPr>
      <t>i.     Clean and tune.</t>
    </r>
  </si>
  <si>
    <r>
      <rPr>
        <sz val="11"/>
        <rFont val="Calibri"/>
        <family val="2"/>
        <scheme val="minor"/>
      </rPr>
      <t>ii.    Clean Evaporative and Condensing coils.</t>
    </r>
  </si>
  <si>
    <r>
      <rPr>
        <sz val="11"/>
        <rFont val="Calibri"/>
        <family val="2"/>
        <scheme val="minor"/>
      </rPr>
      <t>iii.   Check/adjust gas pressure.</t>
    </r>
  </si>
  <si>
    <r>
      <rPr>
        <sz val="11"/>
        <rFont val="Calibri"/>
        <family val="2"/>
        <scheme val="minor"/>
      </rPr>
      <t>iv    Clean blower wheel (squirrel cage).</t>
    </r>
  </si>
  <si>
    <r>
      <rPr>
        <sz val="11"/>
        <rFont val="Calibri"/>
        <family val="2"/>
        <scheme val="minor"/>
      </rPr>
      <t>v.    Check all controls, set heat anticipator if applicable.</t>
    </r>
  </si>
  <si>
    <r>
      <t>c.    </t>
    </r>
    <r>
      <rPr>
        <sz val="11"/>
        <rFont val="Calibri"/>
        <family val="2"/>
        <scheme val="minor"/>
      </rPr>
      <t>Change &amp; leave up to twelve (12) new air filters.</t>
    </r>
  </si>
  <si>
    <r>
      <t>d.</t>
    </r>
    <r>
      <rPr>
        <sz val="11"/>
        <rFont val="Calibri"/>
        <family val="2"/>
        <scheme val="minor"/>
      </rPr>
      <t>    No replacement of window air-conditioners if a HVAC is replaced or repaired to working order.</t>
    </r>
  </si>
  <si>
    <r>
      <t>e.</t>
    </r>
    <r>
      <rPr>
        <sz val="11"/>
        <rFont val="Calibri"/>
        <family val="2"/>
        <scheme val="minor"/>
      </rPr>
      <t>    Replacement of window air-conditioners:</t>
    </r>
  </si>
  <si>
    <r>
      <t>1.</t>
    </r>
    <r>
      <rPr>
        <sz val="11"/>
        <rFont val="Calibri"/>
        <family val="2"/>
        <scheme val="minor"/>
      </rPr>
      <t>    Billing history information to verify the need.</t>
    </r>
  </si>
  <si>
    <r>
      <t>2.</t>
    </r>
    <r>
      <rPr>
        <sz val="11"/>
        <rFont val="Calibri"/>
        <family val="2"/>
        <scheme val="minor"/>
      </rPr>
      <t xml:space="preserve">    Window unit plate information to include age, rated efficiency, </t>
    </r>
  </si>
  <si>
    <r>
      <t>3.</t>
    </r>
    <r>
      <rPr>
        <sz val="11"/>
        <rFont val="Calibri"/>
        <family val="2"/>
        <scheme val="minor"/>
      </rPr>
      <t>    Brief synopsis of the auditors reasoning for the mini split consideration.</t>
    </r>
  </si>
  <si>
    <r>
      <t>4.</t>
    </r>
    <r>
      <rPr>
        <sz val="11"/>
        <rFont val="Calibri"/>
        <family val="2"/>
        <scheme val="minor"/>
      </rPr>
      <t>    Unit drawing showing the coverage of each window unit.</t>
    </r>
  </si>
  <si>
    <r>
      <t>5.</t>
    </r>
    <r>
      <rPr>
        <sz val="11"/>
        <rFont val="Calibri"/>
        <family val="2"/>
        <scheme val="minor"/>
      </rPr>
      <t>    Type of heating system in the house.</t>
    </r>
  </si>
  <si>
    <r>
      <t>6.</t>
    </r>
    <r>
      <rPr>
        <sz val="11"/>
        <rFont val="Calibri"/>
        <family val="2"/>
        <scheme val="minor"/>
      </rPr>
      <t>    Cost information of the replacement system.</t>
    </r>
  </si>
  <si>
    <r>
      <t>7.</t>
    </r>
    <r>
      <rPr>
        <sz val="11"/>
        <rFont val="Calibri"/>
        <family val="2"/>
        <scheme val="minor"/>
      </rPr>
      <t xml:space="preserve">    Other information deemed necessary by the Department to justify </t>
    </r>
  </si>
  <si>
    <r>
      <t>a.    </t>
    </r>
    <r>
      <rPr>
        <sz val="11"/>
        <rFont val="Calibri"/>
        <family val="2"/>
        <scheme val="minor"/>
      </rPr>
      <t xml:space="preserve">Doors/windows that are structurally unsound or unable to be </t>
    </r>
  </si>
  <si>
    <t xml:space="preserve">iii.   Maximum of three (3) window units can be replaced.  </t>
  </si>
  <si>
    <t xml:space="preserve">iv.    Must be Energy Star Rated and sized according to manufacturer's room sizing </t>
  </si>
  <si>
    <r>
      <t xml:space="preserve">v.    </t>
    </r>
    <r>
      <rPr>
        <sz val="11"/>
        <rFont val="Calibri"/>
        <family val="2"/>
        <scheme val="minor"/>
      </rPr>
      <t xml:space="preserve">Mini split replacement options for units with inefficient or oversized window units </t>
    </r>
  </si>
  <si>
    <t xml:space="preserve">        will be considered on a case by case basis with Department approval. </t>
  </si>
  <si>
    <t xml:space="preserve">     In order to receive Department approval, Subrecipient must provide the following: </t>
  </si>
  <si>
    <t>• Doors and/or Windows</t>
  </si>
  <si>
    <t xml:space="preserve">Subrecipient: </t>
  </si>
  <si>
    <t xml:space="preserve">Single Family Site-Built Priority List Checklist- Region 1 (HOT) </t>
  </si>
  <si>
    <t xml:space="preserve">True </t>
  </si>
  <si>
    <t xml:space="preserve">False </t>
  </si>
  <si>
    <t xml:space="preserve">The home is 3-stories or less above grade. </t>
  </si>
  <si>
    <t xml:space="preserve">Effective January 1, 2023 </t>
  </si>
  <si>
    <t xml:space="preserve">1. - Mandatory -Health &amp; Safety Items </t>
  </si>
  <si>
    <t xml:space="preserve">Install all applicable Health &amp; Safety (H&amp;S) measures per Grantee's DOE- Approved H&amp;S Plan. </t>
  </si>
  <si>
    <t xml:space="preserve">2.- Mandatory- Light Emitting Diode (LED) </t>
  </si>
  <si>
    <t xml:space="preserve">Install lighting replacement of all existing screw-based incadescent, halogen, or compact fluorescent lighting used for a minimum of one hour per day. </t>
  </si>
  <si>
    <t>○ Lighting Replacement SWS</t>
  </si>
  <si>
    <t>3.-Mandatory-Air Sealing</t>
  </si>
  <si>
    <t>Air Sealing target value meets 1 cfm/ft2 or is in compliance with TDCHA's Target Policy</t>
  </si>
  <si>
    <t xml:space="preserve">Yes </t>
  </si>
  <si>
    <t>N/A</t>
  </si>
  <si>
    <t>○ Air sealing SWS</t>
  </si>
  <si>
    <t>4.-Mandatory-Duct Sealing</t>
  </si>
  <si>
    <t xml:space="preserve">Seal all accessbile ducts located outside the thermal boundary. </t>
  </si>
  <si>
    <t xml:space="preserve">Duct Sealing target value is 1 Pascal per register as measured with a Pressure Pan. </t>
  </si>
  <si>
    <t xml:space="preserve">Duct Sealing target value meets/exceeds  Blower Door/Duct Blaster Sheet targets or  is in compliance with TDCHA's Target Policy </t>
  </si>
  <si>
    <t>○ Duct sealing SWS</t>
  </si>
  <si>
    <t>5.-Mandatory-Duct Insulation</t>
  </si>
  <si>
    <t xml:space="preserve">Insulate all accessible uninsulated ducts located outside the thermal boundary to R-8 or R12 if exposed to the exterior. </t>
  </si>
  <si>
    <t>○ General Duct Insulation SWS</t>
  </si>
  <si>
    <t>○</t>
  </si>
  <si>
    <t xml:space="preserve">Unconditioned Attic </t>
  </si>
  <si>
    <t xml:space="preserve">○ Attic Floors- Unconditoned Attic SWS </t>
  </si>
  <si>
    <t xml:space="preserve">Finished Attic / Kneewall Attic / Bonus Room </t>
  </si>
  <si>
    <t xml:space="preserve">7.-Mandatory-Wall Insulation </t>
  </si>
  <si>
    <t xml:space="preserve">a. </t>
  </si>
  <si>
    <t xml:space="preserve">Mandatory:- Insulate any uninsulated exterior wall cavities to capacity with dense pack insulation. </t>
  </si>
  <si>
    <t xml:space="preserve">b. </t>
  </si>
  <si>
    <t>○ Dense Pack Insulation SWS</t>
  </si>
  <si>
    <t xml:space="preserve">8.-Mandatory-Floor Insulation </t>
  </si>
  <si>
    <t xml:space="preserve">Insulate all uninsulated floors over unconditioned foundations to R-30 or to full joist capacity, if less. </t>
  </si>
  <si>
    <t xml:space="preserve">Must include complete ground moisture barrier over any exposed dirt floor. </t>
  </si>
  <si>
    <t>○ Floors SWS</t>
  </si>
  <si>
    <t>○ Ground Vapor Retarders SWS</t>
  </si>
  <si>
    <t xml:space="preserve">Low-Flow Devices SWS </t>
  </si>
  <si>
    <t>Domestic Water Heater (DWH) tank insulation (R-10 minimum)-</t>
  </si>
  <si>
    <t xml:space="preserve">Tank Insulation SWS </t>
  </si>
  <si>
    <t xml:space="preserve">DWH pipe insulation (6' of both and cold-water lines nearest the DWH, and any accessible hot water lines beyond that to R-3) </t>
  </si>
  <si>
    <t>Pipe Insulation SWS</t>
  </si>
  <si>
    <t>10.-Optional:-Refrigerator</t>
  </si>
  <si>
    <t>Was manufactured before 2001</t>
  </si>
  <si>
    <t xml:space="preserve">Uses &gt;1000 kWh/yr based upon energy use metering or industry accepted resource. </t>
  </si>
  <si>
    <t xml:space="preserve">○ Refrigerator Replacement SWS </t>
  </si>
  <si>
    <t>i)</t>
  </si>
  <si>
    <t>ii)</t>
  </si>
  <si>
    <t>iii)</t>
  </si>
  <si>
    <t xml:space="preserve">Replace existing window A/C manufactured before 2014 with a minimum 12 CEER or higher unit of the same or lesser BTU capacity.  </t>
  </si>
  <si>
    <t>iv)</t>
  </si>
  <si>
    <t>○ Heating &amp; Cooling: Equipment Installation SWS</t>
  </si>
  <si>
    <t xml:space="preserve">Manufactured Homes Priority List Checklist- Region 1 (HOT) </t>
  </si>
  <si>
    <t xml:space="preserve">The home is a single-wide or double-wide manufactured home. </t>
  </si>
  <si>
    <t xml:space="preserve">Replace all single-paned metal-framed windows with Low-E double-paned windows having a U-value of 0.33 or less. </t>
  </si>
  <si>
    <t xml:space="preserve">Single pane windows with storm windows are not eligible for replacement using DOE funds. </t>
  </si>
  <si>
    <t>○ Window Replacement SWS</t>
  </si>
  <si>
    <t>8.-Optional:-Refrigerator</t>
  </si>
  <si>
    <t>Low-Rise Multifamily Priority List Checklist- Region 1 (HOT)</t>
  </si>
  <si>
    <t xml:space="preserve">The building is 3-stories or less above grade. </t>
  </si>
  <si>
    <t xml:space="preserve">The building contains 5 or more dwelling units. </t>
  </si>
  <si>
    <t xml:space="preserve">Ceiling insulation- insulate all accessible attics to R-38 or to capacity, if less. </t>
  </si>
  <si>
    <t xml:space="preserve">Wall Insulation- where the total gross area of any uninsulated exterior wall is &gt;10%, insulate the missing areas to capacity with dense pack insulation. </t>
  </si>
  <si>
    <t>9.-Optional:-Refrigerator</t>
  </si>
  <si>
    <t xml:space="preserve">10.- Optional- Light Emitting Diode (LED) </t>
  </si>
  <si>
    <t>LED Lighting replacement of fluorescent tube lighting</t>
  </si>
  <si>
    <t>AFUE/Efficiency - Gas Furnace</t>
  </si>
  <si>
    <t>H12</t>
  </si>
  <si>
    <t>I&amp;J12</t>
  </si>
  <si>
    <t>A13</t>
  </si>
  <si>
    <t>B13</t>
  </si>
  <si>
    <t>C13</t>
  </si>
  <si>
    <t>D13</t>
  </si>
  <si>
    <t>E13</t>
  </si>
  <si>
    <t>F13</t>
  </si>
  <si>
    <t>G13</t>
  </si>
  <si>
    <t>H13</t>
  </si>
  <si>
    <t>J13</t>
  </si>
  <si>
    <t>Remaining total ventilation needed for compliance 1/150 Exception</t>
  </si>
  <si>
    <t>Remaining total ventilation needed for compliance 1/300 Exception</t>
  </si>
  <si>
    <t xml:space="preserve">Remaining total ventilation needed for compliance 1/150 </t>
  </si>
  <si>
    <t xml:space="preserve">Remaining/Needed Ventilation Calculator </t>
  </si>
  <si>
    <t xml:space="preserve">Will the estimated ventilation to be added satisfy the 1/150 Sq. Ft. requirements </t>
  </si>
  <si>
    <r>
      <t xml:space="preserve">Will the installed </t>
    </r>
    <r>
      <rPr>
        <b/>
        <i/>
        <sz val="11"/>
        <color theme="1"/>
        <rFont val="Calibri"/>
        <family val="2"/>
        <scheme val="minor"/>
      </rPr>
      <t>Low</t>
    </r>
    <r>
      <rPr>
        <sz val="11"/>
        <color theme="1"/>
        <rFont val="Calibri"/>
        <family val="2"/>
        <scheme val="minor"/>
      </rPr>
      <t xml:space="preserve"> Ventilation meet current 50/50 code requirements (1/300)</t>
    </r>
  </si>
  <si>
    <r>
      <t xml:space="preserve">Will the installed </t>
    </r>
    <r>
      <rPr>
        <b/>
        <i/>
        <sz val="11"/>
        <color theme="1"/>
        <rFont val="Calibri"/>
        <family val="2"/>
        <scheme val="minor"/>
      </rPr>
      <t>High</t>
    </r>
    <r>
      <rPr>
        <sz val="11"/>
        <color theme="1"/>
        <rFont val="Calibri"/>
        <family val="2"/>
        <scheme val="minor"/>
      </rPr>
      <t xml:space="preserve"> Ventilation meet current 50/50 code requirements (1/300)</t>
    </r>
  </si>
  <si>
    <t>Will the installed Total Ventilation meet current code requirements (1/150)</t>
  </si>
  <si>
    <t xml:space="preserve">Low </t>
  </si>
  <si>
    <t>Low</t>
  </si>
  <si>
    <t>High</t>
  </si>
  <si>
    <t>Ventilation to Add</t>
  </si>
  <si>
    <r>
      <t xml:space="preserve">Total </t>
    </r>
    <r>
      <rPr>
        <b/>
        <i/>
        <sz val="11"/>
        <color theme="1"/>
        <rFont val="Calibri"/>
        <family val="2"/>
        <scheme val="minor"/>
      </rPr>
      <t>Low</t>
    </r>
    <r>
      <rPr>
        <sz val="11"/>
        <color theme="1"/>
        <rFont val="Calibri"/>
        <family val="2"/>
        <scheme val="minor"/>
      </rPr>
      <t xml:space="preserve"> Ventilation needed for 50/50 compliance (1/300 Exception)</t>
    </r>
  </si>
  <si>
    <r>
      <t xml:space="preserve">Total </t>
    </r>
    <r>
      <rPr>
        <b/>
        <i/>
        <sz val="11"/>
        <color theme="1"/>
        <rFont val="Calibri"/>
        <family val="2"/>
        <scheme val="minor"/>
      </rPr>
      <t>High</t>
    </r>
    <r>
      <rPr>
        <sz val="11"/>
        <color theme="1"/>
        <rFont val="Calibri"/>
        <family val="2"/>
        <scheme val="minor"/>
      </rPr>
      <t xml:space="preserve"> Ventilation needed for 50/50 compliance (1/300 Exception)</t>
    </r>
  </si>
  <si>
    <t>Total  Ventilation needed for compliance (1/150)</t>
  </si>
  <si>
    <t>Total Square Footage of Venting Required for Attic Space (1/300)</t>
  </si>
  <si>
    <t>At the completion of the project, will the venting be approximately split 50/50 between high and low (lower 40% of attic space) venting?</t>
  </si>
  <si>
    <t xml:space="preserve">Total Existing Vent Area (Low) </t>
  </si>
  <si>
    <t>Total Existing Vent Area (High)</t>
  </si>
  <si>
    <t>Existing Ventilation Per Whole House Assessment Form</t>
  </si>
  <si>
    <t>Domestic Water Heater (DWH) tank insulation (R-10 minimum)</t>
  </si>
  <si>
    <r>
      <rPr>
        <b/>
        <i/>
        <u/>
        <sz val="11"/>
        <color rgb="FFC00000"/>
        <rFont val="Calibri"/>
        <family val="2"/>
        <scheme val="minor"/>
      </rPr>
      <t>Note</t>
    </r>
    <r>
      <rPr>
        <i/>
        <sz val="11"/>
        <color rgb="FFC00000"/>
        <rFont val="Calibri"/>
        <family val="2"/>
        <scheme val="minor"/>
      </rPr>
      <t>:</t>
    </r>
    <r>
      <rPr>
        <sz val="11"/>
        <color rgb="FFC00000"/>
        <rFont val="Calibri"/>
        <family val="2"/>
        <scheme val="minor"/>
      </rPr>
      <t xml:space="preserve"> If the auditor determines that the dwelling unit needs any measure not included on this PL or the home does not meet the basic requirements listed above, then a site-specific energy audit must be run in compliance with the Grantee's most recently DOE-approved energy audit procedures. </t>
    </r>
  </si>
  <si>
    <r>
      <rPr>
        <b/>
        <i/>
        <u/>
        <sz val="11"/>
        <color rgb="FFC00000"/>
        <rFont val="Calibri"/>
        <family val="2"/>
        <scheme val="minor"/>
      </rPr>
      <t>Note</t>
    </r>
    <r>
      <rPr>
        <b/>
        <i/>
        <sz val="11"/>
        <color rgb="FFC00000"/>
        <rFont val="Calibri"/>
        <family val="2"/>
        <scheme val="minor"/>
      </rPr>
      <t>:</t>
    </r>
    <r>
      <rPr>
        <sz val="11"/>
        <color rgb="FFC00000"/>
        <rFont val="Calibri"/>
        <family val="2"/>
        <scheme val="minor"/>
      </rPr>
      <t xml:space="preserve"> If the auditor determines that the dwelling unit needs any measure not included on this PL or the home does not meet the basic requirements listed above, then a site-specific energy audit must be run in compliance with the Grantee's most recently DOE-approved energy audit procedures. </t>
    </r>
  </si>
  <si>
    <t>○WPN 22-7</t>
  </si>
  <si>
    <r>
      <t xml:space="preserve">If you answer </t>
    </r>
    <r>
      <rPr>
        <b/>
        <sz val="11"/>
        <color rgb="FFC00000"/>
        <rFont val="Calibri"/>
        <family val="2"/>
        <scheme val="minor"/>
      </rPr>
      <t>FALSE</t>
    </r>
    <r>
      <rPr>
        <sz val="11"/>
        <color rgb="FFC00000"/>
        <rFont val="Calibri"/>
        <family val="2"/>
        <scheme val="minor"/>
      </rPr>
      <t xml:space="preserve"> to </t>
    </r>
    <r>
      <rPr>
        <u/>
        <sz val="11"/>
        <color rgb="FFC00000"/>
        <rFont val="Calibri"/>
        <family val="2"/>
        <scheme val="minor"/>
      </rPr>
      <t xml:space="preserve">any </t>
    </r>
    <r>
      <rPr>
        <sz val="11"/>
        <color rgb="FFC00000"/>
        <rFont val="Calibri"/>
        <family val="2"/>
        <scheme val="minor"/>
      </rPr>
      <t xml:space="preserve">of these questions, then this property is not eligible for DOE PL measures. </t>
    </r>
  </si>
  <si>
    <t>The home is a single-family or small multi-family (1-4) dwelling unit.</t>
  </si>
  <si>
    <r>
      <t xml:space="preserve">The primary heating system is </t>
    </r>
    <r>
      <rPr>
        <b/>
        <u/>
        <sz val="11"/>
        <color theme="1"/>
        <rFont val="Calibri"/>
        <family val="2"/>
        <scheme val="minor"/>
      </rPr>
      <t>NOT</t>
    </r>
    <r>
      <rPr>
        <sz val="11"/>
        <color theme="1"/>
        <rFont val="Calibri"/>
        <family val="2"/>
        <scheme val="minor"/>
      </rPr>
      <t xml:space="preserve"> a heat pump manufactured after 2006.</t>
    </r>
  </si>
  <si>
    <r>
      <t xml:space="preserve">Mandatory only for units with </t>
    </r>
    <r>
      <rPr>
        <b/>
        <i/>
        <u/>
        <sz val="11"/>
        <color theme="1"/>
        <rFont val="Calibri"/>
        <family val="2"/>
        <scheme val="minor"/>
      </rPr>
      <t>propane</t>
    </r>
    <r>
      <rPr>
        <b/>
        <i/>
        <sz val="11"/>
        <color theme="1"/>
        <rFont val="Calibri"/>
        <family val="2"/>
        <scheme val="minor"/>
      </rPr>
      <t xml:space="preserve"> or </t>
    </r>
    <r>
      <rPr>
        <b/>
        <i/>
        <u/>
        <sz val="11"/>
        <color theme="1"/>
        <rFont val="Calibri"/>
        <family val="2"/>
        <scheme val="minor"/>
      </rPr>
      <t>oil-fired primary heat</t>
    </r>
  </si>
  <si>
    <r>
      <t xml:space="preserve">The home does </t>
    </r>
    <r>
      <rPr>
        <b/>
        <u/>
        <sz val="11"/>
        <color theme="1"/>
        <rFont val="Calibri"/>
        <family val="2"/>
        <scheme val="minor"/>
      </rPr>
      <t>NOT</t>
    </r>
    <r>
      <rPr>
        <sz val="11"/>
        <color theme="1"/>
        <rFont val="Calibri"/>
        <family val="2"/>
        <scheme val="minor"/>
      </rPr>
      <t xml:space="preserve"> have an attached conditioned addition. </t>
    </r>
  </si>
  <si>
    <t xml:space="preserve">No </t>
  </si>
  <si>
    <t xml:space="preserve">Air Sealing- Seal the exterior pressure boundary surfaces at all the following locations: attic top-plates; ceiling, wall, and floor bypasses, penetrations, and holes; sill box to floor intersection if on unconditioned crawlspace or basement, or entire sill box area if conditioned foundation. </t>
  </si>
  <si>
    <t xml:space="preserve">6.-Mandatory-Ceiling Ins. </t>
  </si>
  <si>
    <r>
      <rPr>
        <sz val="11"/>
        <color theme="10"/>
        <rFont val="Calibri"/>
        <family val="2"/>
        <scheme val="minor"/>
      </rPr>
      <t xml:space="preserve">             </t>
    </r>
    <r>
      <rPr>
        <b/>
        <i/>
        <u/>
        <sz val="11"/>
        <color theme="10"/>
        <rFont val="Calibri"/>
        <family val="2"/>
        <scheme val="minor"/>
      </rPr>
      <t xml:space="preserve">○ Inaccessible Ceilings- Dense Pack SWS  </t>
    </r>
  </si>
  <si>
    <r>
      <rPr>
        <b/>
        <i/>
        <sz val="11"/>
        <color theme="10"/>
        <rFont val="Calibri"/>
        <family val="2"/>
        <scheme val="minor"/>
      </rPr>
      <t xml:space="preserve">             </t>
    </r>
    <r>
      <rPr>
        <b/>
        <i/>
        <u/>
        <sz val="11"/>
        <color theme="10"/>
        <rFont val="Calibri"/>
        <family val="2"/>
        <scheme val="minor"/>
      </rPr>
      <t>○ Attic Knee Walls SWS</t>
    </r>
  </si>
  <si>
    <t>9.-Optional:-Low C. Measures</t>
  </si>
  <si>
    <t xml:space="preserve">DWH pipe insulation (6' of both and cold-water lines nearest the DWH, and any accessible hot water lines beyond that to R-3) - </t>
  </si>
  <si>
    <t xml:space="preserve">$250 per home DOE WAP funds cap </t>
  </si>
  <si>
    <t xml:space="preserve">11.-Optional Primary HVAC System Replacements  </t>
  </si>
  <si>
    <t xml:space="preserve">iv) </t>
  </si>
  <si>
    <t xml:space="preserve">If the home has any other existing combination of heating/cooling systems other than as described above, then an energy model may be run that assumes items 1-8 have been completed and determine if an alternative heating/cooling system replacement is cost for this specific home. </t>
  </si>
  <si>
    <r>
      <t xml:space="preserve">The primary heating system is </t>
    </r>
    <r>
      <rPr>
        <b/>
        <u/>
        <sz val="11"/>
        <color theme="1"/>
        <rFont val="Calibri"/>
        <family val="2"/>
        <scheme val="minor"/>
      </rPr>
      <t>NOT</t>
    </r>
    <r>
      <rPr>
        <sz val="11"/>
        <color theme="1"/>
        <rFont val="Calibri"/>
        <family val="2"/>
        <scheme val="minor"/>
      </rPr>
      <t xml:space="preserve"> a natural gas furnace with an original AFUE of </t>
    </r>
    <r>
      <rPr>
        <u/>
        <sz val="11"/>
        <color theme="1"/>
        <rFont val="Calibri"/>
        <family val="2"/>
        <scheme val="minor"/>
      </rPr>
      <t>&gt;</t>
    </r>
    <r>
      <rPr>
        <sz val="11"/>
        <color theme="1"/>
        <rFont val="Calibri"/>
        <family val="2"/>
        <scheme val="minor"/>
      </rPr>
      <t xml:space="preserve"> 90%</t>
    </r>
  </si>
  <si>
    <r>
      <t xml:space="preserve">The primary heating system is </t>
    </r>
    <r>
      <rPr>
        <b/>
        <u/>
        <sz val="11"/>
        <color theme="1"/>
        <rFont val="Calibri"/>
        <family val="2"/>
        <scheme val="minor"/>
      </rPr>
      <t>NOT</t>
    </r>
    <r>
      <rPr>
        <sz val="11"/>
        <color theme="1"/>
        <rFont val="Calibri"/>
        <family val="2"/>
        <scheme val="minor"/>
      </rPr>
      <t xml:space="preserve"> a natural gas furnace with an original AFUE of</t>
    </r>
    <r>
      <rPr>
        <u/>
        <sz val="11"/>
        <color theme="1"/>
        <rFont val="Calibri"/>
        <family val="2"/>
        <scheme val="minor"/>
      </rPr>
      <t xml:space="preserve"> &gt;</t>
    </r>
    <r>
      <rPr>
        <sz val="11"/>
        <color theme="1"/>
        <rFont val="Calibri"/>
        <family val="2"/>
        <scheme val="minor"/>
      </rPr>
      <t xml:space="preserve"> 90%</t>
    </r>
  </si>
  <si>
    <r>
      <t xml:space="preserve">The primary heating system is </t>
    </r>
    <r>
      <rPr>
        <b/>
        <u/>
        <sz val="11"/>
        <color theme="1"/>
        <rFont val="Calibri"/>
        <family val="2"/>
        <scheme val="minor"/>
      </rPr>
      <t>NOT</t>
    </r>
    <r>
      <rPr>
        <sz val="11"/>
        <color theme="1"/>
        <rFont val="Calibri"/>
        <family val="2"/>
        <scheme val="minor"/>
      </rPr>
      <t xml:space="preserve"> a natural gas furnace originally rated for </t>
    </r>
    <r>
      <rPr>
        <u/>
        <sz val="11"/>
        <color theme="1"/>
        <rFont val="Calibri"/>
        <family val="2"/>
        <scheme val="minor"/>
      </rPr>
      <t>&gt;</t>
    </r>
    <r>
      <rPr>
        <sz val="11"/>
        <color theme="1"/>
        <rFont val="Calibri"/>
        <family val="2"/>
        <scheme val="minor"/>
      </rPr>
      <t>80% AFUE.</t>
    </r>
  </si>
  <si>
    <t xml:space="preserve">5.-Mandatory-Ceiling Ins. </t>
  </si>
  <si>
    <t xml:space="preserve">6. Mandatory -Window R. </t>
  </si>
  <si>
    <t xml:space="preserve">6. Optional -Window R. </t>
  </si>
  <si>
    <t>7.-Optional:-Low.C.  Measures</t>
  </si>
  <si>
    <r>
      <rPr>
        <b/>
        <i/>
        <u/>
        <sz val="11"/>
        <color theme="1"/>
        <rFont val="Calibri"/>
        <family val="2"/>
        <scheme val="minor"/>
      </rPr>
      <t>$250</t>
    </r>
    <r>
      <rPr>
        <b/>
        <i/>
        <sz val="11"/>
        <color theme="1"/>
        <rFont val="Calibri"/>
        <family val="2"/>
        <scheme val="minor"/>
      </rPr>
      <t xml:space="preserve"> per home DOE WAP funds cap </t>
    </r>
  </si>
  <si>
    <t xml:space="preserve">9.-Optional Primary HVAC System Replacements  </t>
  </si>
  <si>
    <t xml:space="preserve">iI) </t>
  </si>
  <si>
    <t xml:space="preserve">If the home has any other existing combination of heating/cooling systems other than as described above, then an energy model may be run that assumes items 1-5 have been completed and determine if an alternative heating/cooling system replacement is cost for this specific home. </t>
  </si>
  <si>
    <r>
      <t xml:space="preserve">Optional only for home with </t>
    </r>
    <r>
      <rPr>
        <b/>
        <i/>
        <u/>
        <sz val="11"/>
        <color theme="1"/>
        <rFont val="Calibri"/>
        <family val="2"/>
        <scheme val="minor"/>
      </rPr>
      <t>propane</t>
    </r>
    <r>
      <rPr>
        <b/>
        <i/>
        <sz val="11"/>
        <color theme="1"/>
        <rFont val="Calibri"/>
        <family val="2"/>
        <scheme val="minor"/>
      </rPr>
      <t xml:space="preserve"> or </t>
    </r>
    <r>
      <rPr>
        <b/>
        <i/>
        <u/>
        <sz val="11"/>
        <color theme="1"/>
        <rFont val="Calibri"/>
        <family val="2"/>
        <scheme val="minor"/>
      </rPr>
      <t>oil-fired</t>
    </r>
    <r>
      <rPr>
        <b/>
        <i/>
        <sz val="11"/>
        <color theme="1"/>
        <rFont val="Calibri"/>
        <family val="2"/>
        <scheme val="minor"/>
      </rPr>
      <t xml:space="preserve"> primary heat only. </t>
    </r>
  </si>
  <si>
    <t xml:space="preserve">If the home has any other existing combination of heating/cooling systems other than as described above, then an energy model may be run that assumes items 1-6 have been completed and determine if an alternative heating/cooling system replacement is cost for this specific home. </t>
  </si>
  <si>
    <t xml:space="preserve">Incidental Repair Measure (IRM) costs will not exceed 10% of the projects total ECM package. </t>
  </si>
  <si>
    <t xml:space="preserve">Air Sealing- Seal the primary pressure boundary surfaces at all the following locations: attic top-plates; attic ceiling, exterior wall, and floor penetrations, and holes; sill box to floor intersection if on unconditioned crawlspace or basement, or entire sill box area if conditioned foundation. </t>
  </si>
  <si>
    <t>8.-Optional:-Low C. Measures</t>
  </si>
  <si>
    <r>
      <t xml:space="preserve">Replace up to (1) refrigerator per home, with a label rating of less than 400kWh/yr and maximum installed cost of </t>
    </r>
    <r>
      <rPr>
        <b/>
        <i/>
        <u/>
        <sz val="11"/>
        <color theme="1"/>
        <rFont val="Calibri"/>
        <family val="2"/>
        <scheme val="minor"/>
      </rPr>
      <t xml:space="preserve">$850 </t>
    </r>
    <r>
      <rPr>
        <b/>
        <i/>
        <sz val="11"/>
        <color theme="1"/>
        <rFont val="Calibri"/>
        <family val="2"/>
        <scheme val="minor"/>
      </rPr>
      <t xml:space="preserve">per unit when the existing refrigerator:  </t>
    </r>
  </si>
  <si>
    <t xml:space="preserve">v) </t>
  </si>
  <si>
    <t xml:space="preserve">If the building has any other existing combination of heating/cooling systems other than as described above, then an energy model may be run in compliance with the Grantee's DOE-approved audit process which assumes items 1-8 have been completed and determine if an alternative heating/cooling system replacement is cost effective for this specific building. </t>
  </si>
  <si>
    <t xml:space="preserve">Floor Insulation- insulate all uninsulated floors over unconditioned foundations to R-30 or to full joist capacity if less. Must include complete ground moisture barrier over any exposed dirt. </t>
  </si>
  <si>
    <r>
      <t xml:space="preserve">Faucet aerators ( </t>
    </r>
    <r>
      <rPr>
        <i/>
        <u/>
        <sz val="11"/>
        <color theme="1"/>
        <rFont val="Calibri"/>
        <family val="2"/>
        <scheme val="minor"/>
      </rPr>
      <t xml:space="preserve">&lt; </t>
    </r>
    <r>
      <rPr>
        <i/>
        <sz val="11"/>
        <color theme="1"/>
        <rFont val="Calibri"/>
        <family val="2"/>
        <scheme val="minor"/>
      </rPr>
      <t xml:space="preserve">2.2 GPM) - </t>
    </r>
  </si>
  <si>
    <r>
      <t xml:space="preserve">Showerhead ( </t>
    </r>
    <r>
      <rPr>
        <i/>
        <u/>
        <sz val="11"/>
        <color theme="1"/>
        <rFont val="Calibri"/>
        <family val="2"/>
        <scheme val="minor"/>
      </rPr>
      <t xml:space="preserve">&lt; </t>
    </r>
    <r>
      <rPr>
        <i/>
        <sz val="11"/>
        <color theme="1"/>
        <rFont val="Calibri"/>
        <family val="2"/>
        <scheme val="minor"/>
      </rPr>
      <t xml:space="preserve">2.5 GPM) - </t>
    </r>
  </si>
  <si>
    <r>
      <t xml:space="preserve">i. </t>
    </r>
    <r>
      <rPr>
        <b/>
        <i/>
        <u/>
        <sz val="11"/>
        <color theme="1"/>
        <rFont val="Calibri"/>
        <family val="2"/>
        <scheme val="minor"/>
      </rPr>
      <t>Mandatory</t>
    </r>
    <r>
      <rPr>
        <i/>
        <sz val="11"/>
        <color theme="1"/>
        <rFont val="Calibri"/>
        <family val="2"/>
        <scheme val="minor"/>
      </rPr>
      <t xml:space="preserve">: insulate all accessible attics to R-38 or to capacity if less. </t>
    </r>
  </si>
  <si>
    <r>
      <t xml:space="preserve">i. </t>
    </r>
    <r>
      <rPr>
        <b/>
        <i/>
        <u/>
        <sz val="11"/>
        <color theme="1"/>
        <rFont val="Calibri"/>
        <family val="2"/>
        <scheme val="minor"/>
      </rPr>
      <t>Mandatory</t>
    </r>
    <r>
      <rPr>
        <i/>
        <sz val="11"/>
        <color theme="1"/>
        <rFont val="Calibri"/>
        <family val="2"/>
        <scheme val="minor"/>
      </rPr>
      <t xml:space="preserve">: insulate all attic flats (collar beam &amp; outer ceiling joists) to R-38 or to capacity if less. </t>
    </r>
  </si>
  <si>
    <r>
      <t xml:space="preserve">ii. </t>
    </r>
    <r>
      <rPr>
        <b/>
        <i/>
        <u/>
        <sz val="11"/>
        <color theme="1"/>
        <rFont val="Calibri"/>
        <family val="2"/>
        <scheme val="minor"/>
      </rPr>
      <t>Mandatory</t>
    </r>
    <r>
      <rPr>
        <i/>
        <sz val="11"/>
        <color theme="1"/>
        <rFont val="Calibri"/>
        <family val="2"/>
        <scheme val="minor"/>
      </rPr>
      <t xml:space="preserve">: Insulate all uninsulated attic enclosed roof rafter slopes to maximum capacity possible.  </t>
    </r>
  </si>
  <si>
    <r>
      <t xml:space="preserve">iii. </t>
    </r>
    <r>
      <rPr>
        <b/>
        <i/>
        <u/>
        <sz val="11"/>
        <color theme="1"/>
        <rFont val="Calibri"/>
        <family val="2"/>
        <scheme val="minor"/>
      </rPr>
      <t>Mandatory</t>
    </r>
    <r>
      <rPr>
        <i/>
        <sz val="11"/>
        <color theme="1"/>
        <rFont val="Calibri"/>
        <family val="2"/>
        <scheme val="minor"/>
      </rPr>
      <t xml:space="preserve">: Insulate all uninsulated knee walls to R-15 or to capacity, whichever is greater.   </t>
    </r>
  </si>
  <si>
    <r>
      <rPr>
        <i/>
        <sz val="11"/>
        <rFont val="Calibri"/>
        <family val="2"/>
        <scheme val="minor"/>
      </rPr>
      <t>Optional</t>
    </r>
    <r>
      <rPr>
        <i/>
        <sz val="11"/>
        <color theme="1"/>
        <rFont val="Calibri"/>
        <family val="2"/>
        <scheme val="minor"/>
      </rPr>
      <t xml:space="preserve">:- Insulate any partially insulated exterior wall cavities (e.g., 3.5" cavity with 2" of existing batt) using dense-pack insulation. </t>
    </r>
  </si>
  <si>
    <r>
      <t xml:space="preserve">i. </t>
    </r>
    <r>
      <rPr>
        <b/>
        <i/>
        <u/>
        <sz val="11"/>
        <color theme="1"/>
        <rFont val="Calibri"/>
        <family val="2"/>
        <scheme val="minor"/>
      </rPr>
      <t>Mandatory</t>
    </r>
    <r>
      <rPr>
        <i/>
        <sz val="11"/>
        <color theme="1"/>
        <rFont val="Calibri"/>
        <family val="2"/>
        <scheme val="minor"/>
      </rPr>
      <t xml:space="preserve">: insulate all accessible attics to R-49 or to capacity if less. </t>
    </r>
  </si>
  <si>
    <r>
      <t xml:space="preserve">i. </t>
    </r>
    <r>
      <rPr>
        <b/>
        <i/>
        <u/>
        <sz val="11"/>
        <color theme="1"/>
        <rFont val="Calibri"/>
        <family val="2"/>
        <scheme val="minor"/>
      </rPr>
      <t>Mandatory</t>
    </r>
    <r>
      <rPr>
        <i/>
        <sz val="11"/>
        <color theme="1"/>
        <rFont val="Calibri"/>
        <family val="2"/>
        <scheme val="minor"/>
      </rPr>
      <t xml:space="preserve">: insulate all attic flats (collar beam &amp; outer ceiling joists) to R-49 or to capacity if less. </t>
    </r>
  </si>
  <si>
    <t xml:space="preserve">11.- Optional- Light Emitting Diode (LED) </t>
  </si>
  <si>
    <t xml:space="preserve">12.-Optional Primary HVAC System Replacements  </t>
  </si>
  <si>
    <t xml:space="preserve">Install lighting replacement of all existing screw-based incandescent, halogen, or compact fluorescent lighting used for a minimum of one hour per day. </t>
  </si>
  <si>
    <t xml:space="preserve">Seal all accessible ducts located outside the thermal boundary. </t>
  </si>
  <si>
    <r>
      <rPr>
        <b/>
        <i/>
        <sz val="11"/>
        <color theme="10"/>
        <rFont val="Calibri"/>
        <family val="2"/>
        <scheme val="minor"/>
      </rPr>
      <t xml:space="preserve">            </t>
    </r>
    <r>
      <rPr>
        <b/>
        <i/>
        <u/>
        <sz val="11"/>
        <color theme="10"/>
        <rFont val="Calibri"/>
        <family val="2"/>
        <scheme val="minor"/>
      </rPr>
      <t xml:space="preserve">○ Attic Floors- Unconditioned Attic SWS </t>
    </r>
  </si>
  <si>
    <r>
      <rPr>
        <sz val="11"/>
        <color theme="10"/>
        <rFont val="Calibri"/>
        <family val="2"/>
        <scheme val="minor"/>
      </rPr>
      <t xml:space="preserve">           </t>
    </r>
    <r>
      <rPr>
        <b/>
        <i/>
        <u/>
        <sz val="11"/>
        <color theme="10"/>
        <rFont val="Calibri"/>
        <family val="2"/>
        <scheme val="minor"/>
      </rPr>
      <t xml:space="preserve"> ○ Attic Floors- Unconditioned Attic SWS </t>
    </r>
  </si>
  <si>
    <t xml:space="preserve">Finished Attic / Knee wall Attic / Bonus Room </t>
  </si>
  <si>
    <r>
      <rPr>
        <b/>
        <i/>
        <sz val="11"/>
        <color theme="10"/>
        <rFont val="Calibri"/>
        <family val="2"/>
        <scheme val="minor"/>
      </rPr>
      <t xml:space="preserve">           </t>
    </r>
    <r>
      <rPr>
        <sz val="11"/>
        <color theme="10"/>
        <rFont val="Calibri"/>
        <family val="2"/>
        <scheme val="minor"/>
      </rPr>
      <t xml:space="preserve"> </t>
    </r>
    <r>
      <rPr>
        <b/>
        <i/>
        <u/>
        <sz val="11"/>
        <color theme="10"/>
        <rFont val="Calibri"/>
        <family val="2"/>
        <scheme val="minor"/>
      </rPr>
      <t xml:space="preserve">○ Attic Floors- Unconditioned Attic SWS </t>
    </r>
  </si>
  <si>
    <r>
      <t xml:space="preserve">Replace up to (1) refrigerator per home, with a label rating of less than 400kWh/yr. and maximum installed cost of </t>
    </r>
    <r>
      <rPr>
        <b/>
        <i/>
        <u/>
        <sz val="11"/>
        <color theme="1"/>
        <rFont val="Calibri"/>
        <family val="2"/>
        <scheme val="minor"/>
      </rPr>
      <t>$850</t>
    </r>
    <r>
      <rPr>
        <b/>
        <i/>
        <sz val="11"/>
        <color theme="1"/>
        <rFont val="Calibri"/>
        <family val="2"/>
        <scheme val="minor"/>
      </rPr>
      <t xml:space="preserve"> per unit when the existing refrigerator:  </t>
    </r>
  </si>
  <si>
    <t xml:space="preserve">Uses &gt;1000 kWh/yr. based upon energy use metering or industry accepted resource. </t>
  </si>
  <si>
    <t xml:space="preserve">Air Sealing- seal the exterior pressure boundary surfaces at all the following locations: attic top-plates (if accessible); all penetrations and holes through the ceiling, exterior walls, and floor. </t>
  </si>
  <si>
    <t xml:space="preserve">Seal all accessible ducts. At a minimum, seal all end caps, crossovers, duct boot connections, holes or penetrations, and furnace connections. </t>
  </si>
  <si>
    <t xml:space="preserve">○ Attic Floors- Unconditioned Attic SWS </t>
  </si>
  <si>
    <t xml:space="preserve">ii) </t>
  </si>
  <si>
    <r>
      <rPr>
        <b/>
        <sz val="11"/>
        <color theme="1"/>
        <rFont val="Calibri"/>
        <family val="2"/>
        <scheme val="minor"/>
      </rPr>
      <t>Contributory Item:</t>
    </r>
    <r>
      <rPr>
        <sz val="11"/>
        <color theme="1"/>
        <rFont val="Calibri"/>
        <family val="2"/>
        <scheme val="minor"/>
      </rPr>
      <t xml:space="preserve"> Items required by current WAP Regulations, current adopted versions of NREL Standard Work Specifications ("SWS"), or State of Texas adopted International Residential Code ("IRC") to achieve a final product in a typical installation. Contributory items must be necessary to complete the proper installation and ensure proper performance of the ECM. </t>
    </r>
  </si>
  <si>
    <t xml:space="preserve">ii.   Units eight (8) years old or more can be replaced without metering or further justification, as long as manufactured year is documented.  </t>
  </si>
  <si>
    <t xml:space="preserve">Replace up to (1) refrigerator per home, with a label rating of less than 400kWh/yr. and maximum installed cost of $850 per unit when the existing refrigerator:  </t>
  </si>
  <si>
    <r>
      <t>ii.</t>
    </r>
    <r>
      <rPr>
        <b/>
        <i/>
        <u/>
        <sz val="11"/>
        <color theme="1"/>
        <rFont val="Calibri"/>
        <family val="2"/>
        <scheme val="minor"/>
      </rPr>
      <t xml:space="preserve"> Mandatory</t>
    </r>
    <r>
      <rPr>
        <i/>
        <sz val="11"/>
        <color theme="1"/>
        <rFont val="Calibri"/>
        <family val="2"/>
        <scheme val="minor"/>
      </rPr>
      <t xml:space="preserve">: insulate all uninsulated enclosed attics to capacity (e.g., floored or cathedral). </t>
    </r>
  </si>
  <si>
    <t xml:space="preserve">Replace existing ducted electric resistance forced-air furnace and air conditioning combination with a heat pump of minimum 15.2/SEER2 &amp; 7.8/HSPF2 which must include an EC air handler motor and programmable thermostat (SWS 5.0101.1 ; SWS 5.0101.1).  </t>
  </si>
  <si>
    <t xml:space="preserve">Ceiling insulation (both flat and vaulted ceilings)- fill ceiling to R-38 or to capacity, whichever is less, with blown insulation. </t>
  </si>
  <si>
    <t xml:space="preserve">Replace existing combination of non-ducted fixed electric resistance heat (e.g., electric baseboard, and PTAC units), and non-ducted air conditioning (i.e., window or room A/C, including PTAC) with a minimum of 19/SEER2 &amp; 10/HSPF2 mini-split heat pump system which must include a programmable thermostat (SWS 5.0108.3; SWS 5.0101.1). </t>
  </si>
  <si>
    <t>Replace existing combination of non-ducted fixed electric resistance heat (e.g., electric baseboard, and PTAC units), and non-ducted air conditioning (i.e., window or room A/C, including PTAC) with a minimum of 19/SEER2 &amp; 10/HSPF2 mini-split heat pump system which must include a programmable thermostat (SWS 5.0108.3; SWS 5.0101.1)</t>
  </si>
  <si>
    <t xml:space="preserve">Replace existing ducted electric resistance forced-air furnace and air conditioning combination with a heat pump of minimum 15.2/SEER2 &amp; 7.8/HSPF2 which must include an EC air handler motor and programmable thermostat (SWS 5.0108.3; SWS 5.0101.1).  </t>
  </si>
  <si>
    <t xml:space="preserve">Replace existing ducted electric resistance forced-air furnace and air conditioning combination with a heat pump of minimum 15.2/SEER2 &amp; 8.1/HSPF2 which must include an EC air handler motor and programmable thermostat (SWS 5.0108.1; SWS 5.0101.1) </t>
  </si>
  <si>
    <t xml:space="preserve">Replace existing ducted heat pump system that is manufactured before 2006 with a mininum 15.2/SEER2 &amp; 8.1 HSPF2 heat pump which must include an EC air handler motor and programmable thermostat (SWS 5.0108.1; SWS 5.0101.1). </t>
  </si>
  <si>
    <t>Single Family Site-Built Priority List Checklist- Region 2 (MODERATE)</t>
  </si>
  <si>
    <t xml:space="preserve">Manufactured Homes Priority List Checklist- Region 2 (MODERATE) </t>
  </si>
  <si>
    <t>Low-Rise Multifamily Priority List Checklist- Region 2 (MODERATE)</t>
  </si>
  <si>
    <r>
      <t>b.    </t>
    </r>
    <r>
      <rPr>
        <sz val="11"/>
        <rFont val="Calibri"/>
        <family val="2"/>
        <scheme val="minor"/>
      </rPr>
      <t xml:space="preserve">Prior to replacement, Subrecipient must receive written Dept. approval. If prior </t>
    </r>
  </si>
  <si>
    <t xml:space="preserve">Replace existing ducted heat pump system that is manufactured before 2006 with a mininum 15.2/SEER &amp; 7.8 HSPF2 heat pump which must include an EC air handler motor and programmable thermostat (SWS 5.0108.1; SWS 5.0101.1) </t>
  </si>
  <si>
    <t xml:space="preserve">Replace existing ducted electric resistance forced-air furnace and air conditioning combination with a heat pump of minimum 15.2/SEER2 &amp; 8.1/HSPF2 which must include an EC air handler motor and programmable thermostat (SWS 5.0108.1; SWS 5.0101.1). </t>
  </si>
  <si>
    <r>
      <t>BLOWER DOOR / DUCT BLASTER DATA SHEET</t>
    </r>
    <r>
      <rPr>
        <sz val="10"/>
        <rFont val="Calibri"/>
        <family val="2"/>
        <scheme val="minor"/>
      </rPr>
      <t xml:space="preserve"> (October 2023)</t>
    </r>
  </si>
  <si>
    <r>
      <t>b.</t>
    </r>
    <r>
      <rPr>
        <sz val="11"/>
        <rFont val="Calibri"/>
        <family val="2"/>
        <scheme val="minor"/>
      </rPr>
      <t>    All costs (labor and materials) must be detailed on the Building Weatherization Report (BWR).</t>
    </r>
  </si>
  <si>
    <r>
      <t xml:space="preserve">                   c.</t>
    </r>
    <r>
      <rPr>
        <sz val="11"/>
        <rFont val="Calibri"/>
        <family val="2"/>
        <scheme val="minor"/>
      </rPr>
      <t>    Complete current Blower Door Data Sheet as instructed.</t>
    </r>
  </si>
  <si>
    <r>
      <t>d.</t>
    </r>
    <r>
      <rPr>
        <sz val="11"/>
        <rFont val="Calibri"/>
        <family val="2"/>
        <scheme val="minor"/>
      </rPr>
      <t xml:space="preserve">    At Subrecipient Final Inspection, MUST MEET or EXCEED the Blower Door Target as defined by </t>
    </r>
  </si>
  <si>
    <t xml:space="preserve">       TDCHA WAP Air Infiltration and Duct Sealing Target Policy. </t>
  </si>
  <si>
    <r>
      <t>b.</t>
    </r>
    <r>
      <rPr>
        <sz val="11"/>
        <rFont val="Calibri"/>
        <family val="2"/>
        <scheme val="minor"/>
      </rPr>
      <t>    All return ducts to be sealed regardless of location.</t>
    </r>
  </si>
  <si>
    <r>
      <t>c.</t>
    </r>
    <r>
      <rPr>
        <sz val="11"/>
        <rFont val="Calibri"/>
        <family val="2"/>
        <scheme val="minor"/>
      </rPr>
      <t>    All supply ducts to be sealed when in unconditioned space.</t>
    </r>
  </si>
  <si>
    <t xml:space="preserve">       Outside) as defined by TDCHA WAP Air infiltration and Duct Sealing Target Policy</t>
  </si>
  <si>
    <r>
      <t>d.</t>
    </r>
    <r>
      <rPr>
        <sz val="11"/>
        <rFont val="Calibri"/>
        <family val="2"/>
        <scheme val="minor"/>
      </rPr>
      <t xml:space="preserve">    At Subrecipient Final Inspection, MUST MEET or EXCEED Duct Blaster Target (With Reference to </t>
    </r>
  </si>
  <si>
    <r>
      <t>6.</t>
    </r>
    <r>
      <rPr>
        <b/>
        <sz val="10"/>
        <rFont val="Calibri"/>
        <family val="2"/>
        <scheme val="minor"/>
      </rPr>
      <t>   Floor Insulation</t>
    </r>
  </si>
  <si>
    <r>
      <t>5.</t>
    </r>
    <r>
      <rPr>
        <b/>
        <sz val="10"/>
        <rFont val="Calibri"/>
        <family val="2"/>
        <scheme val="minor"/>
      </rPr>
      <t>   Wall Insulation</t>
    </r>
  </si>
  <si>
    <r>
      <t>3.</t>
    </r>
    <r>
      <rPr>
        <b/>
        <sz val="10"/>
        <rFont val="Calibri"/>
        <family val="2"/>
        <scheme val="minor"/>
      </rPr>
      <t>   Duct Sealing</t>
    </r>
  </si>
  <si>
    <r>
      <t>a.    </t>
    </r>
    <r>
      <rPr>
        <sz val="11"/>
        <rFont val="Calibri"/>
        <family val="2"/>
        <scheme val="minor"/>
      </rPr>
      <t>If existing insulation is assessed below local code requirement, must insulate to meet current code</t>
    </r>
  </si>
  <si>
    <t xml:space="preserve">       or to maximum capacity </t>
  </si>
  <si>
    <r>
      <t>b.</t>
    </r>
    <r>
      <rPr>
        <sz val="11"/>
        <rFont val="Calibri"/>
        <family val="2"/>
        <scheme val="minor"/>
      </rPr>
      <t>    Block all heat sources &amp; attic hatches.</t>
    </r>
  </si>
  <si>
    <r>
      <t>c.</t>
    </r>
    <r>
      <rPr>
        <sz val="11"/>
        <rFont val="Calibri"/>
        <family val="2"/>
        <scheme val="minor"/>
      </rPr>
      <t>    If no insulation is added but ventilation needed, install ventilation under H&amp;S.</t>
    </r>
  </si>
  <si>
    <r>
      <t>a.</t>
    </r>
    <r>
      <rPr>
        <sz val="11"/>
        <rFont val="Calibri"/>
        <family val="2"/>
        <scheme val="minor"/>
      </rPr>
      <t>    If addressed, must follow current code.</t>
    </r>
  </si>
  <si>
    <r>
      <t>a.</t>
    </r>
    <r>
      <rPr>
        <sz val="11"/>
        <rFont val="Calibri"/>
        <family val="2"/>
        <scheme val="minor"/>
      </rPr>
      <t>    Check all exterior walls for existing insulation levels.</t>
    </r>
  </si>
  <si>
    <r>
      <t>b.</t>
    </r>
    <r>
      <rPr>
        <sz val="11"/>
        <rFont val="Calibri"/>
        <family val="2"/>
        <scheme val="minor"/>
      </rPr>
      <t>    Vapor barrier always required.</t>
    </r>
  </si>
  <si>
    <t>•  Refrigerator</t>
  </si>
  <si>
    <r>
      <t>c.</t>
    </r>
    <r>
      <rPr>
        <sz val="11"/>
        <rFont val="Calibri"/>
        <family val="2"/>
        <scheme val="minor"/>
      </rPr>
      <t>    Follow OSHA accessibility standards.</t>
    </r>
  </si>
  <si>
    <t>• Smart Thermostat</t>
  </si>
  <si>
    <t>a.       Install only after consultation/training with client.</t>
  </si>
  <si>
    <r>
      <t>c.</t>
    </r>
    <r>
      <rPr>
        <sz val="11"/>
        <rFont val="Calibri"/>
        <family val="2"/>
        <scheme val="minor"/>
      </rPr>
      <t xml:space="preserve">     LED lighting replacement of all existing screw-based incandescent, halogen, or CFL used for a minimum </t>
    </r>
  </si>
  <si>
    <t xml:space="preserve">        of one hour per day. </t>
  </si>
  <si>
    <r>
      <t>a.</t>
    </r>
    <r>
      <rPr>
        <sz val="11"/>
        <rFont val="Calibri"/>
        <family val="2"/>
        <scheme val="minor"/>
      </rPr>
      <t>       Install in the following order:</t>
    </r>
  </si>
  <si>
    <r>
      <t>b.</t>
    </r>
    <r>
      <rPr>
        <sz val="11"/>
        <rFont val="Calibri"/>
        <family val="2"/>
        <scheme val="minor"/>
      </rPr>
      <t xml:space="preserve">       If the windows are covered by any permanent shading structure, then solar screens/window film </t>
    </r>
  </si>
  <si>
    <t xml:space="preserve">          cannot be installed on that window. </t>
  </si>
  <si>
    <r>
      <t xml:space="preserve">              </t>
    </r>
    <r>
      <rPr>
        <sz val="11"/>
        <rFont val="Calibri"/>
        <family val="2"/>
        <scheme val="minor"/>
      </rPr>
      <t>i.   West, South, East, then North side of house.</t>
    </r>
  </si>
  <si>
    <r>
      <t>a.</t>
    </r>
    <r>
      <rPr>
        <sz val="11"/>
        <rFont val="Calibri"/>
        <family val="2"/>
        <scheme val="minor"/>
      </rPr>
      <t xml:space="preserve">    Maximum expenditure allowed is Five Hundred and No/100 Dollars ($500.00) </t>
    </r>
  </si>
  <si>
    <r>
      <t>b.</t>
    </r>
    <r>
      <rPr>
        <sz val="11"/>
        <rFont val="Calibri"/>
        <family val="2"/>
        <scheme val="minor"/>
      </rPr>
      <t>    Must be related to weatherization measure.</t>
    </r>
  </si>
  <si>
    <r>
      <t>c.</t>
    </r>
    <r>
      <rPr>
        <sz val="11"/>
        <rFont val="Calibri"/>
        <family val="2"/>
        <scheme val="minor"/>
      </rPr>
      <t>    Materials include: lumber, shingles, flashing, siding, drywall, masonry supplies, Minor window and door</t>
    </r>
  </si>
  <si>
    <t xml:space="preserve">       repair, gutters, downspouts, paint, stains, and sealants. </t>
  </si>
  <si>
    <r>
      <t xml:space="preserve">d.    </t>
    </r>
    <r>
      <rPr>
        <sz val="11"/>
        <rFont val="Calibri"/>
        <family val="2"/>
        <scheme val="minor"/>
      </rPr>
      <t xml:space="preserve">Regarding mobile homes, could include mobile home skirting and overhangs to protect mobile </t>
    </r>
  </si>
  <si>
    <t xml:space="preserve">        home doors. </t>
  </si>
  <si>
    <r>
      <t>e.</t>
    </r>
    <r>
      <rPr>
        <sz val="11"/>
        <rFont val="Calibri"/>
        <family val="2"/>
        <scheme val="minor"/>
      </rPr>
      <t xml:space="preserve">    Could also include carpentry work to protect water heaters located outside to protect DHW from </t>
    </r>
  </si>
  <si>
    <t xml:space="preserve">        weather elements. </t>
  </si>
  <si>
    <r>
      <t>f.</t>
    </r>
    <r>
      <rPr>
        <sz val="11"/>
        <rFont val="Calibri"/>
        <family val="2"/>
        <scheme val="minor"/>
      </rPr>
      <t>     Could include roof, wall, and floor repair; excluding leveling.</t>
    </r>
  </si>
  <si>
    <r>
      <t>g.</t>
    </r>
    <r>
      <rPr>
        <sz val="11"/>
        <rFont val="Calibri"/>
        <family val="2"/>
        <scheme val="minor"/>
      </rPr>
      <t>     Repair of "essential wiring"</t>
    </r>
  </si>
  <si>
    <t xml:space="preserve">i.   Essential wiring defined as any wiring going directly to an appliance that is  </t>
  </si>
  <si>
    <t xml:space="preserve">      by the WX program.</t>
  </si>
  <si>
    <t xml:space="preserve">       of the assessment.</t>
  </si>
  <si>
    <t xml:space="preserve">       downgraded AFUE of (68%) or less should be replaced with Energy Star rated AFUE   </t>
  </si>
  <si>
    <t xml:space="preserve">       equipment.</t>
  </si>
  <si>
    <t>v.    Replace existing ducted electric resistance forced-air furnace and air conditioning</t>
  </si>
  <si>
    <t xml:space="preserve">       combination with a heat pump.</t>
  </si>
  <si>
    <t xml:space="preserve">2.    The components must have a valid AHRI rating. </t>
  </si>
  <si>
    <r>
      <t>d.</t>
    </r>
    <r>
      <rPr>
        <sz val="11"/>
        <rFont val="Calibri"/>
        <family val="2"/>
        <scheme val="minor"/>
      </rPr>
      <t>    Replacement of window air conditioners.</t>
    </r>
  </si>
  <si>
    <t xml:space="preserve">i.     No replacement of window air-conditioners if a central system is replaced or repaired to </t>
  </si>
  <si>
    <t xml:space="preserve">       working order. </t>
  </si>
  <si>
    <t xml:space="preserve">ii.    Replacement must be justified by LIHEAP WAP AC Replacement Tool or units eight (8) years </t>
  </si>
  <si>
    <t xml:space="preserve">       old or more can be replaced without metering or further justification, as long as manufactured  </t>
  </si>
  <si>
    <t xml:space="preserve">       year is documented.</t>
  </si>
  <si>
    <r>
      <t>e.</t>
    </r>
    <r>
      <rPr>
        <sz val="11"/>
        <rFont val="Calibri"/>
        <family val="2"/>
        <scheme val="minor"/>
      </rPr>
      <t xml:space="preserve">    Mini split replacement option. </t>
    </r>
  </si>
  <si>
    <t>i.    Replace existing combination of non-ducted electric resistance heat (e.g., electric baseboard/</t>
  </si>
  <si>
    <t xml:space="preserve">      space heater, and PTAC units), and non-ducted air conditioning (i.e., window or room A/C, </t>
  </si>
  <si>
    <t xml:space="preserve">ii.   Installation of an Energy Star, or equivalent, rated mini-split to replace of multiple room air </t>
  </si>
  <si>
    <t xml:space="preserve">      conditioners, that are justified for replacement according to criteria above, is an allowable </t>
  </si>
  <si>
    <t xml:space="preserve">      option, if, and only if, the mini-split installation is more cost effective </t>
  </si>
  <si>
    <t xml:space="preserve">      (EX: lower total cost for mini-split install vs cumulative RAC install costs). </t>
  </si>
  <si>
    <r>
      <t>a.    </t>
    </r>
    <r>
      <rPr>
        <sz val="11"/>
        <rFont val="Calibri"/>
        <family val="2"/>
        <scheme val="minor"/>
      </rPr>
      <t xml:space="preserve">Doors/windows that are structurally unsound or unable to be may be replaced. </t>
    </r>
  </si>
  <si>
    <r>
      <t>b.    </t>
    </r>
    <r>
      <rPr>
        <sz val="11"/>
        <rFont val="Calibri"/>
        <family val="2"/>
        <scheme val="minor"/>
      </rPr>
      <t>Prior to replacement, Subrecipient must receive written Department approval.</t>
    </r>
  </si>
  <si>
    <t xml:space="preserve">        If prior approval is not received, costs are disallowed. </t>
  </si>
  <si>
    <t xml:space="preserve">    </t>
  </si>
  <si>
    <t xml:space="preserve">   to support request, documentation to show all major measures are sufficiently addressed. </t>
  </si>
  <si>
    <t xml:space="preserve">      including PTAC) with a minimum Energy Star, or equivalent, rated mini-split heat pump system. </t>
  </si>
  <si>
    <t xml:space="preserve">i. Request for approval must include unit address, sufficient written and photo documentation </t>
  </si>
  <si>
    <t>WPN-23-6</t>
  </si>
  <si>
    <t xml:space="preserve">Effective for Program Year 2025 LIHEAP Contracts </t>
  </si>
  <si>
    <r>
      <t>a.</t>
    </r>
    <r>
      <rPr>
        <sz val="11"/>
        <rFont val="Calibri"/>
        <family val="2"/>
        <scheme val="minor"/>
      </rPr>
      <t>    Water Savers - aerators (≤2.2 GPM)and low flow showerheads (≤2.5 GPM).</t>
    </r>
  </si>
  <si>
    <r>
      <t>b.</t>
    </r>
    <r>
      <rPr>
        <sz val="11"/>
        <rFont val="Calibri"/>
        <family val="2"/>
        <scheme val="minor"/>
      </rPr>
      <t>    Water heater tank (≥R10)/pipe(≥R2.5) insulation.</t>
    </r>
  </si>
  <si>
    <t xml:space="preserve">i.     Must meet current Energy Star rating for complete system replacement. </t>
  </si>
  <si>
    <t xml:space="preserve">        criteria is met: </t>
  </si>
  <si>
    <r>
      <t>c.    </t>
    </r>
    <r>
      <rPr>
        <sz val="11"/>
        <rFont val="Calibri"/>
        <family val="2"/>
        <scheme val="minor"/>
      </rPr>
      <t xml:space="preserve">Change &amp; leave up to twelve (12) new air filters, per system. </t>
    </r>
  </si>
  <si>
    <t>Effective for Program Year 2025 LIHEAP Contracts</t>
  </si>
  <si>
    <r>
      <t>b.</t>
    </r>
    <r>
      <rPr>
        <sz val="11"/>
        <rFont val="Calibri"/>
        <family val="2"/>
        <scheme val="minor"/>
      </rPr>
      <t xml:space="preserve">  Replaced units must be de-manufactured properly, materials must be recycled and refrigerant properly disposed of in accordance with EPA regulations. </t>
    </r>
  </si>
  <si>
    <t>iv.   The replacement of heating/furnace only components of the HVAC system in cases where</t>
  </si>
  <si>
    <t xml:space="preserve">        the existing AC components do not meet the degraded SEER will be allowed if the following</t>
  </si>
  <si>
    <r>
      <t>1.</t>
    </r>
    <r>
      <rPr>
        <sz val="11"/>
        <rFont val="Calibri"/>
        <family val="2"/>
        <scheme val="minor"/>
      </rPr>
      <t xml:space="preserve">    Existing heating units with an Annual Fuel Utilization Efficiency ("AFUE") or downgraded AFUE of sixty-eight percent (68%) or less should be replaced with Energy Star rated AFUE equipment. </t>
    </r>
  </si>
  <si>
    <t xml:space="preserve">Summary of Measures </t>
  </si>
  <si>
    <t xml:space="preserve">Installed ASHRAE, CO Detector, Smoke Detector, Replaced Cook Stove, Replaced DWH, Etc. </t>
  </si>
  <si>
    <t>Total Cost(s)</t>
  </si>
  <si>
    <r>
      <t>a.</t>
    </r>
    <r>
      <rPr>
        <sz val="11"/>
        <rFont val="Calibri"/>
        <family val="2"/>
        <scheme val="minor"/>
      </rPr>
      <t xml:space="preserve">  Replacement must be within the primary living conditioned space and justified by LIHEAP WAP Refrigerator Replacement Calculator or units fifteen (15) years old or more can be replaced without metering or justification, as long as manufactured year is documented. </t>
    </r>
  </si>
  <si>
    <t xml:space="preserve">Approval Link: </t>
  </si>
  <si>
    <t>https://tdhca.wufoo.com/forms/tdhca-doorwindow-replacement-requests/</t>
  </si>
  <si>
    <t xml:space="preserve">Date: </t>
  </si>
  <si>
    <t xml:space="preserve">Signature: </t>
  </si>
  <si>
    <t xml:space="preserve">Crossroads Community Action </t>
  </si>
  <si>
    <t>•</t>
  </si>
  <si>
    <r>
      <t xml:space="preserve">SEER </t>
    </r>
    <r>
      <rPr>
        <i/>
        <sz val="12"/>
        <rFont val="Calibri"/>
        <family val="2"/>
        <scheme val="minor"/>
      </rPr>
      <t xml:space="preserve">(found on the plate) </t>
    </r>
    <r>
      <rPr>
        <b/>
        <i/>
        <sz val="12"/>
        <color rgb="FFFF0000"/>
        <rFont val="Calibri"/>
        <family val="2"/>
        <scheme val="minor"/>
      </rPr>
      <t>(if unknown leave blank)</t>
    </r>
  </si>
  <si>
    <t xml:space="preserve">SEER2 (Existing SEER2 Conversion) (Units Man. After 2023) </t>
  </si>
  <si>
    <t xml:space="preserve">SEER2 </t>
  </si>
  <si>
    <t xml:space="preserve">If existing unit is manufactured after 2023 they are subject to SEER2 ratings. </t>
  </si>
  <si>
    <t>Degraded SEER</t>
  </si>
  <si>
    <t>Degraded SEER2</t>
  </si>
  <si>
    <t>Rev. 06/25/2025</t>
  </si>
  <si>
    <t>Room AC Replacement Form Instructions</t>
  </si>
  <si>
    <t>Replacement of RACs must be justified with either Option 1 or 2 per RAC. Replacement of RACs without proper justification using this tool will result in disallowed costs.</t>
  </si>
  <si>
    <t xml:space="preserve">For LIHEAP units that do not meet the manufactured date criteria within PL utilize this calculator. </t>
  </si>
  <si>
    <t xml:space="preserve">Statewide Average </t>
  </si>
  <si>
    <t>Option 2 Instructions - Enter this information if it can be found on the information plate.</t>
  </si>
  <si>
    <t>Enter the Manufactured Year of the existing unit.</t>
  </si>
  <si>
    <t xml:space="preserve">Enter the EER/EER2 of the existing unit.  Enter the EER/EER2 of the new replacement unit. Utilize EER/EER2 Table below when applicable. </t>
  </si>
  <si>
    <t>The Maintenance Factor will be automatically determined based on the selection above.</t>
  </si>
  <si>
    <t>The degraded EER will be autocalculated using the info input throughout the form.</t>
  </si>
  <si>
    <t>Enter this information if you cannot find the EER on the information plate</t>
  </si>
  <si>
    <t>Enter the EER2 of the new replacement unit.</t>
  </si>
  <si>
    <t xml:space="preserve">Enter the BTU's of the existing unit if it can be found on the information plate.  If it cannot be found the assessor must estimate and take a photo of the unit.  Window units using a regular outlet range (110v) from 5,000 BTUs to 24,000 BTUs.  </t>
  </si>
  <si>
    <t>Enter the watts as found on the information plate.  If the watts cannot be found the assessor must use a meter that is able to calculate watts.  Assessors must enter the watts as found the consumption meter.</t>
  </si>
  <si>
    <t>Enter the amps as found on the information plate.  If the amps cannot be found the assessor must use a meter that is able to calculate amps.  Assessors must enter the amps as found the consumption meter.</t>
  </si>
  <si>
    <t>Enter 110 or 220 based on the sized of the out let.  The regular outlet used 110 volts.</t>
  </si>
  <si>
    <t>The Results are shown as follows</t>
  </si>
  <si>
    <t>% decrease using amps.  If the % is ≥ 25 the unit may be replaced.</t>
  </si>
  <si>
    <t>% increase using the EER on the plate.  If the % is ≥ 25 the unit may be replaced.</t>
  </si>
  <si>
    <t xml:space="preserve">EER to EER2 Conversion Table </t>
  </si>
  <si>
    <t>EER2 Rating</t>
  </si>
  <si>
    <t>EER Rating</t>
  </si>
  <si>
    <t xml:space="preserve">(Units Man. After 2023) </t>
  </si>
  <si>
    <t>Statewide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</si>
</sst>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quot;$&quot;#,##0.00"/>
    <numFmt numFmtId="165" formatCode="0.000"/>
    <numFmt numFmtId="166" formatCode="0_);\(0\)"/>
    <numFmt numFmtId="167" formatCode="0.0"/>
    <numFmt numFmtId="168" formatCode="0.0%"/>
    <numFmt numFmtId="169" formatCode="mm/dd/yy;@"/>
    <numFmt numFmtId="170" formatCode="#,##0.0_);\(#,##0.0\)"/>
    <numFmt numFmtId="171" formatCode="0.0000"/>
  </numFmts>
  <fonts count="1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i/>
      <sz val="12"/>
      <name val="Calibri"/>
      <family val="2"/>
      <scheme val="minor"/>
    </font>
    <font>
      <b/>
      <sz val="10"/>
      <name val="Calibri"/>
      <family val="2"/>
      <scheme val="minor"/>
    </font>
    <font>
      <b/>
      <sz val="12"/>
      <name val="Calibri"/>
      <family val="2"/>
      <scheme val="minor"/>
    </font>
    <font>
      <u/>
      <sz val="10"/>
      <color theme="10"/>
      <name val="Arial"/>
      <family val="2"/>
    </font>
    <font>
      <sz val="10"/>
      <color theme="0"/>
      <name val="Calibri"/>
      <family val="2"/>
      <scheme val="minor"/>
    </font>
    <font>
      <b/>
      <sz val="12"/>
      <color indexed="8"/>
      <name val="Calibri"/>
      <family val="2"/>
      <scheme val="minor"/>
    </font>
    <font>
      <sz val="10"/>
      <color indexed="10"/>
      <name val="Calibri"/>
      <family val="2"/>
      <scheme val="minor"/>
    </font>
    <font>
      <b/>
      <sz val="10"/>
      <color indexed="8"/>
      <name val="Calibri"/>
      <family val="2"/>
      <scheme val="minor"/>
    </font>
    <font>
      <b/>
      <sz val="9"/>
      <name val="Calibri"/>
      <family val="2"/>
      <scheme val="minor"/>
    </font>
    <font>
      <sz val="1"/>
      <color theme="0"/>
      <name val="Calibri"/>
      <family val="2"/>
      <scheme val="minor"/>
    </font>
    <font>
      <sz val="12"/>
      <color theme="1"/>
      <name val="Calibri"/>
      <family val="2"/>
      <scheme val="minor"/>
    </font>
    <font>
      <sz val="11"/>
      <name val="Calibri"/>
      <family val="2"/>
      <scheme val="minor"/>
    </font>
    <font>
      <b/>
      <sz val="12"/>
      <color indexed="10"/>
      <name val="Calibri"/>
      <family val="2"/>
      <scheme val="minor"/>
    </font>
    <font>
      <sz val="12"/>
      <name val="Calibri"/>
      <family val="2"/>
      <scheme val="minor"/>
    </font>
    <font>
      <sz val="10"/>
      <color rgb="FFFF0000"/>
      <name val="Calibri"/>
      <family val="2"/>
      <scheme val="minor"/>
    </font>
    <font>
      <b/>
      <i/>
      <sz val="12"/>
      <color rgb="FFFF0000"/>
      <name val="Calibri"/>
      <family val="2"/>
      <scheme val="minor"/>
    </font>
    <font>
      <u/>
      <sz val="11.5"/>
      <color theme="10"/>
      <name val="Calibri"/>
      <family val="2"/>
      <scheme val="minor"/>
    </font>
    <font>
      <sz val="11.5"/>
      <name val="Calibri"/>
      <family val="2"/>
      <scheme val="minor"/>
    </font>
    <font>
      <i/>
      <sz val="10"/>
      <name val="Calibri"/>
      <family val="2"/>
      <scheme val="minor"/>
    </font>
    <font>
      <i/>
      <u/>
      <sz val="10"/>
      <color rgb="FF0000FF"/>
      <name val="Calibri"/>
      <family val="2"/>
      <scheme val="minor"/>
    </font>
    <font>
      <sz val="10"/>
      <color theme="5"/>
      <name val="Calibri"/>
      <family val="2"/>
      <scheme val="minor"/>
    </font>
    <font>
      <b/>
      <i/>
      <sz val="10"/>
      <color rgb="FFFF0000"/>
      <name val="Calibri"/>
      <family val="2"/>
      <scheme val="minor"/>
    </font>
    <font>
      <sz val="10"/>
      <name val="Calibri"/>
      <family val="2"/>
    </font>
    <font>
      <b/>
      <sz val="14"/>
      <name val="Calibri"/>
      <family val="2"/>
      <scheme val="minor"/>
    </font>
    <font>
      <sz val="10"/>
      <color theme="1"/>
      <name val="Calibri"/>
      <family val="2"/>
      <scheme val="minor"/>
    </font>
    <font>
      <i/>
      <sz val="11"/>
      <color theme="1"/>
      <name val="Calibri"/>
      <family val="2"/>
      <scheme val="minor"/>
    </font>
    <font>
      <b/>
      <sz val="11"/>
      <name val="Calibri"/>
      <family val="2"/>
      <scheme val="minor"/>
    </font>
    <font>
      <sz val="9"/>
      <name val="Calibri"/>
      <family val="2"/>
      <scheme val="minor"/>
    </font>
    <font>
      <b/>
      <sz val="10"/>
      <name val="Calibri"/>
      <family val="2"/>
    </font>
    <font>
      <sz val="12"/>
      <color indexed="8"/>
      <name val="Calibri"/>
      <family val="2"/>
      <scheme val="minor"/>
    </font>
    <font>
      <b/>
      <sz val="11"/>
      <color theme="9" tint="-0.249977111117893"/>
      <name val="Calibri"/>
      <family val="2"/>
      <scheme val="minor"/>
    </font>
    <font>
      <b/>
      <i/>
      <sz val="11"/>
      <color theme="1"/>
      <name val="Calibri"/>
      <family val="2"/>
      <scheme val="minor"/>
    </font>
    <font>
      <sz val="11"/>
      <color theme="9" tint="-0.249977111117893"/>
      <name val="Times New Roman"/>
      <family val="1"/>
    </font>
    <font>
      <b/>
      <i/>
      <sz val="11"/>
      <name val="Calibri"/>
      <family val="2"/>
      <scheme val="minor"/>
    </font>
    <font>
      <sz val="11"/>
      <color theme="9" tint="-0.249977111117893"/>
      <name val="Calibri"/>
      <family val="2"/>
      <scheme val="minor"/>
    </font>
    <font>
      <b/>
      <sz val="14"/>
      <color rgb="FF3333FF"/>
      <name val="Calibri"/>
      <family val="2"/>
      <scheme val="minor"/>
    </font>
    <font>
      <u/>
      <sz val="11"/>
      <color theme="10"/>
      <name val="Calibri"/>
      <family val="2"/>
      <scheme val="minor"/>
    </font>
    <font>
      <sz val="11"/>
      <color theme="10"/>
      <name val="Calibri"/>
      <family val="2"/>
      <scheme val="minor"/>
    </font>
    <font>
      <b/>
      <u/>
      <sz val="11"/>
      <color theme="1"/>
      <name val="Calibri"/>
      <family val="2"/>
      <scheme val="minor"/>
    </font>
    <font>
      <b/>
      <sz val="14"/>
      <color theme="1"/>
      <name val="Calibri"/>
      <family val="2"/>
      <scheme val="minor"/>
    </font>
    <font>
      <sz val="8"/>
      <color rgb="FFFF0000"/>
      <name val="Calibri"/>
      <family val="2"/>
      <scheme val="minor"/>
    </font>
    <font>
      <b/>
      <sz val="9"/>
      <color rgb="FFFF0000"/>
      <name val="Calibri"/>
      <family val="2"/>
      <scheme val="minor"/>
    </font>
    <font>
      <sz val="8"/>
      <name val="Calibri"/>
      <family val="2"/>
      <scheme val="minor"/>
    </font>
    <font>
      <b/>
      <sz val="10"/>
      <color rgb="FFFF0000"/>
      <name val="Calibri"/>
      <family val="2"/>
      <scheme val="minor"/>
    </font>
    <font>
      <i/>
      <sz val="9"/>
      <name val="Calibri"/>
      <family val="2"/>
      <scheme val="minor"/>
    </font>
    <font>
      <b/>
      <sz val="8"/>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C00000"/>
      <name val="Calibri"/>
      <family val="2"/>
      <scheme val="minor"/>
    </font>
    <font>
      <sz val="14"/>
      <name val="Calibri"/>
      <family val="2"/>
      <scheme val="minor"/>
    </font>
    <font>
      <u/>
      <sz val="16"/>
      <color rgb="FFC00000"/>
      <name val="Calibri"/>
      <family val="2"/>
      <scheme val="minor"/>
    </font>
    <font>
      <sz val="16"/>
      <color rgb="FFC00000"/>
      <name val="Calibri"/>
      <family val="2"/>
      <scheme val="minor"/>
    </font>
    <font>
      <b/>
      <sz val="14"/>
      <color rgb="FFC00000"/>
      <name val="Calibri"/>
      <family val="2"/>
      <scheme val="minor"/>
    </font>
    <font>
      <sz val="14"/>
      <color rgb="FFFF0000"/>
      <name val="Calibri"/>
      <family val="2"/>
      <scheme val="minor"/>
    </font>
    <font>
      <b/>
      <sz val="14"/>
      <color rgb="FFFF0000"/>
      <name val="Calibri"/>
      <family val="2"/>
      <scheme val="minor"/>
    </font>
    <font>
      <b/>
      <u/>
      <sz val="14"/>
      <color theme="1"/>
      <name val="Calibri"/>
      <family val="2"/>
      <scheme val="minor"/>
    </font>
    <font>
      <sz val="36"/>
      <color theme="1"/>
      <name val="Calibri"/>
      <family val="2"/>
      <scheme val="minor"/>
    </font>
    <font>
      <sz val="10"/>
      <color rgb="FF000000"/>
      <name val="Times New Roman"/>
      <family val="1"/>
    </font>
    <font>
      <b/>
      <i/>
      <u/>
      <sz val="10"/>
      <name val="Calibri"/>
      <family val="2"/>
      <scheme val="minor"/>
    </font>
    <font>
      <b/>
      <sz val="18"/>
      <color theme="1"/>
      <name val="Calibri"/>
      <family val="2"/>
      <scheme val="minor"/>
    </font>
    <font>
      <b/>
      <sz val="18"/>
      <color rgb="FFC00000"/>
      <name val="Calibri"/>
      <family val="2"/>
      <scheme val="minor"/>
    </font>
    <font>
      <sz val="18"/>
      <color theme="1"/>
      <name val="Calibri"/>
      <family val="2"/>
      <scheme val="minor"/>
    </font>
    <font>
      <b/>
      <u/>
      <sz val="18"/>
      <color theme="1"/>
      <name val="Calibri"/>
      <family val="2"/>
      <scheme val="minor"/>
    </font>
    <font>
      <sz val="18"/>
      <color rgb="FFC00000"/>
      <name val="Calibri"/>
      <family val="2"/>
      <scheme val="minor"/>
    </font>
    <font>
      <b/>
      <u/>
      <sz val="18"/>
      <color rgb="FFC00000"/>
      <name val="Calibri"/>
      <family val="2"/>
      <scheme val="minor"/>
    </font>
    <font>
      <b/>
      <i/>
      <sz val="18"/>
      <color rgb="FFC00000"/>
      <name val="Calibri"/>
      <family val="2"/>
      <scheme val="minor"/>
    </font>
    <font>
      <b/>
      <sz val="18"/>
      <color rgb="FF0000FF"/>
      <name val="Calibri"/>
      <family val="2"/>
      <scheme val="minor"/>
    </font>
    <font>
      <i/>
      <sz val="18"/>
      <color theme="1"/>
      <name val="Calibri"/>
      <family val="2"/>
      <scheme val="minor"/>
    </font>
    <font>
      <b/>
      <sz val="18"/>
      <color rgb="FFFF0000"/>
      <name val="Calibri"/>
      <family val="2"/>
      <scheme val="minor"/>
    </font>
    <font>
      <b/>
      <sz val="18"/>
      <name val="Calibri"/>
      <family val="2"/>
      <scheme val="minor"/>
    </font>
    <font>
      <sz val="18"/>
      <color rgb="FF0000FF"/>
      <name val="Calibri"/>
      <family val="2"/>
      <scheme val="minor"/>
    </font>
    <font>
      <sz val="18"/>
      <color rgb="FF0000FF"/>
      <name val="Wingdings"/>
      <charset val="2"/>
    </font>
    <font>
      <sz val="18"/>
      <color theme="1"/>
      <name val="Wingdings"/>
      <charset val="2"/>
    </font>
    <font>
      <b/>
      <i/>
      <sz val="18"/>
      <color theme="1"/>
      <name val="Calibri"/>
      <family val="2"/>
      <scheme val="minor"/>
    </font>
    <font>
      <b/>
      <i/>
      <u/>
      <sz val="18"/>
      <color theme="1"/>
      <name val="Calibri"/>
      <family val="2"/>
      <scheme val="minor"/>
    </font>
    <font>
      <i/>
      <u/>
      <sz val="18"/>
      <color rgb="FFC00000"/>
      <name val="Calibri"/>
      <family val="2"/>
      <scheme val="minor"/>
    </font>
    <font>
      <b/>
      <i/>
      <sz val="14"/>
      <color rgb="FF3333FF"/>
      <name val="Calibri"/>
      <family val="2"/>
      <scheme val="minor"/>
    </font>
    <font>
      <b/>
      <i/>
      <sz val="11"/>
      <color rgb="FF3333FF"/>
      <name val="Calibri"/>
      <family val="2"/>
      <scheme val="minor"/>
    </font>
    <font>
      <b/>
      <sz val="12"/>
      <color rgb="FF3333FF"/>
      <name val="Calibri"/>
      <family val="2"/>
      <scheme val="minor"/>
    </font>
    <font>
      <b/>
      <sz val="12"/>
      <color theme="4"/>
      <name val="Calibri"/>
      <family val="2"/>
      <scheme val="minor"/>
    </font>
    <font>
      <b/>
      <i/>
      <u/>
      <sz val="11"/>
      <color theme="10"/>
      <name val="Calibri"/>
      <family val="2"/>
      <scheme val="minor"/>
    </font>
    <font>
      <u/>
      <sz val="11"/>
      <color theme="1"/>
      <name val="Calibri"/>
      <family val="2"/>
      <scheme val="minor"/>
    </font>
    <font>
      <sz val="11"/>
      <color rgb="FF9BBB59"/>
      <name val="Calibri"/>
      <family val="2"/>
      <scheme val="minor"/>
    </font>
    <font>
      <sz val="8"/>
      <color theme="1"/>
      <name val="Calibri"/>
      <family val="2"/>
      <scheme val="minor"/>
    </font>
    <font>
      <b/>
      <sz val="11"/>
      <color rgb="FFC00000"/>
      <name val="Calibri"/>
      <family val="2"/>
      <scheme val="minor"/>
    </font>
    <font>
      <sz val="11"/>
      <color rgb="FFC00000"/>
      <name val="Calibri"/>
      <family val="2"/>
      <scheme val="minor"/>
    </font>
    <font>
      <b/>
      <i/>
      <u/>
      <sz val="11"/>
      <color rgb="FFC00000"/>
      <name val="Calibri"/>
      <family val="2"/>
      <scheme val="minor"/>
    </font>
    <font>
      <i/>
      <sz val="11"/>
      <color rgb="FFC00000"/>
      <name val="Calibri"/>
      <family val="2"/>
      <scheme val="minor"/>
    </font>
    <font>
      <b/>
      <i/>
      <sz val="11"/>
      <color rgb="FFC00000"/>
      <name val="Calibri"/>
      <family val="2"/>
      <scheme val="minor"/>
    </font>
    <font>
      <u/>
      <sz val="11"/>
      <color rgb="FFC00000"/>
      <name val="Calibri"/>
      <family val="2"/>
      <scheme val="minor"/>
    </font>
    <font>
      <b/>
      <i/>
      <u/>
      <sz val="11"/>
      <color theme="1"/>
      <name val="Calibri"/>
      <family val="2"/>
      <scheme val="minor"/>
    </font>
    <font>
      <i/>
      <u/>
      <sz val="11"/>
      <color theme="10"/>
      <name val="Calibri"/>
      <family val="2"/>
      <scheme val="minor"/>
    </font>
    <font>
      <b/>
      <i/>
      <sz val="11"/>
      <color theme="10"/>
      <name val="Calibri"/>
      <family val="2"/>
      <scheme val="minor"/>
    </font>
    <font>
      <i/>
      <u/>
      <sz val="11"/>
      <color theme="1"/>
      <name val="Calibri"/>
      <family val="2"/>
      <scheme val="minor"/>
    </font>
    <font>
      <i/>
      <sz val="11"/>
      <name val="Calibri"/>
      <family val="2"/>
      <scheme val="minor"/>
    </font>
    <font>
      <b/>
      <i/>
      <sz val="10"/>
      <name val="Calibri"/>
      <family val="2"/>
      <scheme val="minor"/>
    </font>
    <font>
      <b/>
      <sz val="10"/>
      <color theme="1"/>
      <name val="Calibri"/>
      <family val="2"/>
      <scheme val="minor"/>
    </font>
    <font>
      <b/>
      <i/>
      <sz val="9"/>
      <name val="Calibri"/>
      <family val="2"/>
      <scheme val="minor"/>
    </font>
    <font>
      <sz val="11"/>
      <color theme="4" tint="0.39997558519241921"/>
      <name val="Calibri"/>
      <family val="2"/>
      <scheme val="minor"/>
    </font>
    <font>
      <sz val="10"/>
      <color rgb="FF3333FF"/>
      <name val="Calibri"/>
      <family val="2"/>
      <scheme val="minor"/>
    </font>
    <font>
      <sz val="12"/>
      <color rgb="FF3333FF"/>
      <name val="Calibri"/>
      <family val="2"/>
      <scheme val="minor"/>
    </font>
    <font>
      <sz val="10"/>
      <color rgb="FF0000FF"/>
      <name val="Calibri"/>
      <family val="2"/>
      <scheme val="minor"/>
    </font>
    <font>
      <sz val="11"/>
      <color rgb="FF0000FF"/>
      <name val="Calibri"/>
      <family val="2"/>
      <scheme val="minor"/>
    </font>
    <font>
      <b/>
      <sz val="12"/>
      <color rgb="FF0000FF"/>
      <name val="Calibri"/>
      <family val="2"/>
      <scheme val="minor"/>
    </font>
    <font>
      <sz val="11.5"/>
      <color rgb="FF3333FF"/>
      <name val="Calibri"/>
      <family val="2"/>
      <scheme val="minor"/>
    </font>
    <font>
      <sz val="11"/>
      <color rgb="FF3333FF"/>
      <name val="Calibri"/>
      <family val="2"/>
      <scheme val="minor"/>
    </font>
    <font>
      <b/>
      <u/>
      <sz val="11"/>
      <color rgb="FF0000FF"/>
      <name val="Calibri"/>
      <family val="2"/>
      <scheme val="minor"/>
    </font>
    <font>
      <b/>
      <u/>
      <sz val="11"/>
      <color theme="10"/>
      <name val="Calibri"/>
      <family val="2"/>
      <scheme val="minor"/>
    </font>
    <font>
      <b/>
      <u/>
      <sz val="11"/>
      <color rgb="FFC00000"/>
      <name val="Calibri"/>
      <family val="2"/>
      <scheme val="minor"/>
    </font>
    <font>
      <b/>
      <sz val="10"/>
      <color rgb="FFC00000"/>
      <name val="Calibri"/>
      <family val="2"/>
      <scheme val="minor"/>
    </font>
    <font>
      <b/>
      <sz val="16"/>
      <name val="Calibri"/>
      <family val="2"/>
      <scheme val="minor"/>
    </font>
    <font>
      <i/>
      <sz val="10"/>
      <color rgb="FFC00000"/>
      <name val="Calibri"/>
      <family val="2"/>
      <scheme val="minor"/>
    </font>
    <font>
      <b/>
      <u/>
      <sz val="11"/>
      <name val="Calibri"/>
      <family val="2"/>
      <scheme val="minor"/>
    </font>
    <font>
      <sz val="11"/>
      <color theme="0"/>
      <name val="Calibri"/>
      <family val="2"/>
      <scheme val="minor"/>
    </font>
    <font>
      <u/>
      <sz val="11"/>
      <color rgb="FF3333FF"/>
      <name val="Calibri"/>
      <family val="2"/>
      <scheme val="minor"/>
    </font>
    <font>
      <sz val="11"/>
      <color theme="5"/>
      <name val="Calibri"/>
      <family val="2"/>
      <scheme val="minor"/>
    </font>
    <font>
      <sz val="11"/>
      <color indexed="4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CC"/>
      </patternFill>
    </fill>
    <fill>
      <patternFill patternType="solid">
        <fgColor rgb="FF99CCFF"/>
        <bgColor indexed="64"/>
      </patternFill>
    </fill>
    <fill>
      <patternFill patternType="solid">
        <fgColor rgb="FFFFFFFF"/>
        <bgColor indexed="64"/>
      </patternFill>
    </fill>
    <fill>
      <patternFill patternType="solid">
        <fgColor rgb="FFCCFFCC"/>
        <bgColor indexed="64"/>
      </patternFill>
    </fill>
    <fill>
      <patternFill patternType="solid">
        <fgColor theme="2"/>
        <bgColor indexed="64"/>
      </patternFill>
    </fill>
    <fill>
      <patternFill patternType="solid">
        <fgColor rgb="FFF3F3F3"/>
        <bgColor indexed="64"/>
      </patternFill>
    </fill>
    <fill>
      <patternFill patternType="solid">
        <fgColor rgb="FFFFFF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FFFFEB"/>
        <bgColor indexed="64"/>
      </patternFill>
    </fill>
    <fill>
      <patternFill patternType="solid">
        <fgColor theme="5" tint="0.59999389629810485"/>
        <bgColor indexed="64"/>
      </patternFill>
    </fill>
    <fill>
      <patternFill patternType="solid">
        <fgColor theme="2" tint="-0.249977111117893"/>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diagonal/>
    </border>
    <border>
      <left style="medium">
        <color indexed="64"/>
      </left>
      <right/>
      <top style="dotted">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7">
    <xf numFmtId="0" fontId="0" fillId="0" borderId="0"/>
    <xf numFmtId="0" fontId="3" fillId="0" borderId="0"/>
    <xf numFmtId="0" fontId="1" fillId="0" borderId="0"/>
    <xf numFmtId="0" fontId="1" fillId="0" borderId="0"/>
    <xf numFmtId="0" fontId="8" fillId="0" borderId="0" applyNumberFormat="0" applyFill="0" applyBorder="0" applyAlignment="0" applyProtection="0">
      <alignment vertical="top"/>
      <protection locked="0"/>
    </xf>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3" borderId="53" applyNumberFormat="0" applyFont="0" applyAlignment="0" applyProtection="0"/>
    <xf numFmtId="0" fontId="64" fillId="0" borderId="0"/>
    <xf numFmtId="0" fontId="41" fillId="0" borderId="0" applyNumberFormat="0" applyFill="0" applyBorder="0" applyAlignment="0" applyProtection="0"/>
  </cellStyleXfs>
  <cellXfs count="1458">
    <xf numFmtId="0" fontId="0" fillId="0" borderId="0" xfId="0"/>
    <xf numFmtId="0" fontId="4" fillId="0" borderId="0" xfId="1" applyFont="1"/>
    <xf numFmtId="43" fontId="32" fillId="3" borderId="5" xfId="7" applyFont="1" applyFill="1" applyBorder="1"/>
    <xf numFmtId="0" fontId="1" fillId="0" borderId="0" xfId="9"/>
    <xf numFmtId="0" fontId="1" fillId="0" borderId="0" xfId="9" applyAlignment="1">
      <alignment vertical="center"/>
    </xf>
    <xf numFmtId="0" fontId="2" fillId="0" borderId="0" xfId="9" applyFont="1" applyAlignment="1">
      <alignment vertical="center"/>
    </xf>
    <xf numFmtId="0" fontId="37" fillId="0" borderId="0" xfId="9" applyFont="1" applyAlignment="1">
      <alignment vertical="center"/>
    </xf>
    <xf numFmtId="0" fontId="1" fillId="0" borderId="0" xfId="9" applyAlignment="1">
      <alignment horizontal="right"/>
    </xf>
    <xf numFmtId="0" fontId="39" fillId="0" borderId="0" xfId="9" applyFont="1"/>
    <xf numFmtId="0" fontId="4" fillId="0" borderId="0" xfId="1" applyFont="1" applyAlignment="1">
      <alignment wrapText="1"/>
    </xf>
    <xf numFmtId="0" fontId="0" fillId="0" borderId="0" xfId="0" applyProtection="1">
      <protection locked="0"/>
    </xf>
    <xf numFmtId="0" fontId="6" fillId="0" borderId="0" xfId="0" applyFont="1" applyBorder="1" applyAlignment="1">
      <alignment horizontal="center" vertical="center"/>
    </xf>
    <xf numFmtId="0" fontId="4" fillId="0" borderId="0" xfId="0" applyFont="1"/>
    <xf numFmtId="0" fontId="9" fillId="0" borderId="0" xfId="0" applyFont="1" applyProtection="1"/>
    <xf numFmtId="0" fontId="4" fillId="2" borderId="0" xfId="0" applyFont="1" applyFill="1" applyAlignment="1" applyProtection="1"/>
    <xf numFmtId="0" fontId="4" fillId="2" borderId="0" xfId="0" applyFont="1" applyFill="1" applyAlignment="1" applyProtection="1">
      <alignment horizontal="center"/>
    </xf>
    <xf numFmtId="0" fontId="4" fillId="0" borderId="0" xfId="0" applyFont="1" applyFill="1"/>
    <xf numFmtId="0" fontId="4" fillId="2" borderId="0" xfId="0" applyFont="1" applyFill="1" applyProtection="1"/>
    <xf numFmtId="0" fontId="7" fillId="2" borderId="0" xfId="0" applyFont="1" applyFill="1" applyAlignment="1" applyProtection="1"/>
    <xf numFmtId="0" fontId="7" fillId="2" borderId="0" xfId="0" applyFont="1" applyFill="1" applyAlignment="1" applyProtection="1">
      <alignment horizontal="center"/>
    </xf>
    <xf numFmtId="0" fontId="6" fillId="2" borderId="0" xfId="0" applyFont="1" applyFill="1" applyAlignment="1" applyProtection="1"/>
    <xf numFmtId="0" fontId="6" fillId="2" borderId="0" xfId="0" applyFont="1" applyFill="1" applyBorder="1" applyAlignment="1" applyProtection="1">
      <alignment shrinkToFit="1"/>
    </xf>
    <xf numFmtId="0" fontId="6" fillId="2" borderId="0" xfId="0" applyFont="1" applyFill="1" applyBorder="1" applyAlignment="1" applyProtection="1"/>
    <xf numFmtId="0" fontId="4" fillId="2" borderId="0" xfId="0" applyFont="1" applyFill="1" applyBorder="1" applyAlignment="1" applyProtection="1"/>
    <xf numFmtId="1" fontId="4" fillId="9" borderId="2" xfId="0" applyNumberFormat="1" applyFont="1" applyFill="1" applyBorder="1" applyAlignment="1" applyProtection="1">
      <alignment horizontal="center" vertical="center"/>
      <protection locked="0"/>
    </xf>
    <xf numFmtId="2" fontId="4" fillId="9" borderId="2" xfId="0" applyNumberFormat="1" applyFont="1" applyFill="1" applyBorder="1" applyAlignment="1" applyProtection="1">
      <alignment horizontal="center" vertical="center"/>
      <protection locked="0"/>
    </xf>
    <xf numFmtId="0" fontId="6" fillId="0" borderId="0" xfId="0" applyFont="1" applyFill="1" applyProtection="1"/>
    <xf numFmtId="0" fontId="4" fillId="2" borderId="2" xfId="0" applyFont="1" applyFill="1" applyBorder="1" applyAlignment="1" applyProtection="1">
      <alignment horizontal="center"/>
    </xf>
    <xf numFmtId="0" fontId="6" fillId="3" borderId="0" xfId="0" applyFont="1" applyFill="1" applyBorder="1" applyAlignment="1" applyProtection="1"/>
    <xf numFmtId="0" fontId="6" fillId="3" borderId="0" xfId="0" applyFont="1" applyFill="1" applyBorder="1" applyAlignment="1" applyProtection="1">
      <alignment horizontal="center"/>
    </xf>
    <xf numFmtId="0" fontId="45" fillId="2" borderId="0" xfId="0" applyFont="1" applyFill="1" applyBorder="1" applyAlignment="1" applyProtection="1">
      <alignment horizontal="right"/>
    </xf>
    <xf numFmtId="167" fontId="45" fillId="2" borderId="0" xfId="0" applyNumberFormat="1" applyFont="1" applyFill="1" applyBorder="1" applyAlignment="1" applyProtection="1">
      <alignment horizontal="center"/>
    </xf>
    <xf numFmtId="0" fontId="45" fillId="2" borderId="0" xfId="0" applyFont="1" applyFill="1" applyBorder="1" applyProtection="1"/>
    <xf numFmtId="2" fontId="45" fillId="2" borderId="0" xfId="0" applyNumberFormat="1" applyFont="1" applyFill="1" applyBorder="1" applyProtection="1"/>
    <xf numFmtId="0" fontId="46" fillId="2" borderId="11" xfId="0" applyFont="1" applyFill="1" applyBorder="1" applyAlignment="1" applyProtection="1">
      <alignment horizontal="center"/>
    </xf>
    <xf numFmtId="0" fontId="19" fillId="0" borderId="0" xfId="0" applyFont="1" applyFill="1"/>
    <xf numFmtId="1" fontId="6" fillId="9"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xf>
    <xf numFmtId="0" fontId="4" fillId="9" borderId="2" xfId="0"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xf>
    <xf numFmtId="0" fontId="47" fillId="2" borderId="0" xfId="0" applyFont="1" applyFill="1" applyBorder="1" applyProtection="1"/>
    <xf numFmtId="2" fontId="47" fillId="2" borderId="0" xfId="0" applyNumberFormat="1" applyFont="1" applyFill="1" applyBorder="1" applyProtection="1"/>
    <xf numFmtId="0" fontId="4" fillId="0" borderId="0" xfId="0" applyFont="1" applyFill="1" applyProtection="1"/>
    <xf numFmtId="0" fontId="45" fillId="2" borderId="0" xfId="0" applyFont="1" applyFill="1" applyAlignment="1" applyProtection="1">
      <alignment horizontal="right"/>
    </xf>
    <xf numFmtId="167" fontId="48" fillId="2" borderId="0" xfId="0" applyNumberFormat="1" applyFont="1" applyFill="1" applyAlignment="1" applyProtection="1">
      <alignment horizontal="center"/>
    </xf>
    <xf numFmtId="1" fontId="6" fillId="2" borderId="11" xfId="0" applyNumberFormat="1" applyFont="1" applyFill="1" applyBorder="1" applyAlignment="1" applyProtection="1">
      <alignment horizontal="center"/>
    </xf>
    <xf numFmtId="1" fontId="4" fillId="2" borderId="0" xfId="0" applyNumberFormat="1" applyFont="1" applyFill="1" applyAlignment="1" applyProtection="1">
      <alignment horizontal="center"/>
    </xf>
    <xf numFmtId="167" fontId="6" fillId="2" borderId="0" xfId="0" applyNumberFormat="1" applyFont="1" applyFill="1" applyAlignment="1" applyProtection="1">
      <alignment horizontal="center"/>
    </xf>
    <xf numFmtId="0" fontId="13" fillId="2" borderId="0" xfId="0" applyFont="1" applyFill="1" applyAlignment="1" applyProtection="1"/>
    <xf numFmtId="0" fontId="32" fillId="2" borderId="0" xfId="0" applyFont="1" applyFill="1" applyAlignment="1" applyProtection="1"/>
    <xf numFmtId="167" fontId="4" fillId="9" borderId="2" xfId="0" applyNumberFormat="1" applyFont="1" applyFill="1" applyBorder="1" applyAlignment="1" applyProtection="1">
      <alignment horizontal="center" vertical="center"/>
      <protection locked="0"/>
    </xf>
    <xf numFmtId="167" fontId="6" fillId="2" borderId="0" xfId="0" applyNumberFormat="1" applyFont="1" applyFill="1" applyBorder="1" applyAlignment="1" applyProtection="1"/>
    <xf numFmtId="0" fontId="49" fillId="2" borderId="26" xfId="0" applyFont="1" applyFill="1" applyBorder="1" applyAlignment="1" applyProtection="1"/>
    <xf numFmtId="0" fontId="23" fillId="2" borderId="0" xfId="0" applyFont="1" applyFill="1" applyBorder="1" applyAlignment="1" applyProtection="1"/>
    <xf numFmtId="0" fontId="23" fillId="2" borderId="0" xfId="0" applyFont="1" applyFill="1" applyBorder="1" applyAlignment="1" applyProtection="1">
      <alignment horizontal="center"/>
    </xf>
    <xf numFmtId="0" fontId="50" fillId="2" borderId="0" xfId="0" applyFont="1" applyFill="1" applyBorder="1" applyAlignment="1" applyProtection="1"/>
    <xf numFmtId="0" fontId="6" fillId="2" borderId="0" xfId="0" applyFont="1" applyFill="1" applyBorder="1" applyAlignment="1" applyProtection="1">
      <alignment horizontal="center"/>
    </xf>
    <xf numFmtId="0" fontId="4" fillId="2" borderId="11" xfId="0" applyFont="1" applyFill="1" applyBorder="1" applyAlignment="1" applyProtection="1">
      <alignment horizontal="center" vertical="center"/>
    </xf>
    <xf numFmtId="0" fontId="4" fillId="2" borderId="11"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xf>
    <xf numFmtId="0" fontId="32" fillId="2" borderId="11" xfId="0" applyFont="1" applyFill="1" applyBorder="1" applyAlignment="1" applyProtection="1">
      <alignment horizontal="center" vertical="center" wrapText="1"/>
    </xf>
    <xf numFmtId="167" fontId="4" fillId="9" borderId="11" xfId="0" applyNumberFormat="1" applyFont="1" applyFill="1" applyBorder="1" applyAlignment="1" applyProtection="1">
      <alignment horizontal="center" vertical="center"/>
      <protection locked="0"/>
    </xf>
    <xf numFmtId="0" fontId="32" fillId="2" borderId="11" xfId="0" applyFont="1" applyFill="1" applyBorder="1" applyAlignment="1" applyProtection="1">
      <alignment horizontal="center"/>
      <protection locked="0"/>
    </xf>
    <xf numFmtId="1" fontId="4" fillId="9" borderId="11" xfId="0" applyNumberFormat="1"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protection locked="0"/>
    </xf>
    <xf numFmtId="0" fontId="4" fillId="0" borderId="11" xfId="0" applyFont="1" applyFill="1" applyBorder="1" applyProtection="1">
      <protection locked="0"/>
    </xf>
    <xf numFmtId="167" fontId="32" fillId="2" borderId="11" xfId="0" applyNumberFormat="1" applyFont="1" applyFill="1" applyBorder="1" applyAlignment="1" applyProtection="1">
      <alignment horizontal="center"/>
      <protection locked="0"/>
    </xf>
    <xf numFmtId="0" fontId="6" fillId="2" borderId="11" xfId="0" applyFont="1" applyFill="1" applyBorder="1" applyAlignment="1" applyProtection="1">
      <alignment horizontal="center"/>
    </xf>
    <xf numFmtId="167" fontId="6" fillId="2" borderId="11" xfId="0" applyNumberFormat="1" applyFont="1" applyFill="1" applyBorder="1" applyAlignment="1" applyProtection="1">
      <alignment horizontal="center" vertical="center"/>
    </xf>
    <xf numFmtId="167" fontId="32" fillId="2" borderId="5" xfId="0" applyNumberFormat="1" applyFont="1" applyFill="1" applyBorder="1" applyAlignment="1" applyProtection="1">
      <alignment horizontal="left"/>
    </xf>
    <xf numFmtId="1" fontId="32" fillId="2" borderId="4" xfId="0" applyNumberFormat="1" applyFont="1" applyFill="1" applyBorder="1" applyAlignment="1" applyProtection="1">
      <alignment horizontal="center"/>
    </xf>
    <xf numFmtId="1" fontId="32" fillId="9" borderId="11" xfId="0" applyNumberFormat="1" applyFont="1" applyFill="1" applyBorder="1" applyAlignment="1" applyProtection="1">
      <alignment horizontal="center" vertical="center"/>
      <protection locked="0"/>
    </xf>
    <xf numFmtId="0" fontId="4" fillId="8" borderId="9" xfId="0" applyFont="1" applyFill="1" applyBorder="1" applyAlignment="1" applyProtection="1">
      <alignment horizontal="center"/>
    </xf>
    <xf numFmtId="0" fontId="4" fillId="2" borderId="0" xfId="0" applyFont="1" applyFill="1" applyBorder="1" applyProtection="1"/>
    <xf numFmtId="167" fontId="32" fillId="2" borderId="3" xfId="0" applyNumberFormat="1" applyFont="1" applyFill="1" applyBorder="1" applyAlignment="1" applyProtection="1">
      <alignment horizontal="left"/>
    </xf>
    <xf numFmtId="1" fontId="4" fillId="2" borderId="1" xfId="0" applyNumberFormat="1" applyFont="1" applyFill="1" applyBorder="1" applyAlignment="1" applyProtection="1">
      <alignment horizontal="center"/>
    </xf>
    <xf numFmtId="0" fontId="4" fillId="8" borderId="1" xfId="0" applyFont="1" applyFill="1" applyBorder="1" applyAlignment="1" applyProtection="1">
      <alignment horizontal="center"/>
    </xf>
    <xf numFmtId="0" fontId="4" fillId="8" borderId="0" xfId="0" applyFont="1" applyFill="1" applyBorder="1" applyAlignment="1" applyProtection="1">
      <alignment horizontal="center"/>
    </xf>
    <xf numFmtId="0" fontId="50" fillId="2" borderId="11" xfId="0" applyFont="1" applyFill="1" applyBorder="1" applyAlignment="1" applyProtection="1">
      <alignment horizontal="center" wrapText="1"/>
    </xf>
    <xf numFmtId="168" fontId="6" fillId="2" borderId="11" xfId="0" applyNumberFormat="1" applyFont="1" applyFill="1" applyBorder="1" applyAlignment="1" applyProtection="1">
      <alignment horizontal="center" vertical="center"/>
    </xf>
    <xf numFmtId="168" fontId="6" fillId="2" borderId="0" xfId="0" applyNumberFormat="1" applyFont="1" applyFill="1" applyBorder="1" applyAlignment="1" applyProtection="1">
      <alignment horizontal="center"/>
    </xf>
    <xf numFmtId="0" fontId="4" fillId="2" borderId="11" xfId="0" applyFont="1" applyFill="1" applyBorder="1" applyAlignment="1" applyProtection="1">
      <alignment horizontal="center" wrapText="1"/>
    </xf>
    <xf numFmtId="0" fontId="47" fillId="2" borderId="11" xfId="0" applyFont="1" applyFill="1" applyBorder="1" applyAlignment="1" applyProtection="1">
      <alignment horizontal="center" wrapText="1"/>
    </xf>
    <xf numFmtId="167" fontId="4" fillId="2" borderId="11" xfId="0" applyNumberFormat="1" applyFont="1" applyFill="1" applyBorder="1" applyAlignment="1" applyProtection="1">
      <alignment horizontal="center"/>
      <protection locked="0"/>
    </xf>
    <xf numFmtId="167" fontId="6" fillId="2" borderId="11" xfId="0" applyNumberFormat="1" applyFont="1" applyFill="1" applyBorder="1" applyAlignment="1" applyProtection="1">
      <alignment horizontal="center"/>
    </xf>
    <xf numFmtId="168" fontId="6" fillId="12" borderId="6" xfId="0" applyNumberFormat="1" applyFont="1" applyFill="1" applyBorder="1" applyProtection="1"/>
    <xf numFmtId="167" fontId="4" fillId="2" borderId="0" xfId="0" applyNumberFormat="1" applyFont="1" applyFill="1" applyBorder="1" applyAlignment="1" applyProtection="1"/>
    <xf numFmtId="0" fontId="4" fillId="2" borderId="0" xfId="0" applyFont="1" applyFill="1" applyBorder="1" applyAlignment="1" applyProtection="1">
      <alignment horizontal="right"/>
    </xf>
    <xf numFmtId="168" fontId="6" fillId="2" borderId="0" xfId="0" applyNumberFormat="1" applyFont="1" applyFill="1" applyBorder="1" applyProtection="1"/>
    <xf numFmtId="0" fontId="49" fillId="2" borderId="0" xfId="0" applyFont="1" applyFill="1" applyAlignment="1" applyProtection="1"/>
    <xf numFmtId="0" fontId="23" fillId="2" borderId="0" xfId="0" applyFont="1" applyFill="1" applyAlignment="1" applyProtection="1"/>
    <xf numFmtId="0" fontId="4" fillId="2" borderId="0" xfId="0" applyFont="1" applyFill="1" applyAlignment="1" applyProtection="1">
      <alignment horizontal="left"/>
    </xf>
    <xf numFmtId="0" fontId="4" fillId="2" borderId="0" xfId="0" applyFont="1" applyFill="1" applyAlignment="1" applyProtection="1">
      <alignment wrapText="1"/>
    </xf>
    <xf numFmtId="0" fontId="4" fillId="9" borderId="2" xfId="0" applyFont="1" applyFill="1" applyBorder="1" applyAlignment="1" applyProtection="1">
      <protection locked="0"/>
    </xf>
    <xf numFmtId="0" fontId="4" fillId="2" borderId="2" xfId="0" applyFont="1" applyFill="1" applyBorder="1" applyAlignment="1" applyProtection="1"/>
    <xf numFmtId="0" fontId="4" fillId="2" borderId="12" xfId="0" applyFont="1" applyFill="1" applyBorder="1" applyAlignment="1" applyProtection="1"/>
    <xf numFmtId="0" fontId="0" fillId="0" borderId="0" xfId="0" applyBorder="1"/>
    <xf numFmtId="44" fontId="35" fillId="2" borderId="0" xfId="13" applyFont="1" applyFill="1" applyBorder="1" applyAlignment="1">
      <alignment vertical="center"/>
    </xf>
    <xf numFmtId="0" fontId="0" fillId="0" borderId="0" xfId="0" applyProtection="1">
      <protection hidden="1"/>
    </xf>
    <xf numFmtId="0" fontId="0" fillId="3" borderId="11" xfId="0" applyFill="1" applyBorder="1" applyAlignment="1" applyProtection="1">
      <alignment horizontal="center"/>
      <protection hidden="1"/>
    </xf>
    <xf numFmtId="0" fontId="0" fillId="10" borderId="0" xfId="0" applyFill="1" applyProtection="1">
      <protection hidden="1"/>
    </xf>
    <xf numFmtId="0" fontId="0" fillId="10" borderId="0" xfId="0" applyFill="1" applyAlignment="1" applyProtection="1">
      <alignment horizontal="center" vertical="center"/>
      <protection hidden="1"/>
    </xf>
    <xf numFmtId="0" fontId="0" fillId="0" borderId="0" xfId="0" applyFill="1" applyProtection="1">
      <protection hidden="1"/>
    </xf>
    <xf numFmtId="2" fontId="0" fillId="0" borderId="4" xfId="0" applyNumberFormat="1" applyFill="1" applyBorder="1" applyAlignment="1" applyProtection="1">
      <alignment horizontal="center"/>
      <protection hidden="1"/>
    </xf>
    <xf numFmtId="2" fontId="0" fillId="0" borderId="11" xfId="0" applyNumberFormat="1" applyFill="1" applyBorder="1" applyAlignment="1" applyProtection="1">
      <alignment horizontal="center"/>
      <protection hidden="1"/>
    </xf>
    <xf numFmtId="0" fontId="0" fillId="0" borderId="11" xfId="0" applyFill="1" applyBorder="1" applyAlignment="1" applyProtection="1">
      <alignment horizont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2" fontId="0" fillId="0" borderId="4" xfId="0" applyNumberFormat="1" applyBorder="1" applyAlignment="1" applyProtection="1">
      <alignment horizontal="center"/>
      <protection hidden="1"/>
    </xf>
    <xf numFmtId="2" fontId="0" fillId="0" borderId="11" xfId="0" applyNumberFormat="1" applyBorder="1" applyAlignment="1" applyProtection="1">
      <alignment horizontal="center"/>
      <protection hidden="1"/>
    </xf>
    <xf numFmtId="0" fontId="0" fillId="0" borderId="11" xfId="0" applyBorder="1" applyAlignment="1" applyProtection="1">
      <alignment horizontal="center"/>
      <protection hidden="1"/>
    </xf>
    <xf numFmtId="0" fontId="0" fillId="12" borderId="0" xfId="0" applyFill="1" applyProtection="1">
      <protection hidden="1"/>
    </xf>
    <xf numFmtId="0" fontId="0" fillId="3" borderId="7" xfId="0" applyFill="1" applyBorder="1" applyAlignment="1" applyProtection="1">
      <alignment horizontal="center"/>
      <protection hidden="1"/>
    </xf>
    <xf numFmtId="2" fontId="0" fillId="0" borderId="9" xfId="0" applyNumberFormat="1" applyBorder="1" applyAlignment="1" applyProtection="1">
      <alignment horizontal="center"/>
      <protection hidden="1"/>
    </xf>
    <xf numFmtId="2" fontId="0" fillId="0" borderId="7" xfId="0" applyNumberFormat="1" applyBorder="1" applyAlignment="1" applyProtection="1">
      <alignment horizontal="center"/>
      <protection hidden="1"/>
    </xf>
    <xf numFmtId="0" fontId="0" fillId="0" borderId="7" xfId="0" applyBorder="1" applyAlignment="1" applyProtection="1">
      <alignment horizontal="center"/>
      <protection hidden="1"/>
    </xf>
    <xf numFmtId="0" fontId="0" fillId="3" borderId="11" xfId="0" applyFill="1" applyBorder="1" applyAlignment="1" applyProtection="1">
      <alignment textRotation="90"/>
      <protection hidden="1"/>
    </xf>
    <xf numFmtId="0" fontId="0" fillId="3" borderId="11" xfId="0" applyFill="1" applyBorder="1" applyProtection="1">
      <protection hidden="1"/>
    </xf>
    <xf numFmtId="2" fontId="0" fillId="3" borderId="11" xfId="0" applyNumberFormat="1" applyFill="1" applyBorder="1" applyProtection="1">
      <protection hidden="1"/>
    </xf>
    <xf numFmtId="0" fontId="0" fillId="3" borderId="11" xfId="0" applyFill="1" applyBorder="1" applyAlignment="1" applyProtection="1">
      <protection hidden="1"/>
    </xf>
    <xf numFmtId="0" fontId="0" fillId="0" borderId="11" xfId="0" applyBorder="1" applyProtection="1">
      <protection hidden="1"/>
    </xf>
    <xf numFmtId="0" fontId="0" fillId="0" borderId="0" xfId="0" applyFill="1" applyBorder="1" applyAlignment="1" applyProtection="1">
      <alignment textRotation="90"/>
      <protection hidden="1"/>
    </xf>
    <xf numFmtId="0" fontId="51" fillId="0" borderId="0" xfId="0" applyFont="1" applyAlignment="1"/>
    <xf numFmtId="0" fontId="51" fillId="0" borderId="0" xfId="0" applyFont="1" applyFill="1" applyAlignment="1"/>
    <xf numFmtId="0" fontId="51" fillId="0" borderId="19" xfId="0" applyFont="1" applyBorder="1" applyAlignment="1">
      <alignment horizontal="right" vertical="center"/>
    </xf>
    <xf numFmtId="0" fontId="53" fillId="0" borderId="22" xfId="0" applyFont="1" applyBorder="1" applyAlignment="1">
      <alignment vertical="center"/>
    </xf>
    <xf numFmtId="0" fontId="52" fillId="0" borderId="19" xfId="0" applyFont="1" applyBorder="1" applyAlignment="1">
      <alignment horizontal="center" vertical="center"/>
    </xf>
    <xf numFmtId="0" fontId="52" fillId="0" borderId="20" xfId="0" applyFont="1" applyBorder="1" applyAlignment="1">
      <alignment vertical="center"/>
    </xf>
    <xf numFmtId="0" fontId="52" fillId="0" borderId="21" xfId="0" applyFont="1" applyBorder="1" applyAlignment="1">
      <alignment vertical="center"/>
    </xf>
    <xf numFmtId="0" fontId="52" fillId="0" borderId="22" xfId="0" applyFont="1" applyBorder="1" applyAlignment="1">
      <alignment vertical="center"/>
    </xf>
    <xf numFmtId="0" fontId="52" fillId="0" borderId="24" xfId="0" applyFont="1" applyBorder="1" applyAlignment="1">
      <alignment horizontal="left" vertical="center"/>
    </xf>
    <xf numFmtId="0" fontId="52" fillId="0" borderId="27" xfId="0" applyFont="1" applyBorder="1" applyAlignment="1">
      <alignment vertical="center"/>
    </xf>
    <xf numFmtId="0" fontId="52" fillId="0" borderId="49" xfId="0" applyFont="1" applyBorder="1" applyAlignment="1">
      <alignment horizontal="left" vertical="center"/>
    </xf>
    <xf numFmtId="0" fontId="52" fillId="0" borderId="20" xfId="0" applyFont="1" applyBorder="1" applyAlignment="1">
      <alignment horizontal="center" vertical="center"/>
    </xf>
    <xf numFmtId="0" fontId="52" fillId="5" borderId="49" xfId="0" applyFont="1" applyFill="1" applyBorder="1" applyAlignment="1">
      <alignment vertical="center"/>
    </xf>
    <xf numFmtId="0" fontId="52" fillId="5" borderId="54" xfId="0" applyFont="1" applyFill="1" applyBorder="1" applyAlignment="1"/>
    <xf numFmtId="0" fontId="52" fillId="5" borderId="20" xfId="0" applyFont="1" applyFill="1" applyBorder="1" applyAlignment="1">
      <alignment vertical="center"/>
    </xf>
    <xf numFmtId="0" fontId="52" fillId="5" borderId="21" xfId="0" applyFont="1" applyFill="1" applyBorder="1" applyAlignment="1">
      <alignment vertical="center"/>
    </xf>
    <xf numFmtId="0" fontId="52" fillId="5" borderId="22" xfId="0" applyFont="1" applyFill="1" applyBorder="1" applyAlignment="1">
      <alignment vertical="center"/>
    </xf>
    <xf numFmtId="0" fontId="51" fillId="0" borderId="0" xfId="0" applyFont="1" applyAlignment="1">
      <alignment vertical="center"/>
    </xf>
    <xf numFmtId="0" fontId="52" fillId="5" borderId="23" xfId="0" applyFont="1" applyFill="1" applyBorder="1" applyAlignment="1"/>
    <xf numFmtId="0" fontId="52" fillId="5" borderId="49" xfId="0" applyFont="1" applyFill="1" applyBorder="1"/>
    <xf numFmtId="0" fontId="52" fillId="5" borderId="28" xfId="0" applyFont="1" applyFill="1" applyBorder="1"/>
    <xf numFmtId="0" fontId="52" fillId="5" borderId="25" xfId="0" applyFont="1" applyFill="1" applyBorder="1"/>
    <xf numFmtId="0" fontId="51" fillId="5" borderId="19" xfId="0" applyFont="1" applyFill="1" applyBorder="1" applyAlignment="1"/>
    <xf numFmtId="0" fontId="52" fillId="5" borderId="54" xfId="0" applyFont="1" applyFill="1" applyBorder="1"/>
    <xf numFmtId="0" fontId="52" fillId="15" borderId="22" xfId="0" applyFont="1" applyFill="1" applyBorder="1" applyAlignment="1">
      <alignment vertical="center"/>
    </xf>
    <xf numFmtId="0" fontId="51" fillId="5" borderId="20" xfId="0" applyFont="1" applyFill="1" applyBorder="1" applyAlignment="1"/>
    <xf numFmtId="0" fontId="51" fillId="5" borderId="21" xfId="0" applyFont="1" applyFill="1" applyBorder="1" applyAlignment="1"/>
    <xf numFmtId="0" fontId="51" fillId="5" borderId="22" xfId="0" applyFont="1" applyFill="1" applyBorder="1" applyAlignment="1"/>
    <xf numFmtId="0" fontId="52" fillId="0" borderId="54" xfId="0" applyFont="1" applyBorder="1" applyAlignment="1">
      <alignment vertical="center"/>
    </xf>
    <xf numFmtId="0" fontId="55" fillId="6" borderId="0" xfId="0" applyFont="1" applyFill="1" applyBorder="1" applyAlignment="1">
      <alignment vertical="center"/>
    </xf>
    <xf numFmtId="0" fontId="55" fillId="0" borderId="20" xfId="0" applyFont="1" applyBorder="1" applyAlignment="1">
      <alignment vertical="center"/>
    </xf>
    <xf numFmtId="0" fontId="55" fillId="0" borderId="28" xfId="0" applyFont="1" applyBorder="1" applyAlignment="1">
      <alignment vertical="center"/>
    </xf>
    <xf numFmtId="0" fontId="55" fillId="0" borderId="21" xfId="0" applyFont="1" applyBorder="1" applyAlignment="1">
      <alignment vertical="center"/>
    </xf>
    <xf numFmtId="0" fontId="53" fillId="0" borderId="20" xfId="0" applyFont="1" applyBorder="1" applyAlignment="1">
      <alignment vertical="center"/>
    </xf>
    <xf numFmtId="0" fontId="53" fillId="0" borderId="24" xfId="0" applyFont="1" applyBorder="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59" fillId="0" borderId="0" xfId="0" applyFont="1" applyAlignment="1">
      <alignment vertical="center" wrapText="1"/>
    </xf>
    <xf numFmtId="0" fontId="59" fillId="6" borderId="24" xfId="0" applyFont="1" applyFill="1" applyBorder="1" applyAlignment="1">
      <alignment vertical="center"/>
    </xf>
    <xf numFmtId="0" fontId="59" fillId="6" borderId="28" xfId="0" applyFont="1" applyFill="1" applyBorder="1" applyAlignment="1">
      <alignment vertical="center"/>
    </xf>
    <xf numFmtId="0" fontId="51" fillId="6" borderId="25" xfId="0" applyFont="1" applyFill="1" applyBorder="1" applyAlignment="1"/>
    <xf numFmtId="0" fontId="60" fillId="0" borderId="0" xfId="0" applyFont="1" applyBorder="1" applyAlignment="1">
      <alignment vertical="center"/>
    </xf>
    <xf numFmtId="0" fontId="54" fillId="5" borderId="21" xfId="0" applyFont="1" applyFill="1" applyBorder="1" applyAlignment="1">
      <alignment vertical="center"/>
    </xf>
    <xf numFmtId="0" fontId="52" fillId="5" borderId="27" xfId="0" applyFont="1" applyFill="1" applyBorder="1"/>
    <xf numFmtId="0" fontId="61" fillId="0" borderId="0" xfId="0" applyFont="1" applyAlignment="1">
      <alignment vertical="center"/>
    </xf>
    <xf numFmtId="0" fontId="59" fillId="0" borderId="0" xfId="0" applyFont="1" applyAlignment="1">
      <alignment vertical="center"/>
    </xf>
    <xf numFmtId="0" fontId="52" fillId="5" borderId="28" xfId="0" applyFont="1" applyFill="1" applyBorder="1" applyAlignment="1">
      <alignment vertical="center"/>
    </xf>
    <xf numFmtId="0" fontId="62" fillId="0" borderId="0" xfId="0" applyFont="1" applyAlignment="1"/>
    <xf numFmtId="0" fontId="53" fillId="9" borderId="28" xfId="0" applyFont="1" applyFill="1" applyBorder="1" applyAlignment="1" applyProtection="1">
      <alignment horizontal="right" vertical="center"/>
      <protection locked="0"/>
    </xf>
    <xf numFmtId="0" fontId="53" fillId="9" borderId="19" xfId="0" applyFont="1" applyFill="1" applyBorder="1" applyAlignment="1" applyProtection="1">
      <alignment vertical="center"/>
      <protection locked="0"/>
    </xf>
    <xf numFmtId="0" fontId="52" fillId="9" borderId="24" xfId="0" applyFont="1" applyFill="1" applyBorder="1" applyAlignment="1" applyProtection="1">
      <alignment horizontal="center" vertical="center"/>
      <protection locked="0"/>
    </xf>
    <xf numFmtId="0" fontId="53" fillId="9" borderId="49" xfId="0" applyFont="1" applyFill="1" applyBorder="1" applyAlignment="1" applyProtection="1">
      <alignment vertical="center"/>
      <protection locked="0"/>
    </xf>
    <xf numFmtId="0" fontId="55" fillId="9" borderId="19" xfId="0" applyFont="1" applyFill="1" applyBorder="1" applyAlignment="1" applyProtection="1">
      <alignment horizontal="center" vertical="center"/>
      <protection locked="0"/>
    </xf>
    <xf numFmtId="0" fontId="52" fillId="9" borderId="21" xfId="0" applyFont="1" applyFill="1" applyBorder="1"/>
    <xf numFmtId="0" fontId="52" fillId="9" borderId="0" xfId="0" applyFont="1" applyFill="1" applyBorder="1" applyAlignment="1" applyProtection="1">
      <protection locked="0"/>
    </xf>
    <xf numFmtId="0" fontId="52" fillId="9" borderId="19" xfId="0" applyFont="1" applyFill="1" applyBorder="1" applyProtection="1">
      <protection locked="0"/>
    </xf>
    <xf numFmtId="0" fontId="52" fillId="9" borderId="20" xfId="0" applyFont="1" applyFill="1" applyBorder="1" applyAlignment="1">
      <alignment horizontal="left"/>
    </xf>
    <xf numFmtId="0" fontId="52" fillId="9" borderId="54" xfId="0" applyFont="1" applyFill="1" applyBorder="1" applyProtection="1">
      <protection locked="0"/>
    </xf>
    <xf numFmtId="0" fontId="55" fillId="9" borderId="20" xfId="0" applyFont="1" applyFill="1" applyBorder="1" applyAlignment="1" applyProtection="1">
      <alignment horizontal="center" vertical="center"/>
      <protection locked="0"/>
    </xf>
    <xf numFmtId="0" fontId="52" fillId="0" borderId="21" xfId="0" applyFont="1" applyBorder="1" applyAlignment="1">
      <alignment horizontal="center" vertical="center"/>
    </xf>
    <xf numFmtId="0" fontId="52" fillId="9" borderId="25" xfId="0" applyFont="1" applyFill="1" applyBorder="1" applyProtection="1">
      <protection locked="0"/>
    </xf>
    <xf numFmtId="0" fontId="51" fillId="0" borderId="19" xfId="0" applyFont="1" applyBorder="1" applyAlignment="1">
      <alignment vertical="center"/>
    </xf>
    <xf numFmtId="0" fontId="52" fillId="5" borderId="26" xfId="0" applyFont="1" applyFill="1" applyBorder="1" applyAlignment="1"/>
    <xf numFmtId="0" fontId="52" fillId="5" borderId="26" xfId="0" applyFont="1" applyFill="1" applyBorder="1"/>
    <xf numFmtId="0" fontId="52" fillId="2" borderId="11" xfId="0" applyFont="1" applyFill="1" applyBorder="1" applyAlignment="1"/>
    <xf numFmtId="0" fontId="52" fillId="9" borderId="11" xfId="0" applyFont="1" applyFill="1" applyBorder="1" applyAlignment="1"/>
    <xf numFmtId="0" fontId="51" fillId="15" borderId="27" xfId="0" applyFont="1" applyFill="1" applyBorder="1" applyAlignment="1">
      <alignment vertical="center"/>
    </xf>
    <xf numFmtId="0" fontId="14" fillId="3" borderId="34" xfId="0" applyFont="1" applyFill="1" applyBorder="1"/>
    <xf numFmtId="0" fontId="4" fillId="3" borderId="33" xfId="0" applyFont="1" applyFill="1" applyBorder="1"/>
    <xf numFmtId="0" fontId="4" fillId="3" borderId="32" xfId="0" applyFont="1" applyFill="1" applyBorder="1"/>
    <xf numFmtId="0" fontId="7" fillId="3" borderId="30" xfId="0" applyFont="1" applyFill="1" applyBorder="1" applyAlignment="1">
      <alignment horizontal="right"/>
    </xf>
    <xf numFmtId="43" fontId="4" fillId="2" borderId="5" xfId="0" applyNumberFormat="1" applyFont="1" applyFill="1" applyBorder="1" applyAlignment="1" applyProtection="1">
      <alignment horizontal="center"/>
      <protection locked="0"/>
    </xf>
    <xf numFmtId="0" fontId="7" fillId="3" borderId="31" xfId="0" applyFont="1" applyFill="1" applyBorder="1" applyAlignment="1">
      <alignment horizontal="right"/>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16" xfId="0" applyFont="1" applyFill="1" applyBorder="1" applyAlignment="1">
      <alignment horizontal="center"/>
    </xf>
    <xf numFmtId="0" fontId="4" fillId="3" borderId="26" xfId="0" applyFont="1" applyFill="1" applyBorder="1"/>
    <xf numFmtId="0" fontId="4" fillId="3" borderId="14" xfId="0" applyFont="1" applyFill="1" applyBorder="1" applyAlignment="1" applyProtection="1">
      <alignment horizontal="left"/>
      <protection locked="0"/>
    </xf>
    <xf numFmtId="0" fontId="4" fillId="3" borderId="14" xfId="0" applyFont="1" applyFill="1" applyBorder="1"/>
    <xf numFmtId="0" fontId="6" fillId="3" borderId="26" xfId="0" applyFont="1" applyFill="1" applyBorder="1" applyAlignment="1">
      <alignment horizontal="right"/>
    </xf>
    <xf numFmtId="0" fontId="4" fillId="2" borderId="11" xfId="0" applyFont="1" applyFill="1" applyBorder="1"/>
    <xf numFmtId="0" fontId="4" fillId="3" borderId="26" xfId="0" applyFont="1" applyFill="1" applyBorder="1" applyAlignment="1">
      <alignment horizontal="right"/>
    </xf>
    <xf numFmtId="0" fontId="4" fillId="2" borderId="7" xfId="0" applyFont="1" applyFill="1" applyBorder="1"/>
    <xf numFmtId="0" fontId="4" fillId="2" borderId="12" xfId="0" applyFont="1" applyFill="1" applyBorder="1"/>
    <xf numFmtId="0" fontId="4" fillId="2" borderId="29" xfId="0" applyFont="1" applyFill="1" applyBorder="1"/>
    <xf numFmtId="0" fontId="4" fillId="2" borderId="2" xfId="0" applyFont="1" applyFill="1" applyBorder="1"/>
    <xf numFmtId="0" fontId="4" fillId="2" borderId="13" xfId="0" applyFont="1" applyFill="1" applyBorder="1"/>
    <xf numFmtId="0" fontId="13" fillId="3" borderId="26" xfId="0" applyFont="1" applyFill="1" applyBorder="1" applyAlignment="1">
      <alignment horizontal="left"/>
    </xf>
    <xf numFmtId="0" fontId="7" fillId="3" borderId="27" xfId="0" applyFont="1" applyFill="1" applyBorder="1" applyAlignment="1">
      <alignment vertical="center"/>
    </xf>
    <xf numFmtId="0" fontId="7" fillId="3" borderId="18" xfId="0" applyFont="1" applyFill="1" applyBorder="1" applyAlignment="1">
      <alignment vertical="center"/>
    </xf>
    <xf numFmtId="0" fontId="7" fillId="3" borderId="17" xfId="0" applyFont="1" applyFill="1" applyBorder="1" applyAlignment="1">
      <alignment vertical="center"/>
    </xf>
    <xf numFmtId="0" fontId="7" fillId="3" borderId="22" xfId="0" applyFont="1" applyFill="1" applyBorder="1"/>
    <xf numFmtId="0" fontId="7" fillId="3" borderId="19" xfId="0" applyFont="1" applyFill="1" applyBorder="1" applyAlignment="1">
      <alignment horizontal="center"/>
    </xf>
    <xf numFmtId="0" fontId="7" fillId="3" borderId="21" xfId="0" applyFont="1" applyFill="1" applyBorder="1"/>
    <xf numFmtId="0" fontId="4" fillId="3" borderId="20" xfId="0" applyFont="1" applyFill="1" applyBorder="1"/>
    <xf numFmtId="0" fontId="7" fillId="3" borderId="26" xfId="0" applyFont="1" applyFill="1" applyBorder="1"/>
    <xf numFmtId="2" fontId="4" fillId="2" borderId="6" xfId="0" applyNumberFormat="1" applyFont="1" applyFill="1" applyBorder="1" applyAlignment="1" applyProtection="1">
      <alignment horizontal="center"/>
      <protection locked="0"/>
    </xf>
    <xf numFmtId="0" fontId="7" fillId="3" borderId="18" xfId="0" applyFont="1" applyFill="1" applyBorder="1" applyAlignment="1">
      <alignment horizontal="center"/>
    </xf>
    <xf numFmtId="2" fontId="4" fillId="2" borderId="11" xfId="0" applyNumberFormat="1" applyFont="1" applyFill="1" applyBorder="1" applyAlignment="1" applyProtection="1">
      <alignment horizontal="center"/>
      <protection locked="0"/>
    </xf>
    <xf numFmtId="4" fontId="12" fillId="3" borderId="11" xfId="0" applyNumberFormat="1" applyFont="1" applyFill="1" applyBorder="1" applyAlignment="1">
      <alignment horizontal="center"/>
    </xf>
    <xf numFmtId="0" fontId="7" fillId="3" borderId="2" xfId="0" applyFont="1" applyFill="1" applyBorder="1" applyAlignment="1">
      <alignment horizontal="center"/>
    </xf>
    <xf numFmtId="4" fontId="11" fillId="3" borderId="11" xfId="0" applyNumberFormat="1" applyFont="1" applyFill="1" applyBorder="1" applyAlignment="1">
      <alignment horizontal="center"/>
    </xf>
    <xf numFmtId="0" fontId="6" fillId="2" borderId="11" xfId="0" applyFont="1" applyFill="1" applyBorder="1" applyAlignment="1" applyProtection="1">
      <alignment horizontal="center"/>
      <protection locked="0"/>
    </xf>
    <xf numFmtId="4" fontId="7" fillId="3" borderId="12" xfId="0" applyNumberFormat="1" applyFont="1" applyFill="1" applyBorder="1" applyAlignment="1">
      <alignment horizontal="center"/>
    </xf>
    <xf numFmtId="164" fontId="7" fillId="2" borderId="11" xfId="0" applyNumberFormat="1" applyFont="1" applyFill="1" applyBorder="1" applyAlignment="1" applyProtection="1">
      <alignment horizontal="center"/>
      <protection locked="0"/>
    </xf>
    <xf numFmtId="0" fontId="7" fillId="3" borderId="25" xfId="0" applyFont="1" applyFill="1" applyBorder="1"/>
    <xf numFmtId="0" fontId="6" fillId="3" borderId="28" xfId="0" applyFont="1" applyFill="1" applyBorder="1" applyAlignment="1">
      <alignment horizontal="center"/>
    </xf>
    <xf numFmtId="0" fontId="4" fillId="3" borderId="28" xfId="0" applyFont="1" applyFill="1" applyBorder="1"/>
    <xf numFmtId="0" fontId="7" fillId="3" borderId="28" xfId="0" applyFont="1" applyFill="1" applyBorder="1" applyAlignment="1">
      <alignment horizontal="center"/>
    </xf>
    <xf numFmtId="0" fontId="4" fillId="3" borderId="24" xfId="0" applyFont="1" applyFill="1" applyBorder="1"/>
    <xf numFmtId="0" fontId="7" fillId="3" borderId="27" xfId="0" applyFont="1" applyFill="1" applyBorder="1"/>
    <xf numFmtId="0" fontId="6" fillId="3" borderId="18" xfId="0" applyFont="1" applyFill="1" applyBorder="1"/>
    <xf numFmtId="0" fontId="4" fillId="3" borderId="18" xfId="0" applyFont="1" applyFill="1" applyBorder="1"/>
    <xf numFmtId="0" fontId="4" fillId="3" borderId="17" xfId="0" applyFont="1" applyFill="1" applyBorder="1"/>
    <xf numFmtId="7" fontId="10" fillId="3" borderId="19" xfId="0" applyNumberFormat="1" applyFont="1" applyFill="1" applyBorder="1" applyAlignment="1">
      <alignment horizontal="center"/>
    </xf>
    <xf numFmtId="39" fontId="10" fillId="3" borderId="23" xfId="0" applyNumberFormat="1" applyFont="1" applyFill="1" applyBorder="1" applyAlignment="1">
      <alignment horizontal="center"/>
    </xf>
    <xf numFmtId="0" fontId="6" fillId="3" borderId="25" xfId="0" applyFont="1" applyFill="1" applyBorder="1"/>
    <xf numFmtId="0" fontId="6" fillId="3" borderId="22" xfId="0" applyFont="1" applyFill="1" applyBorder="1"/>
    <xf numFmtId="0" fontId="4" fillId="3" borderId="21" xfId="0" applyFont="1" applyFill="1" applyBorder="1"/>
    <xf numFmtId="1" fontId="4" fillId="2" borderId="2" xfId="0" applyNumberFormat="1" applyFont="1" applyFill="1" applyBorder="1" applyAlignment="1" applyProtection="1">
      <alignment horizontal="center"/>
    </xf>
    <xf numFmtId="0" fontId="2" fillId="0" borderId="0" xfId="0" applyFont="1"/>
    <xf numFmtId="2" fontId="2" fillId="3" borderId="4" xfId="0" applyNumberFormat="1" applyFont="1" applyFill="1" applyBorder="1" applyAlignment="1">
      <alignment horizontal="center"/>
    </xf>
    <xf numFmtId="0" fontId="65" fillId="0" borderId="0" xfId="1" applyFont="1"/>
    <xf numFmtId="14" fontId="65" fillId="0" borderId="0" xfId="1" applyNumberFormat="1" applyFont="1"/>
    <xf numFmtId="0" fontId="66" fillId="5" borderId="28" xfId="0" applyFont="1" applyFill="1" applyBorder="1" applyAlignment="1">
      <alignment vertical="center"/>
    </xf>
    <xf numFmtId="0" fontId="66" fillId="5" borderId="21" xfId="0" applyFont="1" applyFill="1" applyBorder="1" applyAlignment="1">
      <alignment vertical="center"/>
    </xf>
    <xf numFmtId="0" fontId="68" fillId="16" borderId="18" xfId="0" applyFont="1" applyFill="1" applyBorder="1" applyAlignment="1">
      <alignment vertical="center"/>
    </xf>
    <xf numFmtId="0" fontId="68" fillId="16" borderId="0" xfId="0" applyFont="1" applyFill="1" applyBorder="1" applyAlignment="1">
      <alignment vertical="center"/>
    </xf>
    <xf numFmtId="0" fontId="66" fillId="16" borderId="28" xfId="0" applyFont="1" applyFill="1" applyBorder="1" applyAlignment="1">
      <alignment vertical="center"/>
    </xf>
    <xf numFmtId="0" fontId="68" fillId="16" borderId="28" xfId="0" applyFont="1" applyFill="1" applyBorder="1" applyAlignment="1">
      <alignment vertical="center"/>
    </xf>
    <xf numFmtId="0" fontId="68" fillId="0" borderId="26" xfId="0" applyFont="1" applyBorder="1" applyAlignment="1"/>
    <xf numFmtId="0" fontId="66" fillId="0" borderId="19" xfId="0" applyFont="1" applyFill="1" applyBorder="1" applyAlignment="1">
      <alignment horizontal="center" vertical="center"/>
    </xf>
    <xf numFmtId="0" fontId="66" fillId="9" borderId="19" xfId="0" applyFont="1" applyFill="1" applyBorder="1" applyAlignment="1" applyProtection="1">
      <alignment horizontal="center" vertical="center"/>
      <protection locked="0"/>
    </xf>
    <xf numFmtId="0" fontId="73" fillId="9" borderId="49" xfId="0" applyFont="1" applyFill="1" applyBorder="1" applyAlignment="1" applyProtection="1">
      <alignment horizontal="center" vertical="center"/>
      <protection locked="0"/>
    </xf>
    <xf numFmtId="0" fontId="73" fillId="9" borderId="24" xfId="0" applyFont="1" applyFill="1" applyBorder="1" applyAlignment="1" applyProtection="1">
      <alignment horizontal="center" vertical="center"/>
      <protection locked="0"/>
    </xf>
    <xf numFmtId="0" fontId="73" fillId="9" borderId="19" xfId="0" applyFont="1" applyFill="1" applyBorder="1" applyAlignment="1" applyProtection="1">
      <alignment horizontal="center" vertical="center"/>
      <protection locked="0"/>
    </xf>
    <xf numFmtId="0" fontId="76" fillId="9" borderId="19" xfId="0" applyFont="1" applyFill="1" applyBorder="1" applyAlignment="1" applyProtection="1">
      <alignment horizontal="center" vertical="center"/>
      <protection locked="0"/>
    </xf>
    <xf numFmtId="0" fontId="66" fillId="5" borderId="22" xfId="0" applyFont="1" applyFill="1" applyBorder="1" applyAlignment="1">
      <alignment vertical="center"/>
    </xf>
    <xf numFmtId="0" fontId="66" fillId="5" borderId="20" xfId="0" applyFont="1" applyFill="1" applyBorder="1" applyAlignment="1">
      <alignment vertical="center"/>
    </xf>
    <xf numFmtId="0" fontId="68" fillId="5" borderId="23" xfId="0" applyFont="1" applyFill="1" applyBorder="1" applyAlignment="1"/>
    <xf numFmtId="0" fontId="68" fillId="5" borderId="54" xfId="0" applyFont="1" applyFill="1" applyBorder="1" applyAlignment="1"/>
    <xf numFmtId="0" fontId="68" fillId="5" borderId="49" xfId="0" applyFont="1" applyFill="1" applyBorder="1" applyAlignment="1"/>
    <xf numFmtId="0" fontId="68" fillId="0" borderId="18" xfId="0" applyFont="1" applyBorder="1" applyAlignment="1">
      <alignment vertical="center"/>
    </xf>
    <xf numFmtId="0" fontId="68" fillId="0" borderId="18" xfId="0" applyFont="1" applyBorder="1" applyAlignment="1"/>
    <xf numFmtId="0" fontId="68" fillId="9" borderId="22" xfId="0" applyFont="1" applyFill="1" applyBorder="1" applyAlignment="1" applyProtection="1">
      <alignment horizontal="right" vertical="center"/>
      <protection locked="0"/>
    </xf>
    <xf numFmtId="0" fontId="68" fillId="9" borderId="21" xfId="0" applyFont="1" applyFill="1" applyBorder="1" applyAlignment="1">
      <alignment vertical="center"/>
    </xf>
    <xf numFmtId="0" fontId="68" fillId="5" borderId="27" xfId="0" applyFont="1" applyFill="1" applyBorder="1" applyAlignment="1">
      <alignment vertical="center"/>
    </xf>
    <xf numFmtId="0" fontId="68" fillId="5" borderId="18" xfId="0" applyFont="1" applyFill="1" applyBorder="1" applyAlignment="1">
      <alignment vertical="center"/>
    </xf>
    <xf numFmtId="0" fontId="68" fillId="5" borderId="17" xfId="0" applyFont="1" applyFill="1" applyBorder="1" applyAlignment="1">
      <alignment vertical="center"/>
    </xf>
    <xf numFmtId="0" fontId="68" fillId="0" borderId="0" xfId="0" applyFont="1" applyBorder="1" applyAlignment="1"/>
    <xf numFmtId="0" fontId="68" fillId="5" borderId="26" xfId="0" applyFont="1" applyFill="1" applyBorder="1" applyAlignment="1">
      <alignment vertical="center"/>
    </xf>
    <xf numFmtId="0" fontId="68" fillId="5" borderId="0" xfId="0" applyFont="1" applyFill="1" applyBorder="1" applyAlignment="1">
      <alignment vertical="center"/>
    </xf>
    <xf numFmtId="0" fontId="68" fillId="5" borderId="14" xfId="0" applyFont="1" applyFill="1" applyBorder="1" applyAlignment="1">
      <alignment vertical="center"/>
    </xf>
    <xf numFmtId="0" fontId="68" fillId="5" borderId="25" xfId="0" applyFont="1" applyFill="1" applyBorder="1" applyAlignment="1">
      <alignment vertical="center"/>
    </xf>
    <xf numFmtId="0" fontId="68" fillId="5" borderId="28" xfId="0" applyFont="1" applyFill="1" applyBorder="1" applyAlignment="1">
      <alignment vertical="center"/>
    </xf>
    <xf numFmtId="0" fontId="68" fillId="5" borderId="24" xfId="0" applyFont="1" applyFill="1" applyBorder="1" applyAlignment="1">
      <alignment vertical="center"/>
    </xf>
    <xf numFmtId="0" fontId="68" fillId="0" borderId="26" xfId="0" applyFont="1" applyBorder="1"/>
    <xf numFmtId="0" fontId="67" fillId="0" borderId="26" xfId="0" applyFont="1" applyBorder="1" applyAlignment="1">
      <alignment vertical="center"/>
    </xf>
    <xf numFmtId="0" fontId="2" fillId="0" borderId="0" xfId="9" applyFont="1" applyAlignment="1">
      <alignment horizontal="left" vertical="center"/>
    </xf>
    <xf numFmtId="0" fontId="38" fillId="0" borderId="21" xfId="9" applyFont="1" applyBorder="1" applyAlignment="1">
      <alignment vertical="center"/>
    </xf>
    <xf numFmtId="0" fontId="38" fillId="0" borderId="20" xfId="9" applyFont="1" applyBorder="1" applyAlignment="1">
      <alignment vertical="center"/>
    </xf>
    <xf numFmtId="0" fontId="1" fillId="0" borderId="0" xfId="9" applyFont="1" applyAlignment="1">
      <alignment vertical="center"/>
    </xf>
    <xf numFmtId="0" fontId="1" fillId="0" borderId="0" xfId="9" applyFont="1" applyAlignment="1">
      <alignment horizontal="left" vertical="center"/>
    </xf>
    <xf numFmtId="0" fontId="1" fillId="0" borderId="0" xfId="9" applyFont="1" applyAlignment="1">
      <alignment horizontal="left" vertical="center" wrapText="1"/>
    </xf>
    <xf numFmtId="0" fontId="1" fillId="0" borderId="0" xfId="9" applyFont="1"/>
    <xf numFmtId="0" fontId="1" fillId="2" borderId="0" xfId="9" applyFont="1" applyFill="1"/>
    <xf numFmtId="0" fontId="1" fillId="2" borderId="0" xfId="9" applyFont="1" applyFill="1" applyBorder="1" applyAlignment="1">
      <alignment vertical="center"/>
    </xf>
    <xf numFmtId="0" fontId="15" fillId="0" borderId="0" xfId="9" applyFont="1"/>
    <xf numFmtId="0" fontId="2" fillId="5" borderId="19" xfId="0" applyFont="1" applyFill="1" applyBorder="1" applyAlignment="1">
      <alignment horizontal="center"/>
    </xf>
    <xf numFmtId="0" fontId="2" fillId="20" borderId="19" xfId="0" applyFont="1" applyFill="1" applyBorder="1" applyAlignment="1">
      <alignment horizontal="center"/>
    </xf>
    <xf numFmtId="0" fontId="36" fillId="0" borderId="0" xfId="0" applyFont="1"/>
    <xf numFmtId="0" fontId="66" fillId="3" borderId="19" xfId="0" applyFont="1" applyFill="1" applyBorder="1" applyAlignment="1">
      <alignment horizontal="right" vertical="center"/>
    </xf>
    <xf numFmtId="0" fontId="66" fillId="3" borderId="20" xfId="0" applyFont="1" applyFill="1" applyBorder="1" applyAlignment="1">
      <alignment horizontal="right" vertical="center"/>
    </xf>
    <xf numFmtId="0" fontId="31" fillId="3" borderId="11" xfId="9" applyFont="1" applyFill="1" applyBorder="1" applyAlignment="1">
      <alignment horizontal="right" vertical="center"/>
    </xf>
    <xf numFmtId="0" fontId="1" fillId="19" borderId="0" xfId="9" applyFill="1"/>
    <xf numFmtId="0" fontId="0" fillId="0" borderId="0" xfId="0" applyAlignment="1">
      <alignment horizontal="center" vertical="center"/>
    </xf>
    <xf numFmtId="0" fontId="0" fillId="4" borderId="0" xfId="0" applyFill="1" applyAlignment="1">
      <alignment horizontal="center"/>
    </xf>
    <xf numFmtId="0" fontId="0" fillId="0" borderId="0" xfId="0" applyAlignment="1">
      <alignment horizontal="center"/>
    </xf>
    <xf numFmtId="44" fontId="7" fillId="0" borderId="0" xfId="13" applyFont="1" applyFill="1" applyBorder="1" applyAlignment="1">
      <alignment vertical="center"/>
    </xf>
    <xf numFmtId="0" fontId="7" fillId="0" borderId="0" xfId="0" applyFont="1"/>
    <xf numFmtId="0" fontId="6" fillId="0" borderId="0" xfId="0" applyFont="1"/>
    <xf numFmtId="0" fontId="4" fillId="0" borderId="0" xfId="0" applyFont="1" applyAlignment="1">
      <alignment horizontal="center"/>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wrapText="1"/>
    </xf>
    <xf numFmtId="0" fontId="4" fillId="0" borderId="11" xfId="0" applyFont="1" applyBorder="1" applyAlignment="1">
      <alignment horizontal="center" wrapText="1"/>
    </xf>
    <xf numFmtId="1" fontId="6" fillId="9" borderId="11" xfId="0" applyNumberFormat="1" applyFont="1" applyFill="1" applyBorder="1" applyAlignment="1" applyProtection="1">
      <alignment horizontal="center"/>
      <protection locked="0"/>
    </xf>
    <xf numFmtId="0" fontId="16" fillId="0" borderId="0" xfId="0" applyFont="1"/>
    <xf numFmtId="0" fontId="4" fillId="0" borderId="11" xfId="0" applyFont="1" applyBorder="1" applyAlignment="1">
      <alignment horizontal="left"/>
    </xf>
    <xf numFmtId="0" fontId="4" fillId="0" borderId="0" xfId="0" applyFont="1" applyAlignment="1">
      <alignment horizontal="center" vertical="center"/>
    </xf>
    <xf numFmtId="168" fontId="18" fillId="9" borderId="11" xfId="0" applyNumberFormat="1" applyFont="1" applyFill="1" applyBorder="1" applyAlignment="1" applyProtection="1">
      <alignment horizontal="center"/>
      <protection locked="0"/>
    </xf>
    <xf numFmtId="0" fontId="9" fillId="0" borderId="0" xfId="0" applyFont="1"/>
    <xf numFmtId="0" fontId="16" fillId="9" borderId="11" xfId="0" applyFont="1" applyFill="1" applyBorder="1" applyAlignment="1" applyProtection="1">
      <alignment horizontal="center" vertical="center"/>
      <protection locked="0"/>
    </xf>
    <xf numFmtId="0" fontId="25" fillId="0" borderId="0" xfId="0" applyFont="1"/>
    <xf numFmtId="0" fontId="4" fillId="0" borderId="7" xfId="0" applyFont="1" applyBorder="1"/>
    <xf numFmtId="0" fontId="4" fillId="0" borderId="7" xfId="0" applyFont="1" applyBorder="1" applyAlignment="1">
      <alignment horizontal="center"/>
    </xf>
    <xf numFmtId="0" fontId="4" fillId="0" borderId="7" xfId="0" applyFont="1" applyBorder="1" applyAlignment="1">
      <alignment horizontal="left"/>
    </xf>
    <xf numFmtId="0" fontId="4" fillId="0" borderId="6" xfId="0" applyFont="1" applyBorder="1"/>
    <xf numFmtId="0" fontId="4" fillId="0" borderId="6" xfId="0" applyFont="1" applyBorder="1" applyAlignment="1">
      <alignment horizontal="center"/>
    </xf>
    <xf numFmtId="0" fontId="4" fillId="0" borderId="6" xfId="0" applyFont="1" applyBorder="1" applyAlignment="1">
      <alignment horizontal="left"/>
    </xf>
    <xf numFmtId="0" fontId="16" fillId="0" borderId="0" xfId="0" applyFont="1" applyAlignment="1">
      <alignment horizontal="left" vertical="center"/>
    </xf>
    <xf numFmtId="2" fontId="18" fillId="9" borderId="11" xfId="0" applyNumberFormat="1" applyFont="1" applyFill="1" applyBorder="1" applyAlignment="1" applyProtection="1">
      <alignment horizontal="center"/>
      <protection locked="0"/>
    </xf>
    <xf numFmtId="0" fontId="4" fillId="0" borderId="0" xfId="0" applyFont="1" applyAlignment="1">
      <alignment horizontal="right" vertical="center"/>
    </xf>
    <xf numFmtId="0" fontId="89" fillId="0" borderId="0" xfId="0" applyFont="1"/>
    <xf numFmtId="0" fontId="4" fillId="0" borderId="0" xfId="0" applyFont="1" applyAlignment="1">
      <alignment horizontal="right"/>
    </xf>
    <xf numFmtId="0" fontId="68" fillId="0" borderId="26" xfId="0" applyFont="1" applyBorder="1" applyAlignment="1">
      <alignment vertical="center"/>
    </xf>
    <xf numFmtId="0" fontId="68" fillId="0" borderId="0" xfId="0" applyFont="1" applyBorder="1" applyAlignment="1">
      <alignment vertical="center"/>
    </xf>
    <xf numFmtId="0" fontId="68" fillId="0" borderId="14" xfId="0" applyFont="1" applyBorder="1" applyAlignment="1">
      <alignment vertical="center"/>
    </xf>
    <xf numFmtId="0" fontId="66" fillId="0" borderId="26" xfId="0" applyFont="1" applyBorder="1" applyAlignment="1">
      <alignment vertical="center"/>
    </xf>
    <xf numFmtId="0" fontId="66" fillId="0" borderId="0" xfId="0" applyFont="1" applyBorder="1" applyAlignment="1">
      <alignment vertical="center"/>
    </xf>
    <xf numFmtId="0" fontId="66" fillId="0" borderId="14" xfId="0" applyFont="1" applyBorder="1" applyAlignment="1">
      <alignment vertical="center"/>
    </xf>
    <xf numFmtId="0" fontId="52" fillId="9" borderId="22" xfId="0" applyFont="1" applyFill="1" applyBorder="1" applyAlignment="1" applyProtection="1">
      <alignment horizontal="right"/>
      <protection locked="0"/>
    </xf>
    <xf numFmtId="0" fontId="52" fillId="0" borderId="20" xfId="0" applyFont="1" applyBorder="1" applyAlignment="1">
      <alignment horizontal="center" vertical="center"/>
    </xf>
    <xf numFmtId="2" fontId="2" fillId="21" borderId="1" xfId="0" applyNumberFormat="1" applyFont="1" applyFill="1" applyBorder="1" applyAlignment="1" applyProtection="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right" vertical="center"/>
    </xf>
    <xf numFmtId="2" fontId="2" fillId="21" borderId="61" xfId="0" applyNumberFormat="1" applyFont="1" applyFill="1" applyBorder="1" applyAlignment="1" applyProtection="1">
      <alignment horizontal="center" vertical="center"/>
    </xf>
    <xf numFmtId="2" fontId="2" fillId="21" borderId="4" xfId="0" applyNumberFormat="1" applyFont="1" applyFill="1" applyBorder="1" applyAlignment="1" applyProtection="1">
      <alignment horizontal="center"/>
    </xf>
    <xf numFmtId="0" fontId="0" fillId="2" borderId="0" xfId="0" applyFill="1" applyBorder="1" applyAlignment="1"/>
    <xf numFmtId="2" fontId="2" fillId="21" borderId="11" xfId="0" applyNumberFormat="1" applyFont="1" applyFill="1" applyBorder="1" applyAlignment="1" applyProtection="1">
      <alignment horizontal="center"/>
    </xf>
    <xf numFmtId="0" fontId="0" fillId="2" borderId="12" xfId="0" applyFill="1" applyBorder="1" applyAlignment="1">
      <alignment horizontal="center" vertical="center"/>
    </xf>
    <xf numFmtId="0" fontId="0" fillId="2" borderId="12" xfId="0" applyFill="1" applyBorder="1" applyAlignment="1">
      <alignment horizontal="right" vertical="center"/>
    </xf>
    <xf numFmtId="2" fontId="29" fillId="21" borderId="7" xfId="0" applyNumberFormat="1" applyFont="1" applyFill="1" applyBorder="1" applyAlignment="1" applyProtection="1">
      <alignment horizontal="center" vertical="center"/>
    </xf>
    <xf numFmtId="0" fontId="29" fillId="21" borderId="7" xfId="0" applyFont="1" applyFill="1" applyBorder="1" applyAlignment="1" applyProtection="1">
      <alignment horizontal="center" vertical="center"/>
    </xf>
    <xf numFmtId="0" fontId="29" fillId="24" borderId="7" xfId="14" applyFont="1" applyFill="1" applyBorder="1" applyAlignment="1" applyProtection="1">
      <alignment horizontal="center" vertical="center"/>
      <protection locked="0"/>
    </xf>
    <xf numFmtId="2" fontId="0" fillId="21" borderId="7" xfId="0" applyNumberFormat="1" applyFill="1" applyBorder="1" applyAlignment="1" applyProtection="1">
      <alignment horizontal="center" vertical="center"/>
    </xf>
    <xf numFmtId="0" fontId="0" fillId="24" borderId="7" xfId="14" applyFont="1" applyFill="1" applyBorder="1" applyAlignment="1" applyProtection="1">
      <alignment horizontal="center" vertical="center"/>
      <protection locked="0"/>
    </xf>
    <xf numFmtId="2" fontId="29" fillId="21" borderId="11" xfId="0" applyNumberFormat="1" applyFont="1" applyFill="1" applyBorder="1" applyAlignment="1" applyProtection="1">
      <alignment horizontal="center" vertical="center"/>
    </xf>
    <xf numFmtId="0" fontId="29" fillId="21" borderId="11" xfId="0" applyFont="1" applyFill="1" applyBorder="1" applyAlignment="1" applyProtection="1">
      <alignment horizontal="center" vertical="center"/>
    </xf>
    <xf numFmtId="0" fontId="29" fillId="24" borderId="11" xfId="14" applyFont="1" applyFill="1" applyBorder="1" applyAlignment="1" applyProtection="1">
      <alignment horizontal="center" vertical="center"/>
      <protection locked="0"/>
    </xf>
    <xf numFmtId="2" fontId="0" fillId="21" borderId="11" xfId="0" applyNumberFormat="1" applyFill="1" applyBorder="1" applyAlignment="1" applyProtection="1">
      <alignment horizontal="center" vertical="center"/>
    </xf>
    <xf numFmtId="0" fontId="0" fillId="24" borderId="11" xfId="14"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11" xfId="0" applyFill="1" applyBorder="1" applyAlignment="1" applyProtection="1">
      <alignment horizontal="center" vertical="center"/>
      <protection locked="0"/>
    </xf>
    <xf numFmtId="0" fontId="29" fillId="21" borderId="11" xfId="0" applyFont="1" applyFill="1" applyBorder="1" applyAlignment="1" applyProtection="1">
      <alignment horizontal="center" vertical="center" wrapText="1"/>
    </xf>
    <xf numFmtId="0" fontId="0" fillId="21" borderId="11" xfId="0" applyFill="1" applyBorder="1" applyAlignment="1" applyProtection="1">
      <alignment horizontal="center" vertical="center" wrapText="1"/>
    </xf>
    <xf numFmtId="0" fontId="0" fillId="24" borderId="11" xfId="0" applyFill="1" applyBorder="1" applyAlignment="1" applyProtection="1">
      <alignment horizontal="center" vertical="center"/>
      <protection locked="0"/>
    </xf>
    <xf numFmtId="0" fontId="90" fillId="21" borderId="11" xfId="0" applyFont="1" applyFill="1" applyBorder="1" applyAlignment="1" applyProtection="1">
      <alignment horizontal="center" vertical="center" wrapText="1"/>
    </xf>
    <xf numFmtId="0" fontId="0" fillId="21" borderId="0" xfId="0" applyFill="1" applyBorder="1" applyAlignment="1" applyProtection="1">
      <alignment horizontal="right"/>
    </xf>
    <xf numFmtId="0" fontId="0" fillId="21" borderId="62" xfId="0" applyFill="1" applyBorder="1" applyProtection="1"/>
    <xf numFmtId="0" fontId="31" fillId="21" borderId="7" xfId="0" applyFont="1" applyFill="1" applyBorder="1" applyAlignment="1" applyProtection="1">
      <alignment horizontal="right"/>
    </xf>
    <xf numFmtId="0" fontId="0" fillId="21" borderId="8" xfId="0" applyFill="1" applyBorder="1" applyAlignment="1" applyProtection="1">
      <alignment horizontal="right"/>
    </xf>
    <xf numFmtId="0" fontId="0" fillId="21" borderId="5" xfId="0" applyFill="1" applyBorder="1" applyProtection="1"/>
    <xf numFmtId="0" fontId="13" fillId="21" borderId="11" xfId="0" applyFont="1" applyFill="1" applyBorder="1" applyAlignment="1" applyProtection="1">
      <alignment horizontal="right"/>
    </xf>
    <xf numFmtId="0" fontId="6" fillId="3" borderId="11"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19" borderId="11" xfId="0" applyFont="1" applyFill="1" applyBorder="1" applyAlignment="1" applyProtection="1">
      <alignment horizontal="center" vertical="center"/>
      <protection locked="0"/>
    </xf>
    <xf numFmtId="169" fontId="6" fillId="19" borderId="11" xfId="0" applyNumberFormat="1" applyFont="1" applyFill="1" applyBorder="1" applyAlignment="1" applyProtection="1">
      <alignment horizontal="center" vertical="center"/>
      <protection locked="0"/>
    </xf>
    <xf numFmtId="1" fontId="6" fillId="19" borderId="11" xfId="0" applyNumberFormat="1" applyFont="1" applyFill="1" applyBorder="1" applyAlignment="1" applyProtection="1">
      <alignment horizontal="center" vertical="center"/>
      <protection locked="0"/>
    </xf>
    <xf numFmtId="0" fontId="52" fillId="0" borderId="18" xfId="0" applyFont="1" applyBorder="1" applyAlignment="1"/>
    <xf numFmtId="0" fontId="52" fillId="0" borderId="18" xfId="0" applyFont="1" applyBorder="1" applyAlignment="1">
      <alignment vertical="center"/>
    </xf>
    <xf numFmtId="0" fontId="52" fillId="6" borderId="26" xfId="0" applyFont="1" applyFill="1" applyBorder="1" applyAlignment="1"/>
    <xf numFmtId="0" fontId="55" fillId="6" borderId="14" xfId="0" applyFont="1" applyFill="1" applyBorder="1" applyAlignment="1">
      <alignment vertical="center"/>
    </xf>
    <xf numFmtId="0" fontId="51" fillId="5" borderId="0" xfId="0" applyFont="1" applyFill="1" applyBorder="1" applyAlignment="1"/>
    <xf numFmtId="0" fontId="66" fillId="3" borderId="71" xfId="0" applyFont="1" applyFill="1" applyBorder="1" applyAlignment="1">
      <alignment horizontal="right" vertical="center"/>
    </xf>
    <xf numFmtId="0" fontId="66" fillId="5" borderId="70" xfId="0" applyFont="1" applyFill="1" applyBorder="1" applyAlignment="1">
      <alignment vertical="center"/>
    </xf>
    <xf numFmtId="0" fontId="68" fillId="5" borderId="72" xfId="0" applyFont="1" applyFill="1" applyBorder="1" applyAlignment="1"/>
    <xf numFmtId="0" fontId="68" fillId="16" borderId="58" xfId="0" applyFont="1" applyFill="1" applyBorder="1" applyAlignment="1">
      <alignment vertical="center"/>
    </xf>
    <xf numFmtId="0" fontId="68" fillId="16" borderId="63" xfId="0" applyFont="1" applyFill="1" applyBorder="1" applyAlignment="1">
      <alignment vertical="center"/>
    </xf>
    <xf numFmtId="0" fontId="68" fillId="16" borderId="69" xfId="0" applyFont="1" applyFill="1" applyBorder="1" applyAlignment="1">
      <alignment vertical="center"/>
    </xf>
    <xf numFmtId="0" fontId="68" fillId="16" borderId="64" xfId="0" applyFont="1" applyFill="1" applyBorder="1" applyAlignment="1">
      <alignment vertical="center"/>
    </xf>
    <xf numFmtId="0" fontId="66" fillId="16" borderId="70" xfId="0" applyFont="1" applyFill="1" applyBorder="1" applyAlignment="1">
      <alignment vertical="center"/>
    </xf>
    <xf numFmtId="0" fontId="68" fillId="0" borderId="69" xfId="0" applyFont="1" applyBorder="1" applyAlignment="1"/>
    <xf numFmtId="0" fontId="70" fillId="0" borderId="69" xfId="0" applyFont="1" applyBorder="1" applyAlignment="1">
      <alignment vertical="center"/>
    </xf>
    <xf numFmtId="0" fontId="66" fillId="0" borderId="57" xfId="0" applyFont="1" applyFill="1" applyBorder="1" applyAlignment="1">
      <alignment horizontal="center" vertical="center"/>
    </xf>
    <xf numFmtId="0" fontId="66" fillId="9" borderId="57" xfId="0" applyFont="1" applyFill="1" applyBorder="1" applyAlignment="1" applyProtection="1">
      <alignment horizontal="center" vertical="center"/>
      <protection locked="0"/>
    </xf>
    <xf numFmtId="0" fontId="73" fillId="9" borderId="65" xfId="0" applyFont="1" applyFill="1" applyBorder="1" applyAlignment="1" applyProtection="1">
      <alignment horizontal="center" vertical="center"/>
      <protection locked="0"/>
    </xf>
    <xf numFmtId="0" fontId="76" fillId="9" borderId="57" xfId="0" applyFont="1" applyFill="1" applyBorder="1" applyAlignment="1" applyProtection="1">
      <alignment horizontal="center" vertical="center"/>
      <protection locked="0"/>
    </xf>
    <xf numFmtId="0" fontId="0" fillId="19" borderId="19" xfId="0" applyFill="1" applyBorder="1" applyAlignment="1"/>
    <xf numFmtId="0" fontId="0" fillId="20" borderId="22" xfId="0" applyFill="1" applyBorder="1" applyAlignment="1">
      <alignment horizontal="right" vertical="center"/>
    </xf>
    <xf numFmtId="0" fontId="87" fillId="20" borderId="21" xfId="16" applyFont="1" applyFill="1" applyBorder="1" applyAlignment="1">
      <alignment vertical="center"/>
    </xf>
    <xf numFmtId="0" fontId="87" fillId="20" borderId="20" xfId="16" applyFont="1" applyFill="1" applyBorder="1" applyAlignment="1">
      <alignment vertical="center"/>
    </xf>
    <xf numFmtId="0" fontId="0" fillId="19" borderId="28" xfId="0" applyFill="1" applyBorder="1" applyAlignment="1"/>
    <xf numFmtId="0" fontId="0" fillId="20" borderId="21" xfId="0" applyFill="1" applyBorder="1" applyAlignment="1">
      <alignment vertical="center"/>
    </xf>
    <xf numFmtId="0" fontId="0" fillId="20" borderId="20" xfId="0" applyFill="1" applyBorder="1" applyAlignment="1">
      <alignment vertical="center"/>
    </xf>
    <xf numFmtId="0" fontId="0" fillId="20" borderId="21" xfId="0" applyFill="1" applyBorder="1"/>
    <xf numFmtId="0" fontId="0" fillId="20" borderId="20" xfId="0" applyFill="1" applyBorder="1"/>
    <xf numFmtId="0" fontId="30" fillId="20" borderId="21" xfId="0" applyFont="1" applyFill="1" applyBorder="1" applyAlignment="1">
      <alignment vertical="center"/>
    </xf>
    <xf numFmtId="0" fontId="2" fillId="5" borderId="19" xfId="0" applyFont="1" applyFill="1" applyBorder="1" applyAlignment="1">
      <alignment horizontal="center" vertical="center"/>
    </xf>
    <xf numFmtId="0" fontId="0" fillId="5" borderId="22" xfId="0" applyFill="1" applyBorder="1" applyAlignment="1"/>
    <xf numFmtId="0" fontId="0" fillId="5" borderId="21" xfId="0" applyFill="1" applyBorder="1" applyAlignment="1"/>
    <xf numFmtId="0" fontId="0" fillId="5" borderId="20" xfId="0" applyFill="1" applyBorder="1" applyAlignment="1"/>
    <xf numFmtId="0" fontId="0" fillId="20" borderId="22" xfId="0" applyFill="1" applyBorder="1" applyAlignment="1"/>
    <xf numFmtId="0" fontId="0" fillId="20" borderId="21" xfId="0" applyFill="1" applyBorder="1" applyAlignment="1"/>
    <xf numFmtId="0" fontId="0" fillId="20" borderId="20" xfId="0" applyFill="1" applyBorder="1" applyAlignment="1"/>
    <xf numFmtId="0" fontId="30" fillId="20" borderId="22" xfId="0" applyFont="1" applyFill="1" applyBorder="1" applyAlignment="1">
      <alignment vertical="center"/>
    </xf>
    <xf numFmtId="0" fontId="2" fillId="5" borderId="19" xfId="0" applyFont="1" applyFill="1" applyBorder="1" applyAlignment="1" applyProtection="1">
      <alignment horizontal="center"/>
    </xf>
    <xf numFmtId="0" fontId="2" fillId="20" borderId="19" xfId="0" applyFont="1" applyFill="1" applyBorder="1" applyAlignment="1" applyProtection="1">
      <alignment horizontal="center"/>
    </xf>
    <xf numFmtId="0" fontId="30" fillId="20" borderId="21" xfId="0" applyFont="1" applyFill="1" applyBorder="1" applyAlignment="1" applyProtection="1">
      <alignment vertical="center"/>
    </xf>
    <xf numFmtId="0" fontId="0" fillId="20" borderId="22" xfId="0" applyFill="1" applyBorder="1" applyAlignment="1" applyProtection="1">
      <alignment horizontal="right" vertical="center"/>
    </xf>
    <xf numFmtId="0" fontId="30" fillId="20" borderId="22" xfId="0" applyFont="1" applyFill="1" applyBorder="1" applyAlignment="1" applyProtection="1">
      <alignment vertical="center"/>
    </xf>
    <xf numFmtId="0" fontId="7" fillId="5" borderId="19" xfId="9" applyFont="1" applyFill="1" applyBorder="1" applyAlignment="1">
      <alignment horizontal="center" vertical="center"/>
    </xf>
    <xf numFmtId="0" fontId="0" fillId="12" borderId="11" xfId="0" applyFill="1" applyBorder="1" applyAlignment="1">
      <alignment horizontal="center" vertical="center"/>
    </xf>
    <xf numFmtId="0" fontId="0" fillId="12" borderId="11" xfId="0" applyFill="1"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0" fillId="12" borderId="7" xfId="0" applyFill="1" applyBorder="1" applyAlignment="1">
      <alignment horizontal="center" vertical="center"/>
    </xf>
    <xf numFmtId="0" fontId="0" fillId="0" borderId="0" xfId="9" applyFont="1" applyAlignment="1">
      <alignment vertical="center"/>
    </xf>
    <xf numFmtId="0" fontId="103" fillId="0" borderId="0" xfId="9" applyFont="1" applyAlignment="1">
      <alignment vertical="center"/>
    </xf>
    <xf numFmtId="0" fontId="103" fillId="0" borderId="0" xfId="9" applyFont="1" applyAlignment="1">
      <alignment horizontal="left" vertical="center"/>
    </xf>
    <xf numFmtId="0" fontId="105" fillId="0" borderId="0" xfId="9" applyFont="1"/>
    <xf numFmtId="0" fontId="0" fillId="0" borderId="0" xfId="9" applyFont="1"/>
    <xf numFmtId="0" fontId="1" fillId="0" borderId="0" xfId="9" applyFont="1" applyBorder="1" applyAlignment="1">
      <alignment horizontal="center"/>
    </xf>
    <xf numFmtId="0" fontId="36" fillId="0" borderId="0" xfId="9" applyFont="1" applyAlignment="1">
      <alignment vertical="center"/>
    </xf>
    <xf numFmtId="0" fontId="1" fillId="0" borderId="0" xfId="9" applyFont="1" applyAlignment="1">
      <alignment horizontal="left" vertical="center"/>
    </xf>
    <xf numFmtId="0" fontId="0" fillId="0" borderId="0" xfId="9" applyFont="1" applyAlignment="1">
      <alignment horizontal="left" vertical="center"/>
    </xf>
    <xf numFmtId="0" fontId="106" fillId="0" borderId="0" xfId="0" applyFont="1"/>
    <xf numFmtId="0" fontId="4" fillId="0" borderId="14" xfId="0" applyFont="1" applyBorder="1" applyAlignment="1">
      <alignment horizontal="center" vertical="center"/>
    </xf>
    <xf numFmtId="0" fontId="106" fillId="0" borderId="0" xfId="0" applyFont="1" applyAlignment="1">
      <alignment horizontal="center" vertical="center"/>
    </xf>
    <xf numFmtId="0" fontId="111" fillId="0" borderId="26" xfId="4" applyFont="1" applyFill="1" applyBorder="1" applyAlignment="1" applyProtection="1">
      <alignment horizontal="left" vertical="center"/>
    </xf>
    <xf numFmtId="0" fontId="111" fillId="0" borderId="0" xfId="4" applyFont="1" applyFill="1" applyBorder="1" applyAlignment="1" applyProtection="1">
      <alignment horizontal="left" vertical="center"/>
    </xf>
    <xf numFmtId="0" fontId="111" fillId="0" borderId="0" xfId="4" applyFont="1" applyFill="1" applyBorder="1" applyAlignment="1" applyProtection="1">
      <alignment horizontal="center" vertical="center"/>
    </xf>
    <xf numFmtId="0" fontId="113" fillId="0" borderId="0" xfId="4" applyFont="1" applyFill="1" applyAlignment="1" applyProtection="1">
      <alignment vertical="center"/>
    </xf>
    <xf numFmtId="0" fontId="4" fillId="0" borderId="11" xfId="0" applyFont="1" applyBorder="1" applyAlignment="1">
      <alignment horizontal="center" vertical="center"/>
    </xf>
    <xf numFmtId="0" fontId="1" fillId="2" borderId="0" xfId="9" applyFont="1" applyFill="1" applyAlignment="1">
      <alignment horizontal="left" vertical="center"/>
    </xf>
    <xf numFmtId="0" fontId="1" fillId="0" borderId="0" xfId="9" applyFont="1" applyAlignment="1">
      <alignment horizontal="left" vertical="center"/>
    </xf>
    <xf numFmtId="0" fontId="1" fillId="0" borderId="0" xfId="9" applyFont="1" applyAlignment="1">
      <alignment horizontal="left" vertical="center" wrapText="1"/>
    </xf>
    <xf numFmtId="0" fontId="0" fillId="0" borderId="0" xfId="9" applyFont="1" applyAlignment="1">
      <alignment horizontal="left" vertical="center" wrapText="1"/>
    </xf>
    <xf numFmtId="0" fontId="0" fillId="0" borderId="0" xfId="9" applyFont="1" applyAlignment="1">
      <alignment horizontal="left" vertical="center"/>
    </xf>
    <xf numFmtId="0" fontId="104" fillId="0" borderId="0" xfId="9" applyFont="1" applyBorder="1" applyAlignment="1">
      <alignment vertical="center" wrapText="1"/>
    </xf>
    <xf numFmtId="0" fontId="115" fillId="2" borderId="0" xfId="16" applyFont="1" applyFill="1" applyBorder="1" applyAlignment="1" applyProtection="1">
      <alignment vertical="center"/>
    </xf>
    <xf numFmtId="0" fontId="115" fillId="2" borderId="0" xfId="16" applyFont="1" applyFill="1" applyBorder="1" applyAlignment="1" applyProtection="1">
      <alignment horizontal="center" vertical="center"/>
    </xf>
    <xf numFmtId="0" fontId="41" fillId="19" borderId="12" xfId="16" applyFill="1" applyBorder="1" applyAlignment="1" applyProtection="1">
      <alignment horizontal="center" vertical="top" wrapText="1"/>
    </xf>
    <xf numFmtId="0" fontId="41" fillId="2" borderId="0" xfId="16" applyFill="1" applyBorder="1" applyAlignment="1" applyProtection="1">
      <alignment horizontal="center" vertical="top" wrapText="1"/>
    </xf>
    <xf numFmtId="0" fontId="41" fillId="2" borderId="12" xfId="16" applyFill="1" applyBorder="1" applyAlignment="1" applyProtection="1">
      <alignment vertical="top" wrapText="1"/>
    </xf>
    <xf numFmtId="0" fontId="116" fillId="19" borderId="81" xfId="16" applyFont="1" applyFill="1" applyBorder="1" applyAlignment="1" applyProtection="1">
      <alignment horizontal="right" vertical="top" wrapText="1"/>
    </xf>
    <xf numFmtId="0" fontId="102" fillId="0" borderId="0" xfId="9" applyFont="1" applyBorder="1" applyAlignment="1">
      <alignment vertical="center" wrapText="1"/>
    </xf>
    <xf numFmtId="44" fontId="116" fillId="19" borderId="82" xfId="13" applyFont="1" applyFill="1" applyBorder="1" applyAlignment="1" applyProtection="1">
      <alignment horizontal="center" vertical="top" wrapText="1"/>
    </xf>
    <xf numFmtId="0" fontId="1" fillId="0" borderId="0" xfId="9" applyBorder="1"/>
    <xf numFmtId="0" fontId="41" fillId="2" borderId="0" xfId="16" applyFill="1" applyBorder="1" applyAlignment="1" applyProtection="1">
      <alignment vertical="top" wrapText="1"/>
    </xf>
    <xf numFmtId="0" fontId="116" fillId="19" borderId="83" xfId="16" applyFont="1" applyFill="1" applyBorder="1" applyAlignment="1" applyProtection="1">
      <alignment horizontal="right" vertical="top" wrapText="1"/>
    </xf>
    <xf numFmtId="44" fontId="116" fillId="19" borderId="84" xfId="13" applyFont="1" applyFill="1" applyBorder="1" applyAlignment="1" applyProtection="1">
      <alignment horizontal="center" vertical="top" wrapText="1"/>
    </xf>
    <xf numFmtId="0" fontId="41" fillId="0" borderId="0" xfId="16" applyAlignment="1">
      <alignment vertical="center"/>
    </xf>
    <xf numFmtId="0" fontId="2" fillId="0" borderId="0" xfId="9" applyFont="1" applyAlignment="1">
      <alignment horizontal="right"/>
    </xf>
    <xf numFmtId="0" fontId="1" fillId="0" borderId="0" xfId="9" applyBorder="1" applyAlignment="1"/>
    <xf numFmtId="0" fontId="2" fillId="19" borderId="11" xfId="9" applyFont="1" applyFill="1" applyBorder="1" applyAlignment="1">
      <alignment horizontal="right"/>
    </xf>
    <xf numFmtId="14" fontId="1" fillId="19" borderId="11" xfId="9" applyNumberFormat="1" applyFill="1" applyBorder="1" applyAlignment="1"/>
    <xf numFmtId="0" fontId="41" fillId="19" borderId="21" xfId="16" applyFill="1" applyBorder="1" applyAlignment="1" applyProtection="1">
      <alignment vertical="top" wrapText="1"/>
    </xf>
    <xf numFmtId="0" fontId="114" fillId="19" borderId="2" xfId="16" applyFont="1" applyFill="1" applyBorder="1" applyAlignment="1" applyProtection="1"/>
    <xf numFmtId="0" fontId="41" fillId="19" borderId="12" xfId="16" applyFill="1" applyBorder="1" applyAlignment="1" applyProtection="1"/>
    <xf numFmtId="0" fontId="114" fillId="19" borderId="21" xfId="16" applyFont="1" applyFill="1" applyBorder="1" applyAlignment="1" applyProtection="1">
      <alignment horizontal="right" vertical="top" wrapText="1"/>
    </xf>
    <xf numFmtId="0" fontId="41" fillId="19" borderId="10" xfId="16" applyFill="1" applyBorder="1" applyAlignment="1" applyProtection="1"/>
    <xf numFmtId="0" fontId="41" fillId="19" borderId="9" xfId="16" applyFill="1" applyBorder="1" applyAlignment="1" applyProtection="1">
      <alignment vertical="top" wrapText="1"/>
    </xf>
    <xf numFmtId="0" fontId="119" fillId="19" borderId="3" xfId="16" applyFont="1" applyFill="1" applyBorder="1" applyAlignment="1" applyProtection="1"/>
    <xf numFmtId="43" fontId="4" fillId="0" borderId="0" xfId="0" applyNumberFormat="1" applyFont="1" applyAlignment="1" applyProtection="1">
      <alignment horizontal="center"/>
      <protection locked="0"/>
    </xf>
    <xf numFmtId="0" fontId="4" fillId="0" borderId="0" xfId="0" applyFont="1" applyAlignment="1">
      <alignment horizontal="center" wrapText="1"/>
    </xf>
    <xf numFmtId="49" fontId="4" fillId="0" borderId="0" xfId="0" applyNumberFormat="1" applyFont="1" applyProtection="1">
      <protection locked="0"/>
    </xf>
    <xf numFmtId="0" fontId="16" fillId="0" borderId="0" xfId="0" applyFont="1" applyAlignment="1">
      <alignment horizontal="center"/>
    </xf>
    <xf numFmtId="43" fontId="16" fillId="0" borderId="0" xfId="0" applyNumberFormat="1" applyFont="1"/>
    <xf numFmtId="1" fontId="6" fillId="0" borderId="0" xfId="0" applyNumberFormat="1" applyFont="1" applyAlignment="1" applyProtection="1">
      <alignment horizontal="center"/>
      <protection locked="0"/>
    </xf>
    <xf numFmtId="0" fontId="16" fillId="0" borderId="0" xfId="0" applyFont="1" applyAlignment="1">
      <alignment horizontal="center" vertical="center"/>
    </xf>
    <xf numFmtId="166" fontId="18" fillId="0" borderId="0" xfId="0" applyNumberFormat="1" applyFont="1" applyAlignment="1" applyProtection="1">
      <alignment horizontal="center"/>
      <protection locked="0"/>
    </xf>
    <xf numFmtId="39" fontId="18" fillId="0" borderId="0" xfId="0" applyNumberFormat="1" applyFont="1" applyAlignment="1" applyProtection="1">
      <alignment horizontal="center"/>
      <protection locked="0"/>
    </xf>
    <xf numFmtId="0" fontId="106" fillId="0" borderId="22" xfId="0" applyFont="1" applyBorder="1" applyAlignment="1">
      <alignment horizontal="center"/>
    </xf>
    <xf numFmtId="0" fontId="106" fillId="0" borderId="21" xfId="0" applyFont="1" applyBorder="1" applyAlignment="1">
      <alignment horizontal="center"/>
    </xf>
    <xf numFmtId="0" fontId="107" fillId="0" borderId="0" xfId="0" applyFont="1" applyAlignment="1">
      <alignment horizontal="center"/>
    </xf>
    <xf numFmtId="0" fontId="112" fillId="0" borderId="0" xfId="0" applyFont="1"/>
    <xf numFmtId="0" fontId="121" fillId="0" borderId="0" xfId="4" applyFont="1" applyAlignment="1" applyProtection="1"/>
    <xf numFmtId="0" fontId="7" fillId="3" borderId="18" xfId="0" applyFont="1" applyFill="1" applyBorder="1"/>
    <xf numFmtId="0" fontId="7" fillId="3" borderId="17" xfId="0" applyFont="1" applyFill="1" applyBorder="1"/>
    <xf numFmtId="39" fontId="7" fillId="0" borderId="0" xfId="0" applyNumberFormat="1" applyFont="1" applyAlignment="1">
      <alignment horizontal="center"/>
    </xf>
    <xf numFmtId="0" fontId="106" fillId="0" borderId="26" xfId="0" applyFont="1" applyBorder="1" applyAlignment="1">
      <alignment horizontal="center" vertical="center"/>
    </xf>
    <xf numFmtId="168" fontId="18" fillId="0" borderId="2" xfId="0" applyNumberFormat="1" applyFont="1" applyBorder="1" applyAlignment="1">
      <alignment vertical="center"/>
    </xf>
    <xf numFmtId="0" fontId="112" fillId="0" borderId="0" xfId="0" applyFont="1" applyAlignment="1">
      <alignment horizontal="center" vertical="center"/>
    </xf>
    <xf numFmtId="0" fontId="120" fillId="0" borderId="0" xfId="0" applyFont="1"/>
    <xf numFmtId="167" fontId="106" fillId="0" borderId="0" xfId="0" applyNumberFormat="1" applyFont="1" applyAlignment="1">
      <alignment horizontal="center"/>
    </xf>
    <xf numFmtId="167" fontId="18" fillId="3" borderId="5" xfId="0" applyNumberFormat="1" applyFont="1" applyFill="1" applyBorder="1"/>
    <xf numFmtId="167" fontId="18" fillId="3" borderId="16" xfId="0" applyNumberFormat="1" applyFont="1" applyFill="1" applyBorder="1"/>
    <xf numFmtId="0" fontId="122" fillId="0" borderId="0" xfId="0" applyFont="1"/>
    <xf numFmtId="0" fontId="107" fillId="0" borderId="26" xfId="0" applyFont="1" applyBorder="1" applyAlignment="1">
      <alignment horizontal="left" vertical="center"/>
    </xf>
    <xf numFmtId="0" fontId="107" fillId="0" borderId="0" xfId="0" applyFont="1" applyAlignment="1">
      <alignment horizontal="left" vertical="center"/>
    </xf>
    <xf numFmtId="0" fontId="16" fillId="0" borderId="0" xfId="0" applyFont="1" applyAlignment="1" applyProtection="1">
      <alignment horizontal="center" vertical="center"/>
      <protection locked="0"/>
    </xf>
    <xf numFmtId="167" fontId="18" fillId="0" borderId="0" xfId="0" applyNumberFormat="1" applyFont="1"/>
    <xf numFmtId="167" fontId="18" fillId="0" borderId="14" xfId="0" applyNumberFormat="1" applyFont="1" applyBorder="1"/>
    <xf numFmtId="0" fontId="112" fillId="0" borderId="0" xfId="0" applyFont="1" applyAlignment="1">
      <alignment horizontal="left" vertical="center"/>
    </xf>
    <xf numFmtId="0" fontId="106" fillId="0" borderId="0" xfId="0" applyFont="1" applyAlignment="1">
      <alignment horizontal="center"/>
    </xf>
    <xf numFmtId="0" fontId="106" fillId="0" borderId="0" xfId="0" applyFont="1" applyAlignment="1">
      <alignment horizontal="left"/>
    </xf>
    <xf numFmtId="2" fontId="106" fillId="0" borderId="26" xfId="0" applyNumberFormat="1" applyFont="1" applyBorder="1" applyAlignment="1">
      <alignment horizontal="left" vertical="center"/>
    </xf>
    <xf numFmtId="2" fontId="106" fillId="0" borderId="0" xfId="0" applyNumberFormat="1" applyFont="1" applyAlignment="1">
      <alignment horizontal="center" vertical="center"/>
    </xf>
    <xf numFmtId="0" fontId="106" fillId="0" borderId="0" xfId="0" applyFont="1" applyAlignment="1">
      <alignment horizontal="left" vertical="center"/>
    </xf>
    <xf numFmtId="9" fontId="108" fillId="0" borderId="41" xfId="0" applyNumberFormat="1" applyFont="1" applyBorder="1" applyAlignment="1">
      <alignment horizontal="left" vertical="center"/>
    </xf>
    <xf numFmtId="9" fontId="108" fillId="0" borderId="40" xfId="0" applyNumberFormat="1" applyFont="1" applyBorder="1" applyAlignment="1">
      <alignment horizontal="center" vertical="center"/>
    </xf>
    <xf numFmtId="0" fontId="108" fillId="0" borderId="40" xfId="0" applyFont="1" applyBorder="1" applyAlignment="1">
      <alignment horizontal="left" vertical="center"/>
    </xf>
    <xf numFmtId="0" fontId="108" fillId="26" borderId="40" xfId="0" applyFont="1" applyFill="1" applyBorder="1" applyAlignment="1">
      <alignment horizontal="left" vertical="center"/>
    </xf>
    <xf numFmtId="167" fontId="108" fillId="0" borderId="40" xfId="0" applyNumberFormat="1" applyFont="1" applyBorder="1" applyAlignment="1">
      <alignment horizontal="center" vertical="center"/>
    </xf>
    <xf numFmtId="2" fontId="108" fillId="0" borderId="40" xfId="0" applyNumberFormat="1" applyFont="1" applyBorder="1" applyAlignment="1">
      <alignment horizontal="center" vertical="center"/>
    </xf>
    <xf numFmtId="167" fontId="109" fillId="0" borderId="0" xfId="0" applyNumberFormat="1" applyFont="1" applyAlignment="1">
      <alignment horizontal="center" vertical="center" wrapText="1"/>
    </xf>
    <xf numFmtId="165" fontId="108" fillId="0" borderId="0" xfId="0" applyNumberFormat="1" applyFont="1" applyAlignment="1">
      <alignment horizontal="left" vertical="center"/>
    </xf>
    <xf numFmtId="165" fontId="108" fillId="0" borderId="14" xfId="0" applyNumberFormat="1" applyFont="1" applyBorder="1" applyAlignment="1">
      <alignment horizontal="left" vertical="center"/>
    </xf>
    <xf numFmtId="0" fontId="108" fillId="0" borderId="0" xfId="0" applyFont="1" applyAlignment="1">
      <alignment horizontal="center" vertical="center"/>
    </xf>
    <xf numFmtId="0" fontId="109" fillId="0" borderId="0" xfId="0" applyFont="1" applyAlignment="1">
      <alignment horizontal="center" vertical="center"/>
    </xf>
    <xf numFmtId="0" fontId="108" fillId="0" borderId="11" xfId="0" applyFont="1" applyBorder="1" applyAlignment="1">
      <alignment horizontal="center" vertical="center"/>
    </xf>
    <xf numFmtId="0" fontId="18" fillId="3" borderId="22" xfId="0" applyFont="1" applyFill="1" applyBorder="1"/>
    <xf numFmtId="0" fontId="18" fillId="3" borderId="21" xfId="0" applyFont="1" applyFill="1" applyBorder="1"/>
    <xf numFmtId="0" fontId="4" fillId="0" borderId="0" xfId="0" applyFont="1" applyAlignment="1">
      <alignment vertical="center"/>
    </xf>
    <xf numFmtId="0" fontId="4" fillId="0" borderId="18" xfId="0" applyFont="1" applyBorder="1" applyProtection="1">
      <protection locked="0"/>
    </xf>
    <xf numFmtId="0" fontId="4" fillId="0" borderId="0" xfId="0" applyFont="1" applyProtection="1">
      <protection locked="0"/>
    </xf>
    <xf numFmtId="0" fontId="18" fillId="0" borderId="0" xfId="0" applyFont="1" applyAlignment="1">
      <alignment horizontal="center"/>
    </xf>
    <xf numFmtId="1" fontId="16" fillId="0" borderId="0" xfId="0" applyNumberFormat="1" applyFont="1"/>
    <xf numFmtId="39" fontId="17" fillId="0" borderId="0" xfId="0" applyNumberFormat="1" applyFont="1" applyAlignment="1">
      <alignment horizontal="center"/>
    </xf>
    <xf numFmtId="0" fontId="8" fillId="0" borderId="0" xfId="4" applyFill="1" applyAlignment="1" applyProtection="1">
      <alignment vertical="center"/>
    </xf>
    <xf numFmtId="0" fontId="106" fillId="0" borderId="14" xfId="0" applyFont="1" applyBorder="1"/>
    <xf numFmtId="170" fontId="18" fillId="3" borderId="5" xfId="0" applyNumberFormat="1" applyFont="1" applyFill="1" applyBorder="1" applyAlignment="1">
      <alignment horizontal="center" vertical="center"/>
    </xf>
    <xf numFmtId="39" fontId="18" fillId="3" borderId="16" xfId="0" applyNumberFormat="1" applyFont="1" applyFill="1" applyBorder="1" applyAlignment="1">
      <alignment horizontal="left" vertical="center"/>
    </xf>
    <xf numFmtId="0" fontId="16" fillId="0" borderId="0" xfId="0" applyFont="1" applyAlignment="1">
      <alignment horizontal="center" vertical="top"/>
    </xf>
    <xf numFmtId="0" fontId="107" fillId="0" borderId="43" xfId="0" applyFont="1" applyBorder="1" applyAlignment="1">
      <alignment horizontal="left"/>
    </xf>
    <xf numFmtId="0" fontId="107" fillId="0" borderId="42" xfId="0" applyFont="1" applyBorder="1" applyAlignment="1">
      <alignment horizontal="left"/>
    </xf>
    <xf numFmtId="0" fontId="107" fillId="0" borderId="42" xfId="0" applyFont="1" applyBorder="1" applyAlignment="1">
      <alignment horizontal="center"/>
    </xf>
    <xf numFmtId="0" fontId="106" fillId="9" borderId="11" xfId="0" applyFont="1" applyFill="1" applyBorder="1"/>
    <xf numFmtId="167" fontId="18" fillId="3" borderId="5" xfId="0" applyNumberFormat="1" applyFont="1" applyFill="1" applyBorder="1" applyAlignment="1">
      <alignment horizontal="center" vertical="center"/>
    </xf>
    <xf numFmtId="0" fontId="18" fillId="3" borderId="14" xfId="0" applyFont="1" applyFill="1" applyBorder="1" applyAlignment="1">
      <alignment horizontal="left" vertical="center"/>
    </xf>
    <xf numFmtId="0" fontId="107" fillId="0" borderId="41" xfId="0" applyFont="1" applyBorder="1" applyAlignment="1">
      <alignment horizontal="left"/>
    </xf>
    <xf numFmtId="0" fontId="107" fillId="0" borderId="40" xfId="0" applyFont="1" applyBorder="1" applyAlignment="1">
      <alignment horizontal="left"/>
    </xf>
    <xf numFmtId="0" fontId="112" fillId="0" borderId="0" xfId="0" applyFont="1" applyAlignment="1">
      <alignment horizontal="center" vertical="top"/>
    </xf>
    <xf numFmtId="0" fontId="106" fillId="0" borderId="11" xfId="0" applyFont="1" applyBorder="1" applyAlignment="1">
      <alignment horizontal="center"/>
    </xf>
    <xf numFmtId="1" fontId="107" fillId="0" borderId="41" xfId="0" applyNumberFormat="1" applyFont="1" applyBorder="1" applyAlignment="1">
      <alignment horizontal="left"/>
    </xf>
    <xf numFmtId="0" fontId="107" fillId="22" borderId="40" xfId="0" applyFont="1" applyFill="1" applyBorder="1" applyAlignment="1">
      <alignment horizontal="center"/>
    </xf>
    <xf numFmtId="0" fontId="107" fillId="26" borderId="40" xfId="0" applyFont="1" applyFill="1" applyBorder="1" applyAlignment="1">
      <alignment horizontal="center"/>
    </xf>
    <xf numFmtId="0" fontId="107" fillId="0" borderId="40" xfId="0" applyFont="1" applyBorder="1" applyAlignment="1">
      <alignment horizontal="center"/>
    </xf>
    <xf numFmtId="2" fontId="107" fillId="0" borderId="40" xfId="0" applyNumberFormat="1" applyFont="1" applyBorder="1" applyAlignment="1">
      <alignment horizontal="left" vertical="center"/>
    </xf>
    <xf numFmtId="0" fontId="16" fillId="0" borderId="0" xfId="0" applyFont="1" applyAlignment="1">
      <alignment vertical="center"/>
    </xf>
    <xf numFmtId="0" fontId="0" fillId="0" borderId="18" xfId="0" applyBorder="1"/>
    <xf numFmtId="0" fontId="4" fillId="0" borderId="18" xfId="0" applyFont="1" applyBorder="1"/>
    <xf numFmtId="0" fontId="0" fillId="0" borderId="0" xfId="0" applyAlignment="1">
      <alignment vertical="center"/>
    </xf>
    <xf numFmtId="44" fontId="7" fillId="3" borderId="22" xfId="13" applyFont="1" applyFill="1" applyBorder="1" applyAlignment="1">
      <alignment vertical="center"/>
    </xf>
    <xf numFmtId="44" fontId="7" fillId="3" borderId="21" xfId="13" applyFont="1" applyFill="1" applyBorder="1" applyAlignment="1">
      <alignment vertical="center"/>
    </xf>
    <xf numFmtId="44" fontId="7" fillId="3" borderId="20" xfId="13" applyFont="1" applyFill="1" applyBorder="1" applyAlignment="1">
      <alignment vertical="center"/>
    </xf>
    <xf numFmtId="0" fontId="7" fillId="3" borderId="26" xfId="0" applyFont="1" applyFill="1" applyBorder="1" applyAlignment="1">
      <alignment horizontal="right"/>
    </xf>
    <xf numFmtId="0" fontId="7" fillId="3" borderId="25" xfId="0" applyFont="1" applyFill="1" applyBorder="1" applyAlignment="1">
      <alignment horizontal="right"/>
    </xf>
    <xf numFmtId="0" fontId="4" fillId="2" borderId="25" xfId="0" applyFont="1" applyFill="1" applyBorder="1"/>
    <xf numFmtId="0" fontId="4" fillId="2" borderId="28" xfId="0"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horizontal="left"/>
    </xf>
    <xf numFmtId="0" fontId="7" fillId="2" borderId="26" xfId="0" applyFont="1" applyFill="1" applyBorder="1"/>
    <xf numFmtId="0" fontId="7" fillId="2" borderId="0" xfId="0" applyFont="1" applyFill="1"/>
    <xf numFmtId="0" fontId="7" fillId="2" borderId="14" xfId="0" applyFont="1" applyFill="1" applyBorder="1"/>
    <xf numFmtId="0" fontId="7" fillId="3" borderId="19" xfId="0" applyFont="1" applyFill="1" applyBorder="1"/>
    <xf numFmtId="0" fontId="7" fillId="3" borderId="22" xfId="0" applyFont="1" applyFill="1" applyBorder="1" applyAlignment="1">
      <alignment horizontal="center"/>
    </xf>
    <xf numFmtId="0" fontId="7" fillId="3" borderId="20" xfId="0" applyFont="1" applyFill="1" applyBorder="1" applyAlignment="1">
      <alignment horizontal="center"/>
    </xf>
    <xf numFmtId="0" fontId="31" fillId="0" borderId="0" xfId="0" applyFont="1" applyAlignment="1">
      <alignment horizontal="left" vertical="top"/>
    </xf>
    <xf numFmtId="0" fontId="16" fillId="0" borderId="0" xfId="0" applyFont="1" applyAlignment="1">
      <alignment horizontal="left"/>
    </xf>
    <xf numFmtId="43" fontId="4" fillId="3" borderId="0" xfId="0" applyNumberFormat="1" applyFont="1" applyFill="1" applyAlignment="1">
      <alignment horizontal="center"/>
    </xf>
    <xf numFmtId="0" fontId="7" fillId="3" borderId="14" xfId="0" applyFont="1" applyFill="1" applyBorder="1" applyAlignment="1">
      <alignment horizontal="center"/>
    </xf>
    <xf numFmtId="0" fontId="16" fillId="0" borderId="0" xfId="0" applyFont="1" applyAlignment="1">
      <alignment horizontal="left" vertical="top"/>
    </xf>
    <xf numFmtId="0" fontId="16" fillId="0" borderId="0" xfId="0" applyFont="1" applyAlignment="1">
      <alignment vertical="top"/>
    </xf>
    <xf numFmtId="0" fontId="12" fillId="3" borderId="11" xfId="0" applyFont="1" applyFill="1" applyBorder="1" applyAlignment="1">
      <alignment horizontal="center"/>
    </xf>
    <xf numFmtId="0" fontId="7" fillId="3" borderId="13" xfId="0" applyFont="1" applyFill="1" applyBorder="1" applyAlignment="1">
      <alignment horizontal="center"/>
    </xf>
    <xf numFmtId="39" fontId="11" fillId="3" borderId="11" xfId="0" applyNumberFormat="1" applyFont="1" applyFill="1" applyBorder="1" applyAlignment="1">
      <alignment horizontal="center"/>
    </xf>
    <xf numFmtId="0" fontId="7" fillId="3" borderId="12" xfId="0" applyFont="1" applyFill="1" applyBorder="1" applyAlignment="1">
      <alignment horizontal="center"/>
    </xf>
    <xf numFmtId="0" fontId="4" fillId="3" borderId="0" xfId="0" applyFont="1" applyFill="1" applyAlignment="1">
      <alignment horizontal="center"/>
    </xf>
    <xf numFmtId="0" fontId="123" fillId="0" borderId="0" xfId="0" applyFont="1"/>
    <xf numFmtId="0" fontId="6" fillId="3" borderId="28" xfId="0" applyFont="1" applyFill="1" applyBorder="1"/>
    <xf numFmtId="0" fontId="7" fillId="3" borderId="24" xfId="0" applyFont="1" applyFill="1" applyBorder="1"/>
    <xf numFmtId="0" fontId="31" fillId="0" borderId="0" xfId="0" applyFont="1" applyAlignment="1">
      <alignment vertical="center"/>
    </xf>
    <xf numFmtId="43" fontId="4" fillId="3" borderId="0" xfId="0" applyNumberFormat="1" applyFont="1" applyFill="1"/>
    <xf numFmtId="0" fontId="4" fillId="3" borderId="0" xfId="0" applyFont="1" applyFill="1"/>
    <xf numFmtId="7" fontId="34" fillId="3" borderId="23" xfId="0" applyNumberFormat="1" applyFont="1" applyFill="1" applyBorder="1" applyAlignment="1">
      <alignment horizontal="center"/>
    </xf>
    <xf numFmtId="7" fontId="34" fillId="3" borderId="19" xfId="0" applyNumberFormat="1" applyFont="1" applyFill="1" applyBorder="1" applyAlignment="1">
      <alignment horizontal="center"/>
    </xf>
    <xf numFmtId="43" fontId="4" fillId="0" borderId="0" xfId="0" applyNumberFormat="1" applyFont="1" applyProtection="1">
      <protection locked="0"/>
    </xf>
    <xf numFmtId="39" fontId="10" fillId="3" borderId="49" xfId="0" applyNumberFormat="1" applyFont="1" applyFill="1" applyBorder="1" applyAlignment="1">
      <alignment horizontal="center"/>
    </xf>
    <xf numFmtId="43" fontId="16" fillId="0" borderId="0" xfId="0" applyNumberFormat="1" applyFont="1" applyProtection="1">
      <protection locked="0"/>
    </xf>
    <xf numFmtId="0" fontId="6" fillId="3" borderId="26" xfId="0" applyFont="1" applyFill="1" applyBorder="1"/>
    <xf numFmtId="0" fontId="4" fillId="3" borderId="8" xfId="0" applyFont="1" applyFill="1" applyBorder="1"/>
    <xf numFmtId="0" fontId="4" fillId="3" borderId="1" xfId="0" applyFont="1" applyFill="1" applyBorder="1"/>
    <xf numFmtId="0" fontId="4" fillId="0" borderId="0" xfId="0" applyFont="1" applyAlignment="1">
      <alignment horizontal="left"/>
    </xf>
    <xf numFmtId="0" fontId="4" fillId="3" borderId="25" xfId="0" applyFont="1" applyFill="1" applyBorder="1"/>
    <xf numFmtId="0" fontId="4" fillId="0" borderId="26" xfId="0" applyFont="1" applyBorder="1"/>
    <xf numFmtId="0" fontId="4" fillId="0" borderId="14" xfId="0" applyFont="1" applyBorder="1"/>
    <xf numFmtId="0" fontId="7" fillId="3" borderId="0" xfId="0" applyFont="1" applyFill="1" applyAlignment="1">
      <alignment horizontal="center"/>
    </xf>
    <xf numFmtId="0" fontId="7" fillId="3" borderId="47" xfId="0" applyFont="1" applyFill="1" applyBorder="1" applyAlignment="1">
      <alignment horizontal="center"/>
    </xf>
    <xf numFmtId="0" fontId="4" fillId="3" borderId="48" xfId="0" applyFont="1" applyFill="1" applyBorder="1" applyAlignment="1">
      <alignment horizontal="center"/>
    </xf>
    <xf numFmtId="0" fontId="7" fillId="3" borderId="29" xfId="0" applyFont="1" applyFill="1" applyBorder="1" applyAlignment="1">
      <alignment horizontal="center"/>
    </xf>
    <xf numFmtId="0" fontId="4" fillId="3" borderId="11" xfId="0" applyFont="1" applyFill="1" applyBorder="1" applyAlignment="1">
      <alignment horizontal="center"/>
    </xf>
    <xf numFmtId="39" fontId="11" fillId="3" borderId="0" xfId="0" applyNumberFormat="1" applyFont="1" applyFill="1" applyAlignment="1">
      <alignment horizontal="center"/>
    </xf>
    <xf numFmtId="39" fontId="4" fillId="3" borderId="11" xfId="0" applyNumberFormat="1" applyFont="1" applyFill="1" applyBorder="1" applyAlignment="1">
      <alignment horizontal="center"/>
    </xf>
    <xf numFmtId="0" fontId="4" fillId="3" borderId="14" xfId="0" applyFont="1" applyFill="1" applyBorder="1" applyAlignment="1">
      <alignment horizontal="center"/>
    </xf>
    <xf numFmtId="0" fontId="6" fillId="3" borderId="18" xfId="0" applyFont="1" applyFill="1" applyBorder="1" applyAlignment="1">
      <alignment horizontal="center"/>
    </xf>
    <xf numFmtId="0" fontId="4" fillId="3" borderId="18" xfId="0" applyFont="1" applyFill="1" applyBorder="1" applyAlignment="1">
      <alignment horizontal="center"/>
    </xf>
    <xf numFmtId="0" fontId="4" fillId="3" borderId="17" xfId="0" applyFont="1" applyFill="1" applyBorder="1" applyAlignment="1">
      <alignment horizontal="center"/>
    </xf>
    <xf numFmtId="168" fontId="7" fillId="3" borderId="19" xfId="0" applyNumberFormat="1" applyFont="1" applyFill="1" applyBorder="1" applyAlignment="1">
      <alignment horizontal="center"/>
    </xf>
    <xf numFmtId="10" fontId="7" fillId="3" borderId="19" xfId="0" applyNumberFormat="1" applyFont="1" applyFill="1" applyBorder="1" applyAlignment="1">
      <alignment horizontal="center"/>
    </xf>
    <xf numFmtId="0" fontId="4" fillId="3" borderId="13" xfId="0" applyFont="1" applyFill="1" applyBorder="1"/>
    <xf numFmtId="168" fontId="4" fillId="3" borderId="24" xfId="0" applyNumberFormat="1" applyFont="1" applyFill="1" applyBorder="1"/>
    <xf numFmtId="0" fontId="18" fillId="0" borderId="0" xfId="0" applyFont="1"/>
    <xf numFmtId="0" fontId="31" fillId="11" borderId="22" xfId="0" applyFont="1" applyFill="1" applyBorder="1" applyAlignment="1">
      <alignment vertical="top" wrapText="1"/>
    </xf>
    <xf numFmtId="0" fontId="31" fillId="11" borderId="20" xfId="0" applyFont="1" applyFill="1" applyBorder="1" applyAlignment="1">
      <alignment vertical="top" wrapText="1"/>
    </xf>
    <xf numFmtId="0" fontId="16" fillId="11" borderId="51" xfId="0" applyFont="1" applyFill="1" applyBorder="1" applyAlignment="1">
      <alignment horizontal="center" vertical="top" wrapText="1"/>
    </xf>
    <xf numFmtId="0" fontId="16" fillId="11" borderId="50" xfId="0" applyFont="1" applyFill="1" applyBorder="1" applyAlignment="1">
      <alignment horizontal="center" vertical="top" wrapText="1"/>
    </xf>
    <xf numFmtId="0" fontId="16" fillId="11" borderId="6" xfId="0" applyFont="1" applyFill="1" applyBorder="1" applyAlignment="1">
      <alignment horizontal="center" vertical="top" wrapText="1"/>
    </xf>
    <xf numFmtId="0" fontId="16" fillId="0" borderId="31" xfId="0" applyFont="1" applyBorder="1" applyAlignment="1">
      <alignment horizontal="center" vertical="top" wrapText="1"/>
    </xf>
    <xf numFmtId="3" fontId="16" fillId="0" borderId="47" xfId="0" applyNumberFormat="1" applyFont="1" applyBorder="1" applyAlignment="1">
      <alignment horizontal="center" vertical="top" wrapText="1"/>
    </xf>
    <xf numFmtId="0" fontId="16" fillId="0" borderId="11" xfId="0" applyFont="1" applyBorder="1" applyAlignment="1">
      <alignment horizontal="center"/>
    </xf>
    <xf numFmtId="0" fontId="16" fillId="0" borderId="30" xfId="0" applyFont="1" applyBorder="1" applyAlignment="1">
      <alignment horizontal="center" vertical="top" wrapText="1"/>
    </xf>
    <xf numFmtId="3" fontId="16" fillId="0" borderId="15" xfId="0" applyNumberFormat="1" applyFont="1" applyBorder="1" applyAlignment="1">
      <alignment horizontal="center" vertical="top" wrapText="1"/>
    </xf>
    <xf numFmtId="0" fontId="16" fillId="0" borderId="86" xfId="0" applyFont="1" applyBorder="1" applyAlignment="1">
      <alignment horizontal="center" vertical="top" wrapText="1"/>
    </xf>
    <xf numFmtId="3" fontId="16" fillId="0" borderId="87" xfId="0" applyNumberFormat="1" applyFont="1" applyBorder="1" applyAlignment="1">
      <alignment horizontal="center" vertical="top" wrapText="1"/>
    </xf>
    <xf numFmtId="0" fontId="16" fillId="0" borderId="0" xfId="0" applyFont="1" applyAlignment="1">
      <alignment horizontal="left" vertical="top" wrapText="1"/>
    </xf>
    <xf numFmtId="0" fontId="16" fillId="7" borderId="27" xfId="0" applyFont="1" applyFill="1" applyBorder="1" applyAlignment="1">
      <alignment horizontal="left" vertical="top"/>
    </xf>
    <xf numFmtId="0" fontId="16" fillId="7" borderId="17" xfId="0" applyFont="1" applyFill="1" applyBorder="1"/>
    <xf numFmtId="0" fontId="16" fillId="7" borderId="19" xfId="0" applyFont="1" applyFill="1" applyBorder="1" applyAlignment="1">
      <alignment horizontal="left" vertical="top"/>
    </xf>
    <xf numFmtId="0" fontId="16" fillId="7" borderId="20" xfId="0" applyFont="1" applyFill="1" applyBorder="1"/>
    <xf numFmtId="0" fontId="18" fillId="3" borderId="41" xfId="0" applyFont="1" applyFill="1" applyBorder="1"/>
    <xf numFmtId="0" fontId="4" fillId="3" borderId="40" xfId="0" applyFont="1" applyFill="1" applyBorder="1"/>
    <xf numFmtId="0" fontId="18" fillId="3" borderId="88" xfId="0" applyFont="1" applyFill="1" applyBorder="1"/>
    <xf numFmtId="0" fontId="4" fillId="3" borderId="89" xfId="0" applyFont="1" applyFill="1" applyBorder="1"/>
    <xf numFmtId="0" fontId="16" fillId="3" borderId="89" xfId="0" applyFont="1" applyFill="1" applyBorder="1"/>
    <xf numFmtId="0" fontId="4" fillId="3" borderId="90" xfId="0" applyFont="1" applyFill="1" applyBorder="1"/>
    <xf numFmtId="43" fontId="4" fillId="9" borderId="5" xfId="0" applyNumberFormat="1" applyFont="1" applyFill="1" applyBorder="1" applyAlignment="1" applyProtection="1">
      <alignment horizontal="center"/>
      <protection locked="0"/>
    </xf>
    <xf numFmtId="0" fontId="4" fillId="9" borderId="33" xfId="0" applyFont="1" applyFill="1" applyBorder="1" applyProtection="1">
      <protection locked="0"/>
    </xf>
    <xf numFmtId="0" fontId="4" fillId="9" borderId="32" xfId="0" applyFont="1" applyFill="1" applyBorder="1" applyProtection="1">
      <protection locked="0"/>
    </xf>
    <xf numFmtId="0" fontId="4" fillId="9" borderId="5" xfId="0" applyFont="1" applyFill="1" applyBorder="1" applyAlignment="1">
      <alignment horizontal="center"/>
    </xf>
    <xf numFmtId="43" fontId="4" fillId="9" borderId="8" xfId="0" applyNumberFormat="1" applyFont="1" applyFill="1" applyBorder="1" applyProtection="1">
      <protection locked="0"/>
    </xf>
    <xf numFmtId="43" fontId="4" fillId="9" borderId="16" xfId="0" applyNumberFormat="1" applyFont="1" applyFill="1" applyBorder="1" applyProtection="1">
      <protection locked="0"/>
    </xf>
    <xf numFmtId="1" fontId="6" fillId="9" borderId="5" xfId="0" applyNumberFormat="1" applyFont="1" applyFill="1" applyBorder="1" applyAlignment="1" applyProtection="1">
      <alignment horizontal="center"/>
      <protection locked="0"/>
    </xf>
    <xf numFmtId="0" fontId="4" fillId="9" borderId="8" xfId="0" applyFont="1" applyFill="1" applyBorder="1" applyProtection="1">
      <protection locked="0"/>
    </xf>
    <xf numFmtId="0" fontId="4" fillId="9" borderId="16" xfId="0" applyFont="1" applyFill="1" applyBorder="1" applyProtection="1">
      <protection locked="0"/>
    </xf>
    <xf numFmtId="39" fontId="7" fillId="9" borderId="6" xfId="0" applyNumberFormat="1" applyFont="1" applyFill="1" applyBorder="1" applyAlignment="1" applyProtection="1">
      <alignment horizontal="center"/>
      <protection locked="0"/>
    </xf>
    <xf numFmtId="0" fontId="7" fillId="9" borderId="11" xfId="0" applyFont="1" applyFill="1" applyBorder="1" applyAlignment="1" applyProtection="1">
      <alignment horizontal="center"/>
      <protection locked="0"/>
    </xf>
    <xf numFmtId="7" fontId="7" fillId="9" borderId="11" xfId="0" applyNumberFormat="1" applyFont="1" applyFill="1" applyBorder="1" applyAlignment="1" applyProtection="1">
      <alignment horizontal="center"/>
      <protection locked="0"/>
    </xf>
    <xf numFmtId="0" fontId="7" fillId="9" borderId="15" xfId="0" applyFont="1" applyFill="1" applyBorder="1" applyAlignment="1" applyProtection="1">
      <alignment horizontal="center"/>
      <protection locked="0"/>
    </xf>
    <xf numFmtId="164" fontId="7" fillId="9" borderId="15" xfId="0" applyNumberFormat="1" applyFont="1" applyFill="1" applyBorder="1" applyAlignment="1" applyProtection="1">
      <alignment horizontal="center"/>
      <protection locked="0"/>
    </xf>
    <xf numFmtId="166" fontId="7" fillId="9" borderId="6" xfId="0" applyNumberFormat="1" applyFont="1" applyFill="1" applyBorder="1" applyAlignment="1" applyProtection="1">
      <alignment horizontal="center"/>
      <protection locked="0"/>
    </xf>
    <xf numFmtId="39" fontId="7" fillId="9" borderId="7" xfId="0" applyNumberFormat="1" applyFont="1" applyFill="1" applyBorder="1" applyAlignment="1" applyProtection="1">
      <alignment horizontal="center"/>
      <protection locked="0"/>
    </xf>
    <xf numFmtId="0" fontId="7" fillId="9" borderId="11" xfId="0" applyFont="1" applyFill="1" applyBorder="1" applyAlignment="1">
      <alignment horizontal="left"/>
    </xf>
    <xf numFmtId="39" fontId="10" fillId="9" borderId="15" xfId="0" applyNumberFormat="1" applyFont="1" applyFill="1" applyBorder="1" applyAlignment="1" applyProtection="1">
      <alignment horizontal="center"/>
      <protection locked="0"/>
    </xf>
    <xf numFmtId="37" fontId="7" fillId="9" borderId="11" xfId="0" applyNumberFormat="1" applyFont="1" applyFill="1" applyBorder="1" applyAlignment="1" applyProtection="1">
      <alignment horizontal="center"/>
      <protection locked="0"/>
    </xf>
    <xf numFmtId="39" fontId="7" fillId="9" borderId="11" xfId="0" applyNumberFormat="1" applyFont="1" applyFill="1" applyBorder="1" applyAlignment="1" applyProtection="1">
      <alignment horizontal="center"/>
      <protection locked="0"/>
    </xf>
    <xf numFmtId="37" fontId="6" fillId="9" borderId="11" xfId="0" applyNumberFormat="1" applyFont="1" applyFill="1" applyBorder="1" applyAlignment="1" applyProtection="1">
      <alignment horizontal="center"/>
      <protection locked="0"/>
    </xf>
    <xf numFmtId="43" fontId="4" fillId="2" borderId="8" xfId="0" applyNumberFormat="1" applyFont="1" applyFill="1" applyBorder="1" applyProtection="1">
      <protection locked="0"/>
    </xf>
    <xf numFmtId="43" fontId="4" fillId="2" borderId="16" xfId="0" applyNumberFormat="1" applyFont="1" applyFill="1" applyBorder="1" applyProtection="1">
      <protection locked="0"/>
    </xf>
    <xf numFmtId="0" fontId="4" fillId="3" borderId="0" xfId="0" applyFont="1" applyFill="1" applyAlignment="1" applyProtection="1">
      <alignment horizontal="left"/>
      <protection locked="0"/>
    </xf>
    <xf numFmtId="171" fontId="4" fillId="2" borderId="11" xfId="0" applyNumberFormat="1" applyFont="1" applyFill="1" applyBorder="1" applyAlignment="1" applyProtection="1">
      <alignment horizontal="center"/>
      <protection locked="0"/>
    </xf>
    <xf numFmtId="0" fontId="6" fillId="19" borderId="11" xfId="0" applyFont="1" applyFill="1" applyBorder="1" applyAlignment="1">
      <alignment horizontal="center" vertical="center"/>
    </xf>
    <xf numFmtId="0" fontId="6" fillId="3" borderId="11" xfId="0" applyFont="1" applyFill="1" applyBorder="1" applyAlignment="1" applyProtection="1">
      <alignment horizontal="center" vertical="center"/>
      <protection locked="0"/>
    </xf>
    <xf numFmtId="0" fontId="4" fillId="3" borderId="11" xfId="1" applyFont="1" applyFill="1" applyBorder="1" applyAlignment="1">
      <alignment horizontal="center"/>
    </xf>
    <xf numFmtId="0" fontId="6" fillId="19" borderId="11" xfId="14" applyFont="1" applyFill="1" applyBorder="1" applyAlignment="1" applyProtection="1">
      <alignment horizontal="center" vertical="center"/>
      <protection locked="0"/>
    </xf>
    <xf numFmtId="0" fontId="6" fillId="2" borderId="5" xfId="0" applyFont="1" applyFill="1" applyBorder="1" applyAlignment="1" applyProtection="1">
      <alignment horizontal="center"/>
    </xf>
    <xf numFmtId="0" fontId="6" fillId="2" borderId="4" xfId="0" applyFont="1" applyFill="1" applyBorder="1" applyAlignment="1" applyProtection="1">
      <alignment horizontal="center"/>
    </xf>
    <xf numFmtId="0" fontId="4" fillId="9" borderId="5" xfId="0" applyFont="1" applyFill="1" applyBorder="1" applyAlignment="1" applyProtection="1">
      <alignment horizontal="center"/>
      <protection locked="0"/>
    </xf>
    <xf numFmtId="0" fontId="4" fillId="9" borderId="4" xfId="0" applyFont="1" applyFill="1" applyBorder="1" applyAlignment="1" applyProtection="1">
      <alignment horizontal="center"/>
      <protection locked="0"/>
    </xf>
    <xf numFmtId="0" fontId="4" fillId="9" borderId="2" xfId="0" applyFont="1" applyFill="1" applyBorder="1" applyAlignment="1" applyProtection="1">
      <alignment horizontal="center"/>
      <protection locked="0"/>
    </xf>
    <xf numFmtId="0" fontId="6" fillId="9" borderId="2" xfId="0" applyNumberFormat="1" applyFont="1" applyFill="1" applyBorder="1" applyAlignment="1" applyProtection="1">
      <alignment horizontal="left"/>
      <protection locked="0"/>
    </xf>
    <xf numFmtId="0" fontId="6" fillId="9" borderId="2" xfId="0" applyFont="1" applyFill="1" applyBorder="1" applyAlignment="1" applyProtection="1">
      <alignment horizontal="left"/>
      <protection locked="0"/>
    </xf>
    <xf numFmtId="167" fontId="32" fillId="2" borderId="5" xfId="0" applyNumberFormat="1" applyFont="1" applyFill="1" applyBorder="1" applyAlignment="1" applyProtection="1">
      <alignment wrapText="1"/>
    </xf>
    <xf numFmtId="167" fontId="32" fillId="2" borderId="4" xfId="0" applyNumberFormat="1" applyFont="1" applyFill="1" applyBorder="1" applyAlignment="1" applyProtection="1">
      <alignment wrapText="1"/>
    </xf>
    <xf numFmtId="0" fontId="4" fillId="2" borderId="5" xfId="0" applyFont="1" applyFill="1" applyBorder="1" applyAlignment="1" applyProtection="1">
      <alignment horizontal="right"/>
    </xf>
    <xf numFmtId="0" fontId="4" fillId="2" borderId="8" xfId="0" applyFont="1" applyFill="1" applyBorder="1" applyAlignment="1" applyProtection="1">
      <alignment horizontal="right"/>
    </xf>
    <xf numFmtId="0" fontId="4" fillId="2" borderId="4" xfId="0" applyFont="1" applyFill="1" applyBorder="1" applyAlignment="1" applyProtection="1">
      <alignment horizontal="right"/>
    </xf>
    <xf numFmtId="0" fontId="0" fillId="3" borderId="11" xfId="0" applyFill="1" applyBorder="1" applyAlignment="1" applyProtection="1">
      <alignment horizontal="center" textRotation="90"/>
      <protection hidden="1"/>
    </xf>
    <xf numFmtId="0" fontId="0" fillId="0" borderId="0" xfId="0" applyAlignment="1" applyProtection="1">
      <alignment horizontal="center"/>
      <protection hidden="1"/>
    </xf>
    <xf numFmtId="0" fontId="0" fillId="0" borderId="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3" borderId="5" xfId="0" applyFill="1" applyBorder="1" applyAlignment="1" applyProtection="1">
      <alignment horizontal="center"/>
      <protection hidden="1"/>
    </xf>
    <xf numFmtId="0" fontId="0" fillId="3" borderId="8"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7" xfId="0" applyFill="1" applyBorder="1" applyAlignment="1" applyProtection="1">
      <alignment horizontal="center" textRotation="90"/>
      <protection hidden="1"/>
    </xf>
    <xf numFmtId="0" fontId="0" fillId="3" borderId="48" xfId="0" applyFill="1" applyBorder="1" applyAlignment="1" applyProtection="1">
      <alignment horizontal="center" textRotation="90"/>
      <protection hidden="1"/>
    </xf>
    <xf numFmtId="0" fontId="0" fillId="3" borderId="6" xfId="0" applyFill="1" applyBorder="1" applyAlignment="1" applyProtection="1">
      <alignment horizontal="center" textRotation="90"/>
      <protection hidden="1"/>
    </xf>
    <xf numFmtId="0" fontId="66" fillId="0" borderId="58" xfId="0" applyFont="1" applyBorder="1" applyAlignment="1">
      <alignment vertical="center"/>
    </xf>
    <xf numFmtId="0" fontId="66" fillId="0" borderId="18" xfId="0" applyFont="1" applyBorder="1" applyAlignment="1">
      <alignment vertical="center"/>
    </xf>
    <xf numFmtId="0" fontId="66" fillId="0" borderId="63" xfId="0" applyFont="1" applyBorder="1" applyAlignment="1">
      <alignment vertical="center"/>
    </xf>
    <xf numFmtId="0" fontId="68" fillId="0" borderId="69" xfId="0" applyFont="1" applyBorder="1" applyAlignment="1">
      <alignment vertical="center"/>
    </xf>
    <xf numFmtId="0" fontId="68" fillId="0" borderId="0" xfId="0" applyFont="1" applyBorder="1" applyAlignment="1">
      <alignment vertical="center"/>
    </xf>
    <xf numFmtId="0" fontId="68" fillId="0" borderId="64" xfId="0" applyFont="1" applyBorder="1" applyAlignment="1">
      <alignment vertical="center"/>
    </xf>
    <xf numFmtId="0" fontId="74" fillId="0" borderId="69" xfId="0" applyFont="1" applyBorder="1" applyAlignment="1">
      <alignment vertical="center" wrapText="1"/>
    </xf>
    <xf numFmtId="0" fontId="74" fillId="0" borderId="0" xfId="0" applyFont="1" applyBorder="1" applyAlignment="1">
      <alignment vertical="center" wrapText="1"/>
    </xf>
    <xf numFmtId="0" fontId="74" fillId="0" borderId="14" xfId="0" applyFont="1" applyBorder="1" applyAlignment="1">
      <alignment vertical="center" wrapText="1"/>
    </xf>
    <xf numFmtId="0" fontId="68" fillId="0" borderId="69" xfId="0" applyFont="1" applyBorder="1" applyAlignment="1">
      <alignment vertical="center" wrapText="1"/>
    </xf>
    <xf numFmtId="0" fontId="68" fillId="0" borderId="0" xfId="0" applyFont="1" applyBorder="1" applyAlignment="1">
      <alignment vertical="center" wrapText="1"/>
    </xf>
    <xf numFmtId="0" fontId="68" fillId="0" borderId="14" xfId="0" applyFont="1" applyBorder="1" applyAlignment="1">
      <alignment vertical="center" wrapText="1"/>
    </xf>
    <xf numFmtId="0" fontId="52" fillId="0" borderId="22" xfId="0" applyFont="1" applyBorder="1" applyAlignment="1">
      <alignment horizontal="center"/>
    </xf>
    <xf numFmtId="0" fontId="52" fillId="0" borderId="21" xfId="0" applyFont="1" applyBorder="1" applyAlignment="1">
      <alignment horizontal="center"/>
    </xf>
    <xf numFmtId="0" fontId="52" fillId="0" borderId="20" xfId="0" applyFont="1" applyBorder="1" applyAlignment="1">
      <alignment horizontal="center"/>
    </xf>
    <xf numFmtId="0" fontId="67" fillId="0" borderId="58" xfId="0" applyFont="1" applyBorder="1" applyAlignment="1">
      <alignment vertical="center"/>
    </xf>
    <xf numFmtId="0" fontId="67" fillId="0" borderId="18" xfId="0" applyFont="1" applyBorder="1" applyAlignment="1">
      <alignment vertical="center"/>
    </xf>
    <xf numFmtId="0" fontId="67" fillId="0" borderId="63" xfId="0" applyFont="1" applyBorder="1" applyAlignment="1">
      <alignment vertical="center"/>
    </xf>
    <xf numFmtId="0" fontId="66" fillId="0" borderId="69" xfId="0" applyFont="1" applyBorder="1" applyAlignment="1">
      <alignment horizontal="center" vertical="center"/>
    </xf>
    <xf numFmtId="0" fontId="66" fillId="0" borderId="0" xfId="0" applyFont="1" applyBorder="1" applyAlignment="1">
      <alignment horizontal="center" vertical="center"/>
    </xf>
    <xf numFmtId="0" fontId="66" fillId="0" borderId="64" xfId="0" applyFont="1" applyBorder="1" applyAlignment="1">
      <alignment horizontal="center" vertical="center"/>
    </xf>
    <xf numFmtId="0" fontId="66" fillId="0" borderId="70" xfId="0" applyFont="1" applyBorder="1" applyAlignment="1">
      <alignment vertical="center"/>
    </xf>
    <xf numFmtId="0" fontId="66" fillId="0" borderId="28" xfId="0" applyFont="1" applyBorder="1" applyAlignment="1">
      <alignment vertical="center"/>
    </xf>
    <xf numFmtId="0" fontId="66" fillId="0" borderId="65" xfId="0" applyFont="1" applyBorder="1" applyAlignment="1">
      <alignment vertical="center"/>
    </xf>
    <xf numFmtId="0" fontId="52" fillId="0" borderId="23" xfId="0" applyFont="1" applyBorder="1" applyAlignment="1">
      <alignment horizontal="center" vertical="center"/>
    </xf>
    <xf numFmtId="0" fontId="52" fillId="0" borderId="49" xfId="0" applyFont="1" applyBorder="1" applyAlignment="1">
      <alignment horizontal="center" vertical="center"/>
    </xf>
    <xf numFmtId="0" fontId="53" fillId="0" borderId="22" xfId="0" applyFont="1" applyBorder="1" applyAlignment="1">
      <alignment horizontal="left" vertical="center"/>
    </xf>
    <xf numFmtId="0" fontId="53" fillId="0" borderId="21" xfId="0" applyFont="1" applyBorder="1" applyAlignment="1">
      <alignment horizontal="left" vertical="center"/>
    </xf>
    <xf numFmtId="0" fontId="53" fillId="0" borderId="20" xfId="0" applyFont="1" applyBorder="1" applyAlignment="1">
      <alignment horizontal="left" vertical="center"/>
    </xf>
    <xf numFmtId="0" fontId="52" fillId="9" borderId="22" xfId="0" applyFont="1" applyFill="1" applyBorder="1" applyAlignment="1" applyProtection="1">
      <alignment horizontal="center"/>
      <protection locked="0"/>
    </xf>
    <xf numFmtId="0" fontId="52" fillId="9" borderId="20" xfId="0" applyFont="1" applyFill="1" applyBorder="1" applyAlignment="1" applyProtection="1">
      <alignment horizontal="center"/>
      <protection locked="0"/>
    </xf>
    <xf numFmtId="0" fontId="52" fillId="5" borderId="25" xfId="0" applyFont="1" applyFill="1" applyBorder="1" applyAlignment="1">
      <alignment horizontal="center"/>
    </xf>
    <xf numFmtId="0" fontId="52" fillId="5" borderId="28" xfId="0" applyFont="1" applyFill="1" applyBorder="1" applyAlignment="1">
      <alignment horizontal="center"/>
    </xf>
    <xf numFmtId="0" fontId="52" fillId="5" borderId="24" xfId="0" applyFont="1" applyFill="1" applyBorder="1" applyAlignment="1">
      <alignment horizontal="center"/>
    </xf>
    <xf numFmtId="0" fontId="53" fillId="9" borderId="22" xfId="0" applyFont="1" applyFill="1" applyBorder="1" applyAlignment="1" applyProtection="1">
      <alignment vertical="center"/>
      <protection locked="0"/>
    </xf>
    <xf numFmtId="0" fontId="53" fillId="9" borderId="21" xfId="0" applyFont="1" applyFill="1" applyBorder="1" applyAlignment="1" applyProtection="1">
      <alignment vertical="center"/>
      <protection locked="0"/>
    </xf>
    <xf numFmtId="0" fontId="53" fillId="9" borderId="20" xfId="0" applyFont="1" applyFill="1" applyBorder="1" applyAlignment="1" applyProtection="1">
      <alignment vertical="center"/>
      <protection locked="0"/>
    </xf>
    <xf numFmtId="0" fontId="66" fillId="0" borderId="26" xfId="0" applyFont="1" applyBorder="1" applyAlignment="1">
      <alignment vertical="center"/>
    </xf>
    <xf numFmtId="0" fontId="66" fillId="0" borderId="0" xfId="0" applyFont="1" applyBorder="1" applyAlignment="1">
      <alignment vertical="center"/>
    </xf>
    <xf numFmtId="0" fontId="66" fillId="0" borderId="14" xfId="0" applyFont="1" applyBorder="1" applyAlignment="1">
      <alignment vertical="center"/>
    </xf>
    <xf numFmtId="0" fontId="53" fillId="9" borderId="25" xfId="0" applyFont="1" applyFill="1" applyBorder="1" applyAlignment="1" applyProtection="1">
      <alignment vertical="center"/>
      <protection locked="0"/>
    </xf>
    <xf numFmtId="0" fontId="53" fillId="9" borderId="28" xfId="0" applyFont="1" applyFill="1" applyBorder="1" applyAlignment="1" applyProtection="1">
      <alignment vertical="center"/>
      <protection locked="0"/>
    </xf>
    <xf numFmtId="0" fontId="53" fillId="9" borderId="24" xfId="0" applyFont="1" applyFill="1" applyBorder="1" applyAlignment="1" applyProtection="1">
      <alignment vertical="center"/>
      <protection locked="0"/>
    </xf>
    <xf numFmtId="0" fontId="67" fillId="0" borderId="27" xfId="0" applyFont="1" applyBorder="1" applyAlignment="1">
      <alignment vertical="center" wrapText="1"/>
    </xf>
    <xf numFmtId="0" fontId="67" fillId="0" borderId="18" xfId="0" applyFont="1" applyBorder="1" applyAlignment="1">
      <alignment vertical="center" wrapText="1"/>
    </xf>
    <xf numFmtId="0" fontId="67" fillId="0" borderId="17" xfId="0" applyFont="1" applyBorder="1" applyAlignment="1">
      <alignment vertical="center" wrapText="1"/>
    </xf>
    <xf numFmtId="0" fontId="67" fillId="0" borderId="26" xfId="0" applyFont="1" applyBorder="1" applyAlignment="1">
      <alignment vertical="center" wrapText="1"/>
    </xf>
    <xf numFmtId="0" fontId="67" fillId="0" borderId="0" xfId="0" applyFont="1" applyBorder="1" applyAlignment="1">
      <alignment vertical="center" wrapText="1"/>
    </xf>
    <xf numFmtId="0" fontId="67" fillId="0" borderId="14" xfId="0" applyFont="1" applyBorder="1" applyAlignment="1">
      <alignment vertical="center" wrapText="1"/>
    </xf>
    <xf numFmtId="0" fontId="66" fillId="0" borderId="26" xfId="0" applyFont="1" applyBorder="1" applyAlignment="1">
      <alignment vertical="center" wrapText="1"/>
    </xf>
    <xf numFmtId="0" fontId="66" fillId="0" borderId="0" xfId="0" applyFont="1" applyBorder="1" applyAlignment="1">
      <alignment vertical="center" wrapText="1"/>
    </xf>
    <xf numFmtId="0" fontId="66" fillId="0" borderId="14" xfId="0" applyFont="1" applyBorder="1" applyAlignment="1">
      <alignment vertical="center" wrapText="1"/>
    </xf>
    <xf numFmtId="0" fontId="66" fillId="0" borderId="25" xfId="0" applyFont="1" applyBorder="1" applyAlignment="1">
      <alignment vertical="center"/>
    </xf>
    <xf numFmtId="0" fontId="66" fillId="0" borderId="24" xfId="0" applyFont="1" applyBorder="1" applyAlignment="1">
      <alignment vertical="center"/>
    </xf>
    <xf numFmtId="0" fontId="70" fillId="0" borderId="0" xfId="0" applyFont="1" applyBorder="1" applyAlignment="1">
      <alignment vertical="center"/>
    </xf>
    <xf numFmtId="0" fontId="70" fillId="0" borderId="64" xfId="0" applyFont="1" applyBorder="1" applyAlignment="1">
      <alignment vertical="center"/>
    </xf>
    <xf numFmtId="0" fontId="70" fillId="0" borderId="69" xfId="0" applyFont="1" applyBorder="1" applyAlignment="1">
      <alignment vertical="center"/>
    </xf>
    <xf numFmtId="0" fontId="66" fillId="14" borderId="22" xfId="0" applyFont="1" applyFill="1" applyBorder="1" applyAlignment="1">
      <alignment horizontal="center" vertical="center"/>
    </xf>
    <xf numFmtId="0" fontId="66" fillId="14" borderId="21" xfId="0" applyFont="1" applyFill="1" applyBorder="1" applyAlignment="1">
      <alignment horizontal="center" vertical="center"/>
    </xf>
    <xf numFmtId="0" fontId="66" fillId="14" borderId="20" xfId="0" applyFont="1" applyFill="1" applyBorder="1" applyAlignment="1">
      <alignment horizontal="center" vertical="center"/>
    </xf>
    <xf numFmtId="0" fontId="66" fillId="0" borderId="69" xfId="0" applyFont="1" applyBorder="1" applyAlignment="1">
      <alignment vertical="center"/>
    </xf>
    <xf numFmtId="0" fontId="66" fillId="0" borderId="64" xfId="0" applyFont="1" applyBorder="1" applyAlignment="1">
      <alignment vertical="center"/>
    </xf>
    <xf numFmtId="0" fontId="68" fillId="0" borderId="55" xfId="0" applyFont="1" applyBorder="1" applyAlignment="1">
      <alignment vertical="center"/>
    </xf>
    <xf numFmtId="0" fontId="68" fillId="0" borderId="21" xfId="0" applyFont="1" applyBorder="1" applyAlignment="1">
      <alignment vertical="center"/>
    </xf>
    <xf numFmtId="0" fontId="68" fillId="0" borderId="20" xfId="0" applyFont="1" applyBorder="1" applyAlignment="1">
      <alignment vertical="center"/>
    </xf>
    <xf numFmtId="0" fontId="68" fillId="14" borderId="55" xfId="0" applyFont="1" applyFill="1" applyBorder="1" applyAlignment="1">
      <alignment vertical="center"/>
    </xf>
    <xf numFmtId="0" fontId="68" fillId="14" borderId="21" xfId="0" applyFont="1" applyFill="1" applyBorder="1" applyAlignment="1">
      <alignment vertical="center"/>
    </xf>
    <xf numFmtId="0" fontId="68" fillId="14" borderId="20" xfId="0" applyFont="1" applyFill="1" applyBorder="1" applyAlignment="1">
      <alignment vertical="center"/>
    </xf>
    <xf numFmtId="0" fontId="66" fillId="0" borderId="55" xfId="0" applyFont="1" applyBorder="1" applyAlignment="1">
      <alignment horizontal="center" vertical="center"/>
    </xf>
    <xf numFmtId="0" fontId="66" fillId="0" borderId="21" xfId="0" applyFont="1" applyBorder="1" applyAlignment="1">
      <alignment horizontal="center" vertical="center"/>
    </xf>
    <xf numFmtId="0" fontId="66" fillId="0" borderId="20" xfId="0" applyFont="1" applyBorder="1" applyAlignment="1">
      <alignment horizontal="center" vertical="center"/>
    </xf>
    <xf numFmtId="0" fontId="66" fillId="0" borderId="22" xfId="0" applyFont="1" applyBorder="1" applyAlignment="1">
      <alignment horizontal="center" vertical="center"/>
    </xf>
    <xf numFmtId="0" fontId="66" fillId="0" borderId="72" xfId="0" applyFont="1" applyBorder="1" applyAlignment="1">
      <alignment horizontal="center" vertical="center"/>
    </xf>
    <xf numFmtId="0" fontId="74" fillId="0" borderId="70" xfId="0" applyFont="1" applyBorder="1" applyAlignment="1">
      <alignment vertical="center" wrapText="1"/>
    </xf>
    <xf numFmtId="0" fontId="74" fillId="0" borderId="28" xfId="0" applyFont="1" applyBorder="1" applyAlignment="1">
      <alignment vertical="center" wrapText="1"/>
    </xf>
    <xf numFmtId="0" fontId="74" fillId="0" borderId="24" xfId="0" applyFont="1" applyBorder="1" applyAlignment="1">
      <alignment vertical="center" wrapText="1"/>
    </xf>
    <xf numFmtId="0" fontId="67" fillId="0" borderId="55" xfId="0" applyFont="1" applyBorder="1" applyAlignment="1">
      <alignment vertical="center"/>
    </xf>
    <xf numFmtId="0" fontId="67" fillId="0" borderId="21" xfId="0" applyFont="1" applyBorder="1" applyAlignment="1">
      <alignment vertical="center"/>
    </xf>
    <xf numFmtId="0" fontId="67" fillId="0" borderId="20" xfId="0" applyFont="1" applyBorder="1" applyAlignment="1">
      <alignment vertical="center"/>
    </xf>
    <xf numFmtId="0" fontId="67" fillId="14" borderId="70" xfId="0" applyFont="1" applyFill="1" applyBorder="1" applyAlignment="1">
      <alignment vertical="center"/>
    </xf>
    <xf numFmtId="0" fontId="67" fillId="14" borderId="28" xfId="0" applyFont="1" applyFill="1" applyBorder="1" applyAlignment="1">
      <alignment vertical="center"/>
    </xf>
    <xf numFmtId="0" fontId="67" fillId="14" borderId="65" xfId="0" applyFont="1" applyFill="1" applyBorder="1" applyAlignment="1">
      <alignment vertical="center"/>
    </xf>
    <xf numFmtId="0" fontId="66" fillId="14" borderId="58" xfId="0" applyFont="1" applyFill="1" applyBorder="1" applyAlignment="1">
      <alignment vertical="center"/>
    </xf>
    <xf numFmtId="0" fontId="66" fillId="14" borderId="18" xfId="0" applyFont="1" applyFill="1" applyBorder="1" applyAlignment="1">
      <alignment vertical="center"/>
    </xf>
    <xf numFmtId="0" fontId="66" fillId="14" borderId="63" xfId="0" applyFont="1" applyFill="1" applyBorder="1" applyAlignment="1">
      <alignment vertical="center"/>
    </xf>
    <xf numFmtId="0" fontId="68" fillId="5" borderId="55" xfId="0" applyFont="1" applyFill="1" applyBorder="1" applyAlignment="1">
      <alignment horizontal="center" vertical="center"/>
    </xf>
    <xf numFmtId="0" fontId="68" fillId="5" borderId="21" xfId="0" applyFont="1" applyFill="1" applyBorder="1" applyAlignment="1">
      <alignment horizontal="center" vertical="center"/>
    </xf>
    <xf numFmtId="0" fontId="68" fillId="5" borderId="72" xfId="0" applyFont="1" applyFill="1" applyBorder="1" applyAlignment="1">
      <alignment horizontal="center" vertical="center"/>
    </xf>
    <xf numFmtId="0" fontId="63" fillId="0" borderId="0" xfId="0" applyFont="1" applyBorder="1" applyAlignment="1">
      <alignment horizontal="center" vertical="center"/>
    </xf>
    <xf numFmtId="0" fontId="66" fillId="14" borderId="59" xfId="0" applyFont="1" applyFill="1" applyBorder="1" applyAlignment="1">
      <alignment vertical="center"/>
    </xf>
    <xf numFmtId="0" fontId="68" fillId="16" borderId="0" xfId="0" applyFont="1" applyFill="1" applyBorder="1" applyAlignment="1">
      <alignment vertical="center" wrapText="1"/>
    </xf>
    <xf numFmtId="0" fontId="68" fillId="16" borderId="64" xfId="0" applyFont="1" applyFill="1" applyBorder="1" applyAlignment="1">
      <alignment vertical="center" wrapText="1"/>
    </xf>
    <xf numFmtId="0" fontId="68" fillId="16" borderId="28" xfId="0" applyFont="1" applyFill="1" applyBorder="1" applyAlignment="1">
      <alignment vertical="center" wrapText="1"/>
    </xf>
    <xf numFmtId="0" fontId="68" fillId="16" borderId="65" xfId="0" applyFont="1" applyFill="1" applyBorder="1" applyAlignment="1">
      <alignment vertical="center" wrapText="1"/>
    </xf>
    <xf numFmtId="0" fontId="66" fillId="14" borderId="56" xfId="0" applyFont="1" applyFill="1" applyBorder="1" applyAlignment="1">
      <alignment vertical="center"/>
    </xf>
    <xf numFmtId="0" fontId="66" fillId="14" borderId="55" xfId="0" applyFont="1" applyFill="1" applyBorder="1" applyAlignment="1">
      <alignment vertical="center"/>
    </xf>
    <xf numFmtId="0" fontId="68" fillId="19" borderId="27" xfId="0" applyFont="1" applyFill="1" applyBorder="1" applyAlignment="1" applyProtection="1">
      <protection locked="0"/>
    </xf>
    <xf numFmtId="0" fontId="68" fillId="19" borderId="17" xfId="0" applyFont="1" applyFill="1" applyBorder="1" applyAlignment="1" applyProtection="1">
      <protection locked="0"/>
    </xf>
    <xf numFmtId="0" fontId="68" fillId="14" borderId="73" xfId="0" applyFont="1" applyFill="1" applyBorder="1" applyAlignment="1">
      <alignment vertical="center" wrapText="1"/>
    </xf>
    <xf numFmtId="0" fontId="68" fillId="14" borderId="74" xfId="0" applyFont="1" applyFill="1" applyBorder="1" applyAlignment="1">
      <alignment vertical="center" wrapText="1"/>
    </xf>
    <xf numFmtId="0" fontId="68" fillId="14" borderId="75" xfId="0" applyFont="1" applyFill="1" applyBorder="1" applyAlignment="1">
      <alignment vertical="center" wrapText="1"/>
    </xf>
    <xf numFmtId="0" fontId="66" fillId="14" borderId="72" xfId="0" applyFont="1" applyFill="1" applyBorder="1" applyAlignment="1">
      <alignment horizontal="center" vertical="center"/>
    </xf>
    <xf numFmtId="0" fontId="66" fillId="14" borderId="76" xfId="0" applyFont="1" applyFill="1" applyBorder="1" applyAlignment="1">
      <alignment horizontal="center" vertical="center"/>
    </xf>
    <xf numFmtId="0" fontId="66" fillId="14" borderId="74" xfId="0" applyFont="1" applyFill="1" applyBorder="1" applyAlignment="1">
      <alignment horizontal="center" vertical="center"/>
    </xf>
    <xf numFmtId="0" fontId="66" fillId="14" borderId="77" xfId="0" applyFont="1" applyFill="1" applyBorder="1" applyAlignment="1">
      <alignment horizontal="center" vertical="center"/>
    </xf>
    <xf numFmtId="0" fontId="66" fillId="0" borderId="66"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68" xfId="0" applyFont="1" applyBorder="1" applyAlignment="1">
      <alignment horizontal="center" vertical="center" wrapText="1"/>
    </xf>
    <xf numFmtId="0" fontId="66" fillId="0" borderId="69"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64" xfId="0" applyFont="1" applyBorder="1" applyAlignment="1">
      <alignment horizontal="center" vertical="center" wrapText="1"/>
    </xf>
    <xf numFmtId="0" fontId="66" fillId="0" borderId="70"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65" xfId="0" applyFont="1" applyBorder="1" applyAlignment="1">
      <alignment horizontal="center" vertical="center" wrapText="1"/>
    </xf>
    <xf numFmtId="0" fontId="68" fillId="19" borderId="22" xfId="0" applyFont="1" applyFill="1" applyBorder="1" applyAlignment="1" applyProtection="1">
      <alignment vertical="center"/>
      <protection locked="0"/>
    </xf>
    <xf numFmtId="0" fontId="68" fillId="19" borderId="21" xfId="0" applyFont="1" applyFill="1" applyBorder="1" applyAlignment="1" applyProtection="1">
      <alignment vertical="center"/>
      <protection locked="0"/>
    </xf>
    <xf numFmtId="0" fontId="68" fillId="19" borderId="72" xfId="0" applyFont="1" applyFill="1" applyBorder="1" applyAlignment="1" applyProtection="1">
      <alignment vertical="center"/>
      <protection locked="0"/>
    </xf>
    <xf numFmtId="0" fontId="68" fillId="19" borderId="22" xfId="0" applyFont="1" applyFill="1" applyBorder="1" applyProtection="1">
      <protection locked="0"/>
    </xf>
    <xf numFmtId="0" fontId="68" fillId="19" borderId="21" xfId="0" applyFont="1" applyFill="1" applyBorder="1" applyProtection="1">
      <protection locked="0"/>
    </xf>
    <xf numFmtId="0" fontId="68" fillId="19" borderId="72" xfId="0" applyFont="1" applyFill="1" applyBorder="1" applyProtection="1">
      <protection locked="0"/>
    </xf>
    <xf numFmtId="0" fontId="68" fillId="5" borderId="58" xfId="0" applyFont="1" applyFill="1" applyBorder="1" applyAlignment="1">
      <alignment horizontal="center"/>
    </xf>
    <xf numFmtId="0" fontId="68" fillId="5" borderId="18" xfId="0" applyFont="1" applyFill="1" applyBorder="1" applyAlignment="1">
      <alignment horizontal="center"/>
    </xf>
    <xf numFmtId="0" fontId="68" fillId="5" borderId="17" xfId="0" applyFont="1" applyFill="1" applyBorder="1" applyAlignment="1">
      <alignment horizontal="center"/>
    </xf>
    <xf numFmtId="0" fontId="52" fillId="9" borderId="22" xfId="0" applyFont="1" applyFill="1" applyBorder="1" applyAlignment="1" applyProtection="1">
      <alignment horizontal="right"/>
      <protection locked="0"/>
    </xf>
    <xf numFmtId="0" fontId="52" fillId="9" borderId="21" xfId="0" applyFont="1" applyFill="1" applyBorder="1" applyAlignment="1" applyProtection="1">
      <alignment horizontal="right"/>
      <protection locked="0"/>
    </xf>
    <xf numFmtId="0" fontId="52" fillId="0" borderId="22" xfId="0" applyFont="1" applyBorder="1" applyAlignment="1">
      <alignment vertical="center"/>
    </xf>
    <xf numFmtId="0" fontId="52" fillId="0" borderId="20" xfId="0" applyFont="1" applyBorder="1" applyAlignment="1">
      <alignment vertical="center"/>
    </xf>
    <xf numFmtId="0" fontId="52" fillId="9" borderId="27" xfId="0" applyFont="1" applyFill="1" applyBorder="1" applyAlignment="1" applyProtection="1">
      <alignment horizontal="left" vertical="center" wrapText="1"/>
      <protection locked="0"/>
    </xf>
    <xf numFmtId="0" fontId="52" fillId="9" borderId="18" xfId="0" applyFont="1" applyFill="1" applyBorder="1" applyAlignment="1" applyProtection="1">
      <alignment horizontal="left" vertical="center" wrapText="1"/>
      <protection locked="0"/>
    </xf>
    <xf numFmtId="0" fontId="52" fillId="9" borderId="17" xfId="0" applyFont="1" applyFill="1" applyBorder="1" applyAlignment="1" applyProtection="1">
      <alignment horizontal="left" vertical="center" wrapText="1"/>
      <protection locked="0"/>
    </xf>
    <xf numFmtId="0" fontId="52" fillId="9" borderId="25" xfId="0" applyFont="1" applyFill="1" applyBorder="1" applyAlignment="1" applyProtection="1">
      <alignment horizontal="left" vertical="center" wrapText="1"/>
      <protection locked="0"/>
    </xf>
    <xf numFmtId="0" fontId="52" fillId="9" borderId="28" xfId="0" applyFont="1" applyFill="1" applyBorder="1" applyAlignment="1" applyProtection="1">
      <alignment horizontal="left" vertical="center" wrapText="1"/>
      <protection locked="0"/>
    </xf>
    <xf numFmtId="0" fontId="52" fillId="9" borderId="24" xfId="0" applyFont="1" applyFill="1" applyBorder="1" applyAlignment="1" applyProtection="1">
      <alignment horizontal="left" vertical="center" wrapText="1"/>
      <protection locked="0"/>
    </xf>
    <xf numFmtId="0" fontId="52" fillId="0" borderId="17" xfId="0" applyFont="1" applyBorder="1" applyAlignment="1">
      <alignment horizontal="center" vertical="center"/>
    </xf>
    <xf numFmtId="0" fontId="52" fillId="0" borderId="24" xfId="0" applyFont="1" applyBorder="1" applyAlignment="1">
      <alignment horizontal="center" vertical="center"/>
    </xf>
    <xf numFmtId="0" fontId="52" fillId="5" borderId="26" xfId="0" applyFont="1" applyFill="1" applyBorder="1" applyAlignment="1">
      <alignment horizontal="center"/>
    </xf>
    <xf numFmtId="0" fontId="52" fillId="5" borderId="0" xfId="0" applyFont="1" applyFill="1" applyBorder="1" applyAlignment="1">
      <alignment horizontal="center"/>
    </xf>
    <xf numFmtId="0" fontId="52" fillId="5" borderId="14" xfId="0" applyFont="1" applyFill="1" applyBorder="1" applyAlignment="1">
      <alignment horizontal="center"/>
    </xf>
    <xf numFmtId="0" fontId="51" fillId="0" borderId="26" xfId="0" applyFont="1" applyBorder="1" applyAlignment="1">
      <alignment vertical="center"/>
    </xf>
    <xf numFmtId="0" fontId="51" fillId="0" borderId="0" xfId="0" applyFont="1" applyBorder="1" applyAlignment="1">
      <alignment vertical="center"/>
    </xf>
    <xf numFmtId="0" fontId="52" fillId="0" borderId="22" xfId="0" applyFont="1" applyBorder="1" applyAlignment="1">
      <alignment horizontal="center" vertical="center"/>
    </xf>
    <xf numFmtId="0" fontId="52" fillId="0" borderId="20" xfId="0" applyFont="1" applyBorder="1" applyAlignment="1">
      <alignment horizontal="center" vertical="center"/>
    </xf>
    <xf numFmtId="0" fontId="15" fillId="0" borderId="26" xfId="0" applyFont="1" applyBorder="1" applyAlignment="1">
      <alignment vertical="center"/>
    </xf>
    <xf numFmtId="0" fontId="15" fillId="0" borderId="0" xfId="0" applyFont="1" applyBorder="1" applyAlignment="1">
      <alignment vertical="center"/>
    </xf>
    <xf numFmtId="0" fontId="52" fillId="9" borderId="26" xfId="0" applyFont="1" applyFill="1" applyBorder="1" applyProtection="1">
      <protection locked="0"/>
    </xf>
    <xf numFmtId="0" fontId="52" fillId="9" borderId="14" xfId="0" applyFont="1" applyFill="1" applyBorder="1" applyProtection="1">
      <protection locked="0"/>
    </xf>
    <xf numFmtId="0" fontId="67" fillId="0" borderId="27" xfId="0" applyFont="1" applyBorder="1" applyAlignment="1">
      <alignment vertical="center"/>
    </xf>
    <xf numFmtId="0" fontId="67" fillId="0" borderId="17" xfId="0" applyFont="1" applyBorder="1" applyAlignment="1">
      <alignment vertical="center"/>
    </xf>
    <xf numFmtId="0" fontId="52" fillId="9" borderId="27" xfId="0" applyFont="1" applyFill="1" applyBorder="1" applyAlignment="1" applyProtection="1">
      <alignment horizontal="center"/>
      <protection locked="0"/>
    </xf>
    <xf numFmtId="0" fontId="52" fillId="9" borderId="17" xfId="0" applyFont="1" applyFill="1" applyBorder="1" applyAlignment="1" applyProtection="1">
      <alignment horizontal="center"/>
      <protection locked="0"/>
    </xf>
    <xf numFmtId="0" fontId="52" fillId="5" borderId="5" xfId="0" applyFont="1" applyFill="1" applyBorder="1" applyAlignment="1">
      <alignment horizontal="center"/>
    </xf>
    <xf numFmtId="0" fontId="52" fillId="5" borderId="8" xfId="0" applyFont="1" applyFill="1" applyBorder="1" applyAlignment="1">
      <alignment horizontal="center"/>
    </xf>
    <xf numFmtId="0" fontId="52" fillId="5" borderId="16" xfId="0" applyFont="1" applyFill="1" applyBorder="1" applyAlignment="1">
      <alignment horizontal="center"/>
    </xf>
    <xf numFmtId="0" fontId="54" fillId="5" borderId="22" xfId="0" applyFont="1" applyFill="1" applyBorder="1" applyAlignment="1">
      <alignment horizontal="center" vertical="center"/>
    </xf>
    <xf numFmtId="0" fontId="54" fillId="5" borderId="21" xfId="0" applyFont="1" applyFill="1" applyBorder="1" applyAlignment="1">
      <alignment horizontal="center" vertical="center"/>
    </xf>
    <xf numFmtId="0" fontId="54" fillId="5" borderId="20" xfId="0" applyFont="1" applyFill="1" applyBorder="1" applyAlignment="1">
      <alignment horizontal="center" vertical="center"/>
    </xf>
    <xf numFmtId="0" fontId="68" fillId="0" borderId="14" xfId="0" applyFont="1" applyBorder="1" applyAlignment="1">
      <alignment vertical="center"/>
    </xf>
    <xf numFmtId="0" fontId="55" fillId="0" borderId="18" xfId="0" applyFont="1" applyBorder="1" applyAlignment="1">
      <alignment vertical="center"/>
    </xf>
    <xf numFmtId="0" fontId="55" fillId="0" borderId="17" xfId="0" applyFont="1" applyBorder="1" applyAlignment="1">
      <alignment vertical="center"/>
    </xf>
    <xf numFmtId="0" fontId="75" fillId="0" borderId="26" xfId="0" applyFont="1" applyBorder="1" applyAlignment="1">
      <alignment vertical="center"/>
    </xf>
    <xf numFmtId="0" fontId="75" fillId="0" borderId="0" xfId="0" applyFont="1" applyBorder="1" applyAlignment="1">
      <alignment vertical="center"/>
    </xf>
    <xf numFmtId="0" fontId="75" fillId="0" borderId="14" xfId="0" applyFont="1" applyBorder="1" applyAlignment="1">
      <alignment vertical="center"/>
    </xf>
    <xf numFmtId="0" fontId="77" fillId="0" borderId="22" xfId="0" applyFont="1" applyBorder="1" applyAlignment="1">
      <alignment horizontal="center" vertical="center"/>
    </xf>
    <xf numFmtId="0" fontId="77" fillId="0" borderId="21" xfId="0" applyFont="1" applyBorder="1" applyAlignment="1">
      <alignment horizontal="center" vertical="center"/>
    </xf>
    <xf numFmtId="0" fontId="77" fillId="0" borderId="20" xfId="0" applyFont="1" applyBorder="1" applyAlignment="1">
      <alignment horizontal="center" vertical="center"/>
    </xf>
    <xf numFmtId="0" fontId="68" fillId="0" borderId="22" xfId="0" applyFont="1" applyBorder="1" applyAlignment="1">
      <alignment horizontal="center" vertical="center"/>
    </xf>
    <xf numFmtId="0" fontId="68" fillId="0" borderId="21" xfId="0" applyFont="1" applyBorder="1" applyAlignment="1">
      <alignment horizontal="center" vertical="center"/>
    </xf>
    <xf numFmtId="0" fontId="68" fillId="0" borderId="20" xfId="0" applyFont="1" applyBorder="1" applyAlignment="1">
      <alignment horizontal="center" vertical="center"/>
    </xf>
    <xf numFmtId="0" fontId="68" fillId="0" borderId="22" xfId="0" applyFont="1" applyBorder="1" applyAlignment="1">
      <alignment horizontal="center"/>
    </xf>
    <xf numFmtId="0" fontId="68" fillId="0" borderId="21" xfId="0" applyFont="1" applyBorder="1" applyAlignment="1">
      <alignment horizontal="center"/>
    </xf>
    <xf numFmtId="0" fontId="68" fillId="0" borderId="20" xfId="0" applyFont="1" applyBorder="1" applyAlignment="1">
      <alignment horizontal="center"/>
    </xf>
    <xf numFmtId="0" fontId="68" fillId="0" borderId="28" xfId="0" applyFont="1" applyBorder="1" applyAlignment="1">
      <alignment vertical="center"/>
    </xf>
    <xf numFmtId="0" fontId="68" fillId="5" borderId="22" xfId="0" applyFont="1" applyFill="1" applyBorder="1" applyAlignment="1">
      <alignment horizontal="center"/>
    </xf>
    <xf numFmtId="0" fontId="68" fillId="5" borderId="21" xfId="0" applyFont="1" applyFill="1" applyBorder="1" applyAlignment="1">
      <alignment horizontal="center"/>
    </xf>
    <xf numFmtId="0" fontId="68" fillId="5" borderId="20" xfId="0" applyFont="1" applyFill="1" applyBorder="1" applyAlignment="1">
      <alignment horizontal="center"/>
    </xf>
    <xf numFmtId="0" fontId="53" fillId="14" borderId="22" xfId="0" applyFont="1" applyFill="1" applyBorder="1" applyAlignment="1">
      <alignment horizontal="center" vertical="center"/>
    </xf>
    <xf numFmtId="0" fontId="53" fillId="14" borderId="21" xfId="0" applyFont="1" applyFill="1" applyBorder="1" applyAlignment="1">
      <alignment horizontal="center" vertical="center"/>
    </xf>
    <xf numFmtId="0" fontId="53" fillId="14" borderId="20" xfId="0" applyFont="1" applyFill="1" applyBorder="1" applyAlignment="1">
      <alignment horizontal="center" vertical="center"/>
    </xf>
    <xf numFmtId="0" fontId="51" fillId="0" borderId="78" xfId="0" applyFont="1" applyBorder="1" applyAlignment="1">
      <alignment horizontal="center"/>
    </xf>
    <xf numFmtId="0" fontId="51" fillId="0" borderId="79" xfId="0" applyFont="1" applyBorder="1" applyAlignment="1">
      <alignment horizontal="center"/>
    </xf>
    <xf numFmtId="0" fontId="51" fillId="0" borderId="80" xfId="0" applyFont="1" applyBorder="1" applyAlignment="1">
      <alignment horizontal="center"/>
    </xf>
    <xf numFmtId="0" fontId="51" fillId="0" borderId="22" xfId="0" applyFont="1" applyBorder="1" applyAlignment="1">
      <alignment horizontal="right" vertical="center"/>
    </xf>
    <xf numFmtId="0" fontId="51" fillId="0" borderId="20" xfId="0" applyFont="1" applyBorder="1" applyAlignment="1">
      <alignment horizontal="right" vertical="center"/>
    </xf>
    <xf numFmtId="0" fontId="51" fillId="9" borderId="2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20" xfId="0" applyFont="1" applyFill="1" applyBorder="1" applyAlignment="1">
      <alignment horizontal="center" vertical="center"/>
    </xf>
    <xf numFmtId="14" fontId="51" fillId="9" borderId="22" xfId="0" applyNumberFormat="1" applyFont="1" applyFill="1" applyBorder="1" applyAlignment="1" applyProtection="1">
      <alignment horizontal="center" vertical="center"/>
      <protection locked="0"/>
    </xf>
    <xf numFmtId="0" fontId="51" fillId="9" borderId="20" xfId="0" applyFont="1" applyFill="1" applyBorder="1" applyAlignment="1" applyProtection="1">
      <alignment horizontal="center" vertical="center"/>
      <protection locked="0"/>
    </xf>
    <xf numFmtId="0" fontId="52" fillId="5" borderId="54" xfId="0" applyFont="1" applyFill="1" applyBorder="1" applyAlignment="1">
      <alignment horizontal="center"/>
    </xf>
    <xf numFmtId="0" fontId="56" fillId="5" borderId="22" xfId="0" applyFont="1" applyFill="1" applyBorder="1" applyAlignment="1">
      <alignment horizontal="center"/>
    </xf>
    <xf numFmtId="0" fontId="56" fillId="5" borderId="21" xfId="0" applyFont="1" applyFill="1" applyBorder="1" applyAlignment="1">
      <alignment horizontal="center"/>
    </xf>
    <xf numFmtId="0" fontId="56" fillId="5" borderId="20" xfId="0" applyFont="1" applyFill="1" applyBorder="1" applyAlignment="1">
      <alignment horizontal="center"/>
    </xf>
    <xf numFmtId="0" fontId="52" fillId="5" borderId="27" xfId="0" applyFont="1" applyFill="1" applyBorder="1" applyAlignment="1">
      <alignment horizontal="center"/>
    </xf>
    <xf numFmtId="0" fontId="52" fillId="5" borderId="21" xfId="0" applyFont="1" applyFill="1" applyBorder="1" applyAlignment="1">
      <alignment horizontal="center"/>
    </xf>
    <xf numFmtId="0" fontId="52" fillId="5" borderId="20" xfId="0" applyFont="1" applyFill="1" applyBorder="1" applyAlignment="1">
      <alignment horizontal="center"/>
    </xf>
    <xf numFmtId="0" fontId="52" fillId="5" borderId="49" xfId="0" applyFont="1" applyFill="1" applyBorder="1" applyAlignment="1">
      <alignment horizontal="center"/>
    </xf>
    <xf numFmtId="0" fontId="66" fillId="0" borderId="26" xfId="0" applyFont="1" applyBorder="1" applyAlignment="1">
      <alignment horizontal="center" vertical="center"/>
    </xf>
    <xf numFmtId="0" fontId="68" fillId="0" borderId="24" xfId="0" applyFont="1" applyBorder="1" applyAlignment="1">
      <alignment vertical="center"/>
    </xf>
    <xf numFmtId="0" fontId="52" fillId="5" borderId="22" xfId="0" applyFont="1" applyFill="1" applyBorder="1" applyAlignment="1">
      <alignment horizontal="center"/>
    </xf>
    <xf numFmtId="0" fontId="53" fillId="9" borderId="22" xfId="0" applyFont="1" applyFill="1" applyBorder="1" applyAlignment="1" applyProtection="1">
      <alignment horizontal="center" vertical="center"/>
      <protection locked="0"/>
    </xf>
    <xf numFmtId="0" fontId="53" fillId="9" borderId="21" xfId="0" applyFont="1" applyFill="1" applyBorder="1" applyAlignment="1" applyProtection="1">
      <alignment horizontal="center" vertical="center"/>
      <protection locked="0"/>
    </xf>
    <xf numFmtId="0" fontId="53" fillId="9" borderId="20" xfId="0" applyFont="1" applyFill="1" applyBorder="1" applyAlignment="1" applyProtection="1">
      <alignment horizontal="center" vertical="center"/>
      <protection locked="0"/>
    </xf>
    <xf numFmtId="0" fontId="0" fillId="25" borderId="5" xfId="0" applyFill="1" applyBorder="1" applyAlignment="1">
      <alignment horizontal="center"/>
    </xf>
    <xf numFmtId="0" fontId="0" fillId="25" borderId="8" xfId="0" applyFill="1" applyBorder="1" applyAlignment="1">
      <alignment horizontal="center"/>
    </xf>
    <xf numFmtId="0" fontId="0" fillId="25" borderId="4" xfId="0" applyFill="1" applyBorder="1" applyAlignment="1">
      <alignment horizontal="center"/>
    </xf>
    <xf numFmtId="0" fontId="0" fillId="5" borderId="5" xfId="0" applyFill="1" applyBorder="1" applyAlignment="1">
      <alignment horizontal="center"/>
    </xf>
    <xf numFmtId="0" fontId="0" fillId="5" borderId="8" xfId="0" applyFill="1" applyBorder="1" applyAlignment="1">
      <alignment horizontal="center"/>
    </xf>
    <xf numFmtId="0" fontId="0" fillId="5" borderId="4" xfId="0" applyFill="1" applyBorder="1" applyAlignment="1">
      <alignment horizontal="center"/>
    </xf>
    <xf numFmtId="0" fontId="0" fillId="12" borderId="5" xfId="0" applyFill="1" applyBorder="1" applyAlignment="1">
      <alignment horizontal="center"/>
    </xf>
    <xf numFmtId="0" fontId="0" fillId="12" borderId="8" xfId="0" applyFill="1" applyBorder="1" applyAlignment="1">
      <alignment horizontal="center"/>
    </xf>
    <xf numFmtId="0" fontId="0" fillId="12" borderId="4" xfId="0" applyFill="1" applyBorder="1" applyAlignment="1">
      <alignment horizontal="center"/>
    </xf>
    <xf numFmtId="0" fontId="0" fillId="23" borderId="5" xfId="14" applyFont="1" applyFill="1" applyBorder="1" applyAlignment="1">
      <alignment horizontal="center" vertical="center"/>
    </xf>
    <xf numFmtId="0" fontId="0" fillId="23" borderId="8" xfId="14" applyFont="1" applyFill="1" applyBorder="1" applyAlignment="1">
      <alignment horizontal="center" vertical="center"/>
    </xf>
    <xf numFmtId="0" fontId="0" fillId="23" borderId="4" xfId="14" applyFont="1" applyFill="1" applyBorder="1" applyAlignment="1">
      <alignment horizontal="center" vertical="center"/>
    </xf>
    <xf numFmtId="0" fontId="0" fillId="2" borderId="0" xfId="0" applyFill="1" applyAlignment="1">
      <alignment horizontal="center"/>
    </xf>
    <xf numFmtId="43" fontId="16" fillId="24" borderId="11" xfId="14" applyNumberFormat="1" applyFont="1" applyFill="1" applyBorder="1" applyAlignment="1" applyProtection="1">
      <alignment horizontal="center" vertical="center"/>
      <protection locked="0"/>
    </xf>
    <xf numFmtId="0" fontId="16" fillId="24" borderId="11" xfId="14" applyNumberFormat="1" applyFont="1" applyFill="1" applyBorder="1" applyAlignment="1" applyProtection="1">
      <alignment horizontal="center" vertical="center"/>
      <protection locked="0"/>
    </xf>
    <xf numFmtId="0" fontId="0" fillId="23" borderId="5" xfId="0" applyFill="1" applyBorder="1" applyAlignment="1">
      <alignment horizontal="center"/>
    </xf>
    <xf numFmtId="0" fontId="0" fillId="23" borderId="8" xfId="0" applyFill="1" applyBorder="1" applyAlignment="1">
      <alignment horizontal="center"/>
    </xf>
    <xf numFmtId="0" fontId="0" fillId="23" borderId="4" xfId="0" applyFill="1" applyBorder="1" applyAlignment="1">
      <alignment horizontal="center"/>
    </xf>
    <xf numFmtId="2" fontId="2" fillId="21" borderId="5" xfId="0" applyNumberFormat="1" applyFont="1" applyFill="1" applyBorder="1" applyAlignment="1" applyProtection="1">
      <alignment horizontal="center"/>
    </xf>
    <xf numFmtId="2" fontId="2" fillId="21" borderId="4" xfId="0" applyNumberFormat="1" applyFont="1" applyFill="1" applyBorder="1" applyAlignment="1" applyProtection="1">
      <alignment horizontal="center"/>
    </xf>
    <xf numFmtId="0" fontId="2" fillId="21" borderId="5" xfId="0" applyFont="1" applyFill="1" applyBorder="1" applyAlignment="1" applyProtection="1">
      <alignment horizontal="left" vertical="center"/>
    </xf>
    <xf numFmtId="0" fontId="2" fillId="21" borderId="8" xfId="0" applyFont="1" applyFill="1" applyBorder="1" applyAlignment="1" applyProtection="1">
      <alignment horizontal="left" vertical="center"/>
    </xf>
    <xf numFmtId="0" fontId="2" fillId="21" borderId="4" xfId="0" applyFont="1" applyFill="1" applyBorder="1" applyAlignment="1" applyProtection="1">
      <alignment horizontal="left" vertical="center"/>
    </xf>
    <xf numFmtId="0" fontId="36" fillId="6" borderId="1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0" fillId="21" borderId="10" xfId="0" applyFill="1" applyBorder="1" applyAlignment="1">
      <alignment horizontal="right" vertical="center" wrapText="1"/>
    </xf>
    <xf numFmtId="0" fontId="0" fillId="21" borderId="12" xfId="0" applyFill="1" applyBorder="1" applyAlignment="1">
      <alignment horizontal="right" vertical="center" wrapText="1"/>
    </xf>
    <xf numFmtId="0" fontId="0" fillId="21" borderId="9" xfId="0" applyFill="1" applyBorder="1" applyAlignment="1">
      <alignment horizontal="right" vertical="center" wrapText="1"/>
    </xf>
    <xf numFmtId="0" fontId="0" fillId="21" borderId="3" xfId="0" applyFill="1" applyBorder="1" applyAlignment="1">
      <alignment horizontal="right" vertical="center" wrapText="1"/>
    </xf>
    <xf numFmtId="0" fontId="0" fillId="21" borderId="2" xfId="0" applyFill="1" applyBorder="1" applyAlignment="1">
      <alignment horizontal="right" vertical="center" wrapText="1"/>
    </xf>
    <xf numFmtId="0" fontId="0" fillId="21" borderId="1" xfId="0" applyFill="1" applyBorder="1" applyAlignment="1">
      <alignment horizontal="right" vertical="center" wrapText="1"/>
    </xf>
    <xf numFmtId="0" fontId="0" fillId="24" borderId="53" xfId="14" applyFont="1" applyFill="1" applyAlignment="1" applyProtection="1">
      <alignment horizontal="center" vertical="center"/>
      <protection locked="0"/>
    </xf>
    <xf numFmtId="2" fontId="2" fillId="3" borderId="5" xfId="0" applyNumberFormat="1" applyFont="1" applyFill="1" applyBorder="1" applyAlignment="1">
      <alignment horizontal="center"/>
    </xf>
    <xf numFmtId="2" fontId="2" fillId="3" borderId="4" xfId="0" applyNumberFormat="1" applyFont="1" applyFill="1" applyBorder="1" applyAlignment="1">
      <alignment horizontal="center"/>
    </xf>
    <xf numFmtId="0" fontId="2" fillId="5" borderId="11" xfId="0" applyFont="1" applyFill="1" applyBorder="1" applyAlignment="1">
      <alignment horizontal="right"/>
    </xf>
    <xf numFmtId="0" fontId="2" fillId="22" borderId="11" xfId="0" applyFont="1" applyFill="1" applyBorder="1" applyAlignment="1">
      <alignment horizontal="right"/>
    </xf>
    <xf numFmtId="0" fontId="0" fillId="3" borderId="5" xfId="0"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12" borderId="5" xfId="0" applyFill="1" applyBorder="1" applyAlignment="1">
      <alignment horizontal="center" vertical="center"/>
    </xf>
    <xf numFmtId="0" fontId="0" fillId="12" borderId="8" xfId="0" applyFill="1" applyBorder="1" applyAlignment="1">
      <alignment horizontal="center" vertical="center"/>
    </xf>
    <xf numFmtId="0" fontId="0" fillId="12" borderId="4" xfId="0" applyFill="1" applyBorder="1" applyAlignment="1">
      <alignment horizontal="center" vertical="center"/>
    </xf>
    <xf numFmtId="0" fontId="2" fillId="21" borderId="5" xfId="0" applyFont="1" applyFill="1" applyBorder="1" applyAlignment="1">
      <alignment horizontal="center"/>
    </xf>
    <xf numFmtId="0" fontId="2" fillId="21" borderId="8" xfId="0" applyFont="1" applyFill="1" applyBorder="1" applyAlignment="1">
      <alignment horizontal="center"/>
    </xf>
    <xf numFmtId="0" fontId="2" fillId="21" borderId="4" xfId="0" applyFont="1" applyFill="1" applyBorder="1" applyAlignment="1">
      <alignment horizontal="center"/>
    </xf>
    <xf numFmtId="0" fontId="0" fillId="2" borderId="10" xfId="0" applyFill="1" applyBorder="1" applyAlignment="1">
      <alignment horizontal="center"/>
    </xf>
    <xf numFmtId="0" fontId="0" fillId="2" borderId="6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vertical="center"/>
    </xf>
    <xf numFmtId="0" fontId="0" fillId="2" borderId="0" xfId="0" applyFill="1" applyBorder="1" applyAlignment="1">
      <alignment horizontal="center"/>
    </xf>
    <xf numFmtId="0" fontId="0" fillId="2" borderId="61" xfId="0" applyFill="1" applyBorder="1" applyAlignment="1">
      <alignment horizontal="center"/>
    </xf>
    <xf numFmtId="0" fontId="0" fillId="2" borderId="1" xfId="0" applyFill="1" applyBorder="1" applyAlignment="1">
      <alignment horizontal="center"/>
    </xf>
    <xf numFmtId="0" fontId="0" fillId="21" borderId="11" xfId="0" applyFill="1" applyBorder="1" applyAlignment="1">
      <alignment horizontal="center"/>
    </xf>
    <xf numFmtId="0" fontId="2" fillId="21" borderId="5" xfId="0" applyFont="1" applyFill="1" applyBorder="1" applyAlignment="1" applyProtection="1">
      <alignment horizontal="left"/>
    </xf>
    <xf numFmtId="0" fontId="2" fillId="21" borderId="8" xfId="0" applyFont="1" applyFill="1" applyBorder="1" applyAlignment="1" applyProtection="1">
      <alignment horizontal="left"/>
    </xf>
    <xf numFmtId="0" fontId="2" fillId="21" borderId="4" xfId="0" applyFont="1" applyFill="1" applyBorder="1" applyAlignment="1" applyProtection="1">
      <alignment horizontal="left"/>
    </xf>
    <xf numFmtId="0" fontId="0" fillId="5" borderId="11" xfId="0" applyFill="1" applyBorder="1" applyAlignment="1">
      <alignment horizontal="center" vertical="center"/>
    </xf>
    <xf numFmtId="0" fontId="0" fillId="12" borderId="11" xfId="0" applyFill="1" applyBorder="1" applyAlignment="1">
      <alignment horizontal="center"/>
    </xf>
    <xf numFmtId="0" fontId="16" fillId="25" borderId="5" xfId="0" applyFont="1" applyFill="1" applyBorder="1" applyAlignment="1">
      <alignment horizontal="center"/>
    </xf>
    <xf numFmtId="0" fontId="16" fillId="25" borderId="8" xfId="0" applyFont="1" applyFill="1" applyBorder="1" applyAlignment="1">
      <alignment horizontal="center"/>
    </xf>
    <xf numFmtId="0" fontId="0" fillId="3" borderId="11" xfId="0" applyFill="1" applyBorder="1" applyAlignment="1">
      <alignment horizontal="right"/>
    </xf>
    <xf numFmtId="0" fontId="0" fillId="2" borderId="9" xfId="0" applyFill="1" applyBorder="1" applyAlignment="1">
      <alignment horizontal="center" vertical="center"/>
    </xf>
    <xf numFmtId="0" fontId="0" fillId="2" borderId="61" xfId="0" applyFill="1" applyBorder="1" applyAlignment="1">
      <alignment horizontal="center" vertical="center"/>
    </xf>
    <xf numFmtId="0" fontId="0" fillId="2" borderId="1" xfId="0" applyFill="1" applyBorder="1" applyAlignment="1">
      <alignment horizontal="center" vertical="center"/>
    </xf>
    <xf numFmtId="0" fontId="36" fillId="21" borderId="11" xfId="0" applyFont="1" applyFill="1" applyBorder="1" applyAlignment="1" applyProtection="1">
      <alignment horizontal="center" vertical="center"/>
    </xf>
    <xf numFmtId="0" fontId="15" fillId="0" borderId="28" xfId="0" applyFont="1" applyBorder="1" applyAlignment="1">
      <alignment horizontal="center"/>
    </xf>
    <xf numFmtId="0" fontId="4" fillId="3" borderId="92" xfId="0" applyFont="1" applyFill="1" applyBorder="1" applyAlignment="1">
      <alignment horizontal="right" vertical="center"/>
    </xf>
    <xf numFmtId="0" fontId="4" fillId="3" borderId="31" xfId="0" applyFont="1" applyFill="1" applyBorder="1" applyAlignment="1">
      <alignment horizontal="right" vertical="center"/>
    </xf>
    <xf numFmtId="0" fontId="18" fillId="3" borderId="43" xfId="0" applyFont="1" applyFill="1" applyBorder="1" applyAlignment="1">
      <alignment horizontal="left" vertical="center"/>
    </xf>
    <xf numFmtId="0" fontId="18" fillId="3" borderId="42" xfId="0" applyFont="1" applyFill="1" applyBorder="1" applyAlignment="1">
      <alignment horizontal="left" vertical="center"/>
    </xf>
    <xf numFmtId="0" fontId="18" fillId="9" borderId="11" xfId="0" applyFont="1" applyFill="1" applyBorder="1" applyAlignment="1" applyProtection="1">
      <alignment horizontal="center"/>
      <protection locked="0"/>
    </xf>
    <xf numFmtId="0" fontId="18" fillId="9" borderId="15" xfId="0" applyFont="1" applyFill="1" applyBorder="1" applyAlignment="1" applyProtection="1">
      <alignment horizontal="center"/>
      <protection locked="0"/>
    </xf>
    <xf numFmtId="44" fontId="28" fillId="3" borderId="22" xfId="13" applyFont="1" applyFill="1" applyBorder="1" applyAlignment="1" applyProtection="1">
      <alignment horizontal="center" vertical="center"/>
    </xf>
    <xf numFmtId="44" fontId="28" fillId="3" borderId="21" xfId="13" applyFont="1" applyFill="1" applyBorder="1" applyAlignment="1" applyProtection="1">
      <alignment horizontal="center" vertical="center"/>
    </xf>
    <xf numFmtId="44" fontId="28" fillId="3" borderId="20" xfId="13" applyFont="1" applyFill="1" applyBorder="1" applyAlignment="1" applyProtection="1">
      <alignment horizontal="center" vertical="center"/>
    </xf>
    <xf numFmtId="0" fontId="4" fillId="0" borderId="33" xfId="0" applyFont="1" applyBorder="1" applyAlignment="1">
      <alignment horizontal="center"/>
    </xf>
    <xf numFmtId="0" fontId="18" fillId="3" borderId="11" xfId="0" applyFont="1" applyFill="1" applyBorder="1" applyAlignment="1">
      <alignment horizontal="right"/>
    </xf>
    <xf numFmtId="0" fontId="7" fillId="9" borderId="11" xfId="0" applyFont="1" applyFill="1" applyBorder="1" applyAlignment="1" applyProtection="1">
      <alignment horizontal="left"/>
      <protection locked="0"/>
    </xf>
    <xf numFmtId="0" fontId="4" fillId="0" borderId="10" xfId="0" applyFont="1" applyBorder="1" applyAlignment="1">
      <alignment horizontal="center"/>
    </xf>
    <xf numFmtId="0" fontId="4" fillId="0" borderId="12" xfId="0" applyFont="1" applyBorder="1" applyAlignment="1">
      <alignment horizontal="center"/>
    </xf>
    <xf numFmtId="0" fontId="4" fillId="0" borderId="28" xfId="0" applyFont="1" applyBorder="1" applyAlignment="1">
      <alignment horizontal="center"/>
    </xf>
    <xf numFmtId="0" fontId="7" fillId="3" borderId="22" xfId="0" applyFont="1" applyFill="1" applyBorder="1" applyAlignment="1">
      <alignment horizontal="left" vertical="center"/>
    </xf>
    <xf numFmtId="0" fontId="7" fillId="3" borderId="21" xfId="0" applyFont="1" applyFill="1" applyBorder="1" applyAlignment="1">
      <alignment horizontal="left" vertical="center"/>
    </xf>
    <xf numFmtId="0" fontId="7" fillId="3" borderId="60" xfId="0" applyFont="1" applyFill="1" applyBorder="1" applyAlignment="1">
      <alignment horizontal="left" vertical="center"/>
    </xf>
    <xf numFmtId="0" fontId="18" fillId="9" borderId="45" xfId="0" applyFont="1" applyFill="1" applyBorder="1" applyAlignment="1" applyProtection="1">
      <alignment horizontal="center"/>
      <protection locked="0"/>
    </xf>
    <xf numFmtId="0" fontId="18" fillId="9" borderId="44" xfId="0" applyFont="1" applyFill="1" applyBorder="1" applyAlignment="1" applyProtection="1">
      <alignment horizontal="center"/>
      <protection locked="0"/>
    </xf>
    <xf numFmtId="0" fontId="18" fillId="3" borderId="27" xfId="0" applyFont="1" applyFill="1" applyBorder="1" applyAlignment="1">
      <alignment horizontal="left" vertical="center"/>
    </xf>
    <xf numFmtId="0" fontId="18" fillId="3" borderId="18" xfId="0" applyFont="1" applyFill="1" applyBorder="1" applyAlignment="1">
      <alignment horizontal="left" vertical="center"/>
    </xf>
    <xf numFmtId="0" fontId="18" fillId="9" borderId="6"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3" borderId="43" xfId="0" applyFont="1" applyFill="1" applyBorder="1" applyAlignment="1">
      <alignment horizontal="left"/>
    </xf>
    <xf numFmtId="0" fontId="18" fillId="3" borderId="42" xfId="0" applyFont="1" applyFill="1" applyBorder="1" applyAlignment="1">
      <alignment horizontal="left"/>
    </xf>
    <xf numFmtId="9" fontId="18" fillId="3" borderId="11" xfId="0" applyNumberFormat="1" applyFont="1" applyFill="1" applyBorder="1" applyAlignment="1">
      <alignment horizontal="center" vertical="center"/>
    </xf>
    <xf numFmtId="9" fontId="18" fillId="3" borderId="15" xfId="0" applyNumberFormat="1" applyFont="1" applyFill="1" applyBorder="1" applyAlignment="1">
      <alignment horizontal="center" vertical="center"/>
    </xf>
    <xf numFmtId="0" fontId="18" fillId="3" borderId="39" xfId="0" applyFont="1" applyFill="1" applyBorder="1" applyAlignment="1">
      <alignment horizontal="left" vertical="center"/>
    </xf>
    <xf numFmtId="0" fontId="18" fillId="3" borderId="38" xfId="0" applyFont="1" applyFill="1" applyBorder="1" applyAlignment="1">
      <alignment horizontal="left" vertical="center"/>
    </xf>
    <xf numFmtId="166" fontId="18" fillId="9" borderId="11" xfId="0" applyNumberFormat="1" applyFont="1" applyFill="1" applyBorder="1" applyAlignment="1" applyProtection="1">
      <alignment horizontal="center"/>
      <protection locked="0"/>
    </xf>
    <xf numFmtId="166" fontId="18" fillId="9" borderId="15" xfId="0" applyNumberFormat="1" applyFont="1" applyFill="1" applyBorder="1" applyAlignment="1" applyProtection="1">
      <alignment horizontal="center"/>
      <protection locked="0"/>
    </xf>
    <xf numFmtId="0" fontId="18" fillId="3" borderId="46" xfId="0" applyFont="1" applyFill="1" applyBorder="1" applyAlignment="1">
      <alignment horizontal="left" vertical="center"/>
    </xf>
    <xf numFmtId="0" fontId="18" fillId="3" borderId="8" xfId="0" applyFont="1" applyFill="1" applyBorder="1" applyAlignment="1">
      <alignment horizontal="left" vertical="center"/>
    </xf>
    <xf numFmtId="168" fontId="18" fillId="3" borderId="11" xfId="0" applyNumberFormat="1" applyFont="1" applyFill="1" applyBorder="1" applyAlignment="1">
      <alignment horizontal="center" wrapText="1"/>
    </xf>
    <xf numFmtId="168" fontId="18" fillId="3" borderId="15" xfId="0" applyNumberFormat="1" applyFont="1" applyFill="1" applyBorder="1" applyAlignment="1">
      <alignment horizontal="center" wrapText="1"/>
    </xf>
    <xf numFmtId="9" fontId="18" fillId="3" borderId="11" xfId="0" applyNumberFormat="1" applyFont="1" applyFill="1" applyBorder="1" applyAlignment="1">
      <alignment horizontal="center"/>
    </xf>
    <xf numFmtId="9" fontId="18" fillId="3" borderId="15" xfId="0" applyNumberFormat="1" applyFont="1" applyFill="1" applyBorder="1" applyAlignment="1">
      <alignment horizontal="center"/>
    </xf>
    <xf numFmtId="167" fontId="4" fillId="0" borderId="0" xfId="0" applyNumberFormat="1" applyFont="1" applyAlignment="1">
      <alignment horizontal="center"/>
    </xf>
    <xf numFmtId="167" fontId="4" fillId="0" borderId="14" xfId="0" applyNumberFormat="1" applyFont="1" applyBorder="1" applyAlignment="1">
      <alignment horizontal="center"/>
    </xf>
    <xf numFmtId="0" fontId="18" fillId="3" borderId="46" xfId="0" applyFont="1" applyFill="1" applyBorder="1" applyAlignment="1">
      <alignment horizontal="left"/>
    </xf>
    <xf numFmtId="0" fontId="18" fillId="3" borderId="8" xfId="0" applyFont="1" applyFill="1" applyBorder="1" applyAlignment="1">
      <alignment horizontal="left"/>
    </xf>
    <xf numFmtId="0" fontId="4" fillId="0" borderId="0" xfId="0" applyFont="1" applyAlignment="1">
      <alignment horizontal="center" vertical="center"/>
    </xf>
    <xf numFmtId="0" fontId="4" fillId="0" borderId="14" xfId="0" applyFont="1" applyBorder="1" applyAlignment="1">
      <alignment horizontal="center" vertical="center"/>
    </xf>
    <xf numFmtId="165" fontId="110" fillId="3" borderId="22" xfId="0" applyNumberFormat="1" applyFont="1" applyFill="1" applyBorder="1" applyAlignment="1">
      <alignment horizontal="center"/>
    </xf>
    <xf numFmtId="165" fontId="110" fillId="3" borderId="21" xfId="0" applyNumberFormat="1" applyFont="1" applyFill="1" applyBorder="1" applyAlignment="1">
      <alignment horizontal="center"/>
    </xf>
    <xf numFmtId="165" fontId="110" fillId="3" borderId="20" xfId="0" applyNumberFormat="1" applyFont="1" applyFill="1" applyBorder="1" applyAlignment="1">
      <alignment horizontal="center"/>
    </xf>
    <xf numFmtId="0" fontId="28" fillId="3" borderId="27" xfId="0" applyFont="1" applyFill="1" applyBorder="1" applyAlignment="1">
      <alignment horizontal="center" vertical="center"/>
    </xf>
    <xf numFmtId="0" fontId="51" fillId="0" borderId="18" xfId="0" applyFont="1" applyBorder="1" applyAlignment="1">
      <alignment vertical="center"/>
    </xf>
    <xf numFmtId="0" fontId="51" fillId="0" borderId="17" xfId="0" applyFont="1" applyBorder="1" applyAlignment="1">
      <alignment vertical="center"/>
    </xf>
    <xf numFmtId="165" fontId="18" fillId="3" borderId="5"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16" xfId="0" applyNumberFormat="1" applyFont="1" applyFill="1" applyBorder="1" applyAlignment="1">
      <alignment horizontal="center" vertical="center"/>
    </xf>
    <xf numFmtId="170" fontId="85" fillId="3" borderId="11" xfId="0" applyNumberFormat="1" applyFont="1" applyFill="1" applyBorder="1" applyAlignment="1">
      <alignment horizontal="center"/>
    </xf>
    <xf numFmtId="170" fontId="85" fillId="3" borderId="15" xfId="0" applyNumberFormat="1" applyFont="1" applyFill="1" applyBorder="1" applyAlignment="1">
      <alignment horizontal="center"/>
    </xf>
    <xf numFmtId="39" fontId="85" fillId="3" borderId="91" xfId="0" applyNumberFormat="1" applyFont="1" applyFill="1" applyBorder="1" applyAlignment="1">
      <alignment horizontal="center"/>
    </xf>
    <xf numFmtId="39" fontId="85" fillId="3" borderId="85" xfId="0" applyNumberFormat="1" applyFont="1" applyFill="1" applyBorder="1" applyAlignment="1">
      <alignment horizontal="center"/>
    </xf>
    <xf numFmtId="39" fontId="85" fillId="3" borderId="52" xfId="0" applyNumberFormat="1" applyFont="1" applyFill="1" applyBorder="1" applyAlignment="1">
      <alignment horizontal="center"/>
    </xf>
    <xf numFmtId="0" fontId="21" fillId="3" borderId="43" xfId="4" applyFont="1" applyFill="1" applyBorder="1" applyAlignment="1" applyProtection="1">
      <alignment horizontal="left" vertical="center"/>
    </xf>
    <xf numFmtId="0" fontId="21" fillId="3" borderId="42" xfId="4" applyFont="1" applyFill="1" applyBorder="1" applyAlignment="1" applyProtection="1">
      <alignment horizontal="left" vertical="center"/>
    </xf>
    <xf numFmtId="0" fontId="16" fillId="9" borderId="15" xfId="0" applyFont="1" applyFill="1" applyBorder="1" applyProtection="1">
      <protection locked="0"/>
    </xf>
    <xf numFmtId="0" fontId="16" fillId="3" borderId="43" xfId="0" applyFont="1" applyFill="1" applyBorder="1" applyAlignment="1">
      <alignment horizontal="left"/>
    </xf>
    <xf numFmtId="0" fontId="16" fillId="3" borderId="42" xfId="0" applyFont="1" applyFill="1" applyBorder="1" applyAlignment="1">
      <alignment horizontal="left"/>
    </xf>
    <xf numFmtId="0" fontId="7" fillId="9" borderId="22" xfId="0" applyFont="1" applyFill="1" applyBorder="1" applyAlignment="1">
      <alignment horizontal="center"/>
    </xf>
    <xf numFmtId="0" fontId="7" fillId="9" borderId="20" xfId="0" applyFont="1" applyFill="1" applyBorder="1" applyAlignment="1">
      <alignment horizontal="center"/>
    </xf>
    <xf numFmtId="0" fontId="6" fillId="7" borderId="22"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0" fillId="6" borderId="28" xfId="0" applyFill="1" applyBorder="1" applyAlignment="1">
      <alignment horizontal="center"/>
    </xf>
    <xf numFmtId="0" fontId="1" fillId="0" borderId="0" xfId="9" applyFont="1" applyAlignment="1">
      <alignment horizontal="left" vertical="center"/>
    </xf>
    <xf numFmtId="0" fontId="0" fillId="0" borderId="0" xfId="9" applyFont="1" applyAlignment="1">
      <alignment horizontal="left" vertical="center"/>
    </xf>
    <xf numFmtId="0" fontId="1" fillId="17" borderId="0" xfId="9" applyFont="1" applyFill="1" applyAlignment="1">
      <alignment horizontal="center" vertical="center"/>
    </xf>
    <xf numFmtId="0" fontId="16" fillId="0" borderId="0" xfId="9" applyFont="1" applyAlignment="1">
      <alignment horizontal="left" vertical="center" wrapText="1"/>
    </xf>
    <xf numFmtId="0" fontId="16" fillId="0" borderId="0" xfId="9" applyFont="1" applyAlignment="1">
      <alignment horizontal="left" vertical="center"/>
    </xf>
    <xf numFmtId="0" fontId="1" fillId="17" borderId="0" xfId="9" applyFont="1" applyFill="1" applyAlignment="1">
      <alignment horizontal="center"/>
    </xf>
    <xf numFmtId="0" fontId="1" fillId="0" borderId="22" xfId="9" applyFont="1" applyBorder="1" applyAlignment="1">
      <alignment horizontal="center"/>
    </xf>
    <xf numFmtId="0" fontId="1" fillId="0" borderId="21" xfId="9" applyFont="1" applyBorder="1" applyAlignment="1">
      <alignment horizontal="center"/>
    </xf>
    <xf numFmtId="0" fontId="1" fillId="0" borderId="20" xfId="9" applyFont="1" applyBorder="1" applyAlignment="1">
      <alignment horizontal="center"/>
    </xf>
    <xf numFmtId="0" fontId="1" fillId="0" borderId="0" xfId="9" applyFont="1" applyAlignment="1">
      <alignment horizontal="left" vertical="center" wrapText="1"/>
    </xf>
    <xf numFmtId="0" fontId="38" fillId="0" borderId="22" xfId="9" applyFont="1" applyBorder="1" applyAlignment="1">
      <alignment horizontal="center" vertical="center"/>
    </xf>
    <xf numFmtId="0" fontId="38" fillId="0" borderId="21" xfId="9" applyFont="1" applyBorder="1" applyAlignment="1">
      <alignment horizontal="center" vertical="center"/>
    </xf>
    <xf numFmtId="0" fontId="38" fillId="0" borderId="20" xfId="9" applyFont="1" applyBorder="1" applyAlignment="1">
      <alignment horizontal="center" vertical="center"/>
    </xf>
    <xf numFmtId="0" fontId="85" fillId="0" borderId="0" xfId="9" applyFont="1" applyAlignment="1">
      <alignment horizontal="center" vertical="center"/>
    </xf>
    <xf numFmtId="0" fontId="38" fillId="0" borderId="22" xfId="9" applyFont="1" applyBorder="1" applyAlignment="1">
      <alignment horizontal="center"/>
    </xf>
    <xf numFmtId="0" fontId="38" fillId="0" borderId="21" xfId="9" applyFont="1" applyBorder="1" applyAlignment="1">
      <alignment horizontal="center"/>
    </xf>
    <xf numFmtId="0" fontId="38" fillId="0" borderId="20" xfId="9" applyFont="1" applyBorder="1" applyAlignment="1">
      <alignment horizontal="center"/>
    </xf>
    <xf numFmtId="0" fontId="30" fillId="0" borderId="0" xfId="9" applyFont="1" applyAlignment="1">
      <alignment horizontal="right" vertical="center"/>
    </xf>
    <xf numFmtId="0" fontId="83" fillId="0" borderId="0" xfId="9" applyFont="1" applyAlignment="1">
      <alignment horizontal="center"/>
    </xf>
    <xf numFmtId="0" fontId="84" fillId="0" borderId="0" xfId="9" applyFont="1" applyAlignment="1">
      <alignment horizontal="center"/>
    </xf>
    <xf numFmtId="0" fontId="1" fillId="0" borderId="0" xfId="9" applyAlignment="1">
      <alignment horizontal="center"/>
    </xf>
    <xf numFmtId="0" fontId="1" fillId="0" borderId="0" xfId="9" applyFont="1" applyAlignment="1">
      <alignment horizontal="center" wrapText="1"/>
    </xf>
    <xf numFmtId="0" fontId="0" fillId="0" borderId="0" xfId="9" applyFont="1" applyAlignment="1">
      <alignment horizontal="left" vertical="center" wrapText="1"/>
    </xf>
    <xf numFmtId="0" fontId="36" fillId="0" borderId="37" xfId="9" applyFont="1" applyBorder="1" applyAlignment="1">
      <alignment horizontal="left" vertical="center"/>
    </xf>
    <xf numFmtId="0" fontId="36" fillId="0" borderId="36" xfId="9" applyFont="1" applyBorder="1" applyAlignment="1">
      <alignment horizontal="left" vertical="center"/>
    </xf>
    <xf numFmtId="0" fontId="36" fillId="0" borderId="35" xfId="9" applyFont="1" applyBorder="1" applyAlignment="1">
      <alignment horizontal="left" vertical="center"/>
    </xf>
    <xf numFmtId="0" fontId="38" fillId="0" borderId="37" xfId="9" applyFont="1" applyBorder="1" applyAlignment="1">
      <alignment horizontal="left" vertical="center"/>
    </xf>
    <xf numFmtId="0" fontId="38" fillId="0" borderId="36" xfId="9" applyFont="1" applyBorder="1" applyAlignment="1">
      <alignment horizontal="left" vertical="center"/>
    </xf>
    <xf numFmtId="0" fontId="38" fillId="0" borderId="35" xfId="9" applyFont="1" applyBorder="1" applyAlignment="1">
      <alignment horizontal="left" vertical="center"/>
    </xf>
    <xf numFmtId="0" fontId="1" fillId="0" borderId="0" xfId="9" applyFont="1" applyAlignment="1">
      <alignment horizontal="center" vertical="center" wrapText="1"/>
    </xf>
    <xf numFmtId="0" fontId="38" fillId="2" borderId="22" xfId="9" applyFont="1" applyFill="1" applyBorder="1" applyAlignment="1">
      <alignment horizontal="center" vertical="center"/>
    </xf>
    <xf numFmtId="0" fontId="38" fillId="2" borderId="21" xfId="9" applyFont="1" applyFill="1" applyBorder="1" applyAlignment="1">
      <alignment horizontal="center" vertical="center"/>
    </xf>
    <xf numFmtId="0" fontId="38" fillId="2" borderId="20" xfId="9" applyFont="1" applyFill="1" applyBorder="1" applyAlignment="1">
      <alignment horizontal="center" vertical="center"/>
    </xf>
    <xf numFmtId="0" fontId="1" fillId="0" borderId="0" xfId="9" applyFont="1" applyAlignment="1">
      <alignment horizontal="center" vertical="center"/>
    </xf>
    <xf numFmtId="0" fontId="41" fillId="2" borderId="0" xfId="16" applyFont="1" applyFill="1" applyAlignment="1" applyProtection="1">
      <alignment horizontal="left" vertical="center"/>
    </xf>
    <xf numFmtId="0" fontId="1" fillId="0" borderId="18" xfId="9" applyFont="1" applyBorder="1" applyAlignment="1">
      <alignment horizontal="center" vertical="center"/>
    </xf>
    <xf numFmtId="0" fontId="1" fillId="19" borderId="11" xfId="9" applyFill="1" applyBorder="1" applyAlignment="1">
      <alignment horizontal="center"/>
    </xf>
    <xf numFmtId="0" fontId="1" fillId="19" borderId="5" xfId="9" applyFill="1" applyBorder="1" applyAlignment="1">
      <alignment horizontal="center" vertical="center"/>
    </xf>
    <xf numFmtId="0" fontId="1" fillId="19" borderId="8" xfId="9" applyFill="1" applyBorder="1" applyAlignment="1">
      <alignment horizontal="center" vertical="center"/>
    </xf>
    <xf numFmtId="0" fontId="1" fillId="19" borderId="4" xfId="9" applyFill="1" applyBorder="1" applyAlignment="1">
      <alignment horizontal="center" vertical="center"/>
    </xf>
    <xf numFmtId="0" fontId="1" fillId="2" borderId="0" xfId="9" applyFont="1" applyFill="1" applyAlignment="1">
      <alignment horizontal="left" vertical="center"/>
    </xf>
    <xf numFmtId="0" fontId="30" fillId="0" borderId="0" xfId="9" applyFont="1" applyAlignment="1">
      <alignment horizontal="right"/>
    </xf>
    <xf numFmtId="0" fontId="40" fillId="0" borderId="0" xfId="9" applyFont="1" applyAlignment="1">
      <alignment horizontal="center"/>
    </xf>
    <xf numFmtId="0" fontId="85" fillId="0" borderId="0" xfId="9" applyFont="1" applyAlignment="1">
      <alignment horizontal="center"/>
    </xf>
    <xf numFmtId="49" fontId="1" fillId="0" borderId="0" xfId="9" applyNumberFormat="1" applyFont="1" applyAlignment="1">
      <alignment horizontal="left" vertical="center" wrapText="1"/>
    </xf>
    <xf numFmtId="0" fontId="1" fillId="0" borderId="0" xfId="9" applyFont="1" applyAlignment="1">
      <alignment horizontal="center"/>
    </xf>
    <xf numFmtId="0" fontId="1" fillId="0" borderId="12" xfId="9" applyBorder="1" applyAlignment="1">
      <alignment horizontal="center"/>
    </xf>
    <xf numFmtId="0" fontId="2" fillId="0" borderId="0" xfId="9" applyFont="1" applyAlignment="1">
      <alignment horizontal="left" vertical="center"/>
    </xf>
    <xf numFmtId="0" fontId="2" fillId="0" borderId="0" xfId="9" applyFont="1" applyAlignment="1">
      <alignment horizontal="center" vertical="center"/>
    </xf>
    <xf numFmtId="0" fontId="36" fillId="0" borderId="0" xfId="9" applyFont="1" applyAlignment="1">
      <alignment horizontal="right" vertical="center"/>
    </xf>
    <xf numFmtId="0" fontId="29" fillId="0" borderId="0" xfId="9" applyFont="1" applyBorder="1" applyAlignment="1">
      <alignment horizontal="left" vertical="center" wrapText="1"/>
    </xf>
    <xf numFmtId="0" fontId="29" fillId="0" borderId="0" xfId="9" applyFont="1" applyBorder="1" applyAlignment="1">
      <alignment horizontal="center"/>
    </xf>
    <xf numFmtId="0" fontId="36" fillId="0" borderId="0" xfId="9" applyFont="1" applyBorder="1" applyAlignment="1">
      <alignment horizontal="left" vertical="center"/>
    </xf>
    <xf numFmtId="0" fontId="102" fillId="2" borderId="0" xfId="9" applyFont="1" applyFill="1" applyBorder="1" applyAlignment="1">
      <alignment horizontal="left" vertical="center" wrapText="1"/>
    </xf>
    <xf numFmtId="0" fontId="102" fillId="0" borderId="0" xfId="9" applyFont="1" applyBorder="1" applyAlignment="1">
      <alignment horizontal="left" wrapText="1"/>
    </xf>
    <xf numFmtId="0" fontId="102" fillId="0" borderId="0" xfId="9" applyFont="1" applyBorder="1" applyAlignment="1">
      <alignment horizontal="left" vertical="center" wrapText="1"/>
    </xf>
    <xf numFmtId="0" fontId="115" fillId="2" borderId="0" xfId="16" applyFont="1" applyFill="1" applyBorder="1" applyAlignment="1" applyProtection="1">
      <alignment horizontal="center" vertical="center"/>
    </xf>
    <xf numFmtId="0" fontId="16" fillId="19" borderId="10" xfId="16" applyFont="1" applyFill="1" applyBorder="1" applyAlignment="1" applyProtection="1">
      <alignment horizontal="center" vertical="top" wrapText="1"/>
    </xf>
    <xf numFmtId="0" fontId="41" fillId="19" borderId="12" xfId="16" applyFill="1" applyBorder="1" applyAlignment="1" applyProtection="1">
      <alignment horizontal="center" vertical="top" wrapText="1"/>
    </xf>
    <xf numFmtId="0" fontId="41" fillId="19" borderId="9" xfId="16" applyFill="1" applyBorder="1" applyAlignment="1" applyProtection="1">
      <alignment horizontal="center" vertical="top" wrapText="1"/>
    </xf>
    <xf numFmtId="0" fontId="41" fillId="19" borderId="62" xfId="16" applyFill="1" applyBorder="1" applyAlignment="1" applyProtection="1">
      <alignment horizontal="center" vertical="top" wrapText="1"/>
    </xf>
    <xf numFmtId="0" fontId="41" fillId="19" borderId="0" xfId="16" applyFill="1" applyBorder="1" applyAlignment="1" applyProtection="1">
      <alignment horizontal="center" vertical="top" wrapText="1"/>
    </xf>
    <xf numFmtId="0" fontId="41" fillId="19" borderId="61" xfId="16" applyFill="1" applyBorder="1" applyAlignment="1" applyProtection="1">
      <alignment horizontal="center" vertical="top" wrapText="1"/>
    </xf>
    <xf numFmtId="0" fontId="41" fillId="19" borderId="3" xfId="16" applyFill="1" applyBorder="1" applyAlignment="1" applyProtection="1">
      <alignment horizontal="center" vertical="top" wrapText="1"/>
    </xf>
    <xf numFmtId="0" fontId="41" fillId="19" borderId="2" xfId="16" applyFill="1" applyBorder="1" applyAlignment="1" applyProtection="1">
      <alignment horizontal="center" vertical="top" wrapText="1"/>
    </xf>
    <xf numFmtId="0" fontId="41" fillId="19" borderId="1" xfId="16" applyFill="1" applyBorder="1" applyAlignment="1" applyProtection="1">
      <alignment horizontal="center" vertical="top" wrapText="1"/>
    </xf>
    <xf numFmtId="0" fontId="55" fillId="0" borderId="0" xfId="9" applyFont="1" applyAlignment="1">
      <alignment horizontal="center" vertical="center"/>
    </xf>
    <xf numFmtId="0" fontId="28" fillId="0" borderId="0" xfId="9" applyFont="1" applyAlignment="1">
      <alignment horizontal="center"/>
    </xf>
    <xf numFmtId="0" fontId="31" fillId="0" borderId="0" xfId="9" applyFont="1" applyAlignment="1">
      <alignment horizontal="center"/>
    </xf>
    <xf numFmtId="0" fontId="118" fillId="0" borderId="0" xfId="9" applyFont="1" applyAlignment="1">
      <alignment horizontal="center"/>
    </xf>
    <xf numFmtId="0" fontId="117" fillId="0" borderId="0" xfId="9" applyFont="1" applyAlignment="1">
      <alignment horizontal="center"/>
    </xf>
    <xf numFmtId="0" fontId="2" fillId="0" borderId="0" xfId="9" applyFont="1" applyAlignment="1">
      <alignment horizontal="right"/>
    </xf>
    <xf numFmtId="0" fontId="30" fillId="5" borderId="27" xfId="0" applyFont="1" applyFill="1" applyBorder="1" applyAlignment="1" applyProtection="1">
      <alignment horizontal="right" vertical="top" wrapText="1"/>
    </xf>
    <xf numFmtId="0" fontId="30" fillId="5" borderId="25" xfId="0" applyFont="1" applyFill="1" applyBorder="1" applyAlignment="1" applyProtection="1">
      <alignment horizontal="right" vertical="top" wrapText="1"/>
    </xf>
    <xf numFmtId="0" fontId="30" fillId="5" borderId="18" xfId="0" applyFont="1" applyFill="1" applyBorder="1" applyAlignment="1" applyProtection="1">
      <alignment horizontal="left" vertical="top" wrapText="1"/>
    </xf>
    <xf numFmtId="0" fontId="30" fillId="5" borderId="17" xfId="0" applyFont="1" applyFill="1" applyBorder="1" applyAlignment="1" applyProtection="1">
      <alignment horizontal="left" vertical="top" wrapText="1"/>
    </xf>
    <xf numFmtId="0" fontId="30" fillId="5" borderId="28" xfId="0" applyFont="1" applyFill="1" applyBorder="1" applyAlignment="1" applyProtection="1">
      <alignment horizontal="left" vertical="top" wrapText="1"/>
    </xf>
    <xf numFmtId="0" fontId="30" fillId="5" borderId="24" xfId="0" applyFont="1" applyFill="1" applyBorder="1" applyAlignment="1" applyProtection="1">
      <alignment horizontal="left" vertical="top" wrapText="1"/>
    </xf>
    <xf numFmtId="0" fontId="87" fillId="5" borderId="22" xfId="16" applyFont="1" applyFill="1" applyBorder="1" applyAlignment="1" applyProtection="1">
      <alignment horizontal="center" vertical="center" wrapText="1"/>
      <protection locked="0"/>
    </xf>
    <xf numFmtId="0" fontId="87" fillId="5" borderId="21" xfId="16" applyFont="1" applyFill="1" applyBorder="1" applyAlignment="1" applyProtection="1">
      <alignment horizontal="center" vertical="center" wrapText="1"/>
      <protection locked="0"/>
    </xf>
    <xf numFmtId="0" fontId="87" fillId="5" borderId="20" xfId="16" applyFont="1" applyFill="1" applyBorder="1" applyAlignment="1" applyProtection="1">
      <alignment horizontal="center" vertical="center" wrapText="1"/>
      <protection locked="0"/>
    </xf>
    <xf numFmtId="0" fontId="30" fillId="5" borderId="18" xfId="0" applyFont="1" applyFill="1" applyBorder="1" applyAlignment="1" applyProtection="1">
      <alignment horizontal="left" vertical="center" wrapText="1"/>
    </xf>
    <xf numFmtId="0" fontId="30" fillId="5" borderId="17" xfId="0" applyFont="1" applyFill="1" applyBorder="1" applyAlignment="1" applyProtection="1">
      <alignment horizontal="left" vertical="center" wrapText="1"/>
    </xf>
    <xf numFmtId="0" fontId="30" fillId="5" borderId="28" xfId="0" applyFont="1" applyFill="1" applyBorder="1" applyAlignment="1" applyProtection="1">
      <alignment horizontal="left" vertical="center" wrapText="1"/>
    </xf>
    <xf numFmtId="0" fontId="30" fillId="5" borderId="24" xfId="0" applyFont="1" applyFill="1" applyBorder="1" applyAlignment="1" applyProtection="1">
      <alignment horizontal="left" vertical="center" wrapText="1"/>
    </xf>
    <xf numFmtId="0" fontId="0" fillId="20" borderId="27" xfId="0" applyFill="1" applyBorder="1" applyAlignment="1" applyProtection="1">
      <alignment horizontal="right" vertical="center"/>
    </xf>
    <xf numFmtId="0" fontId="0" fillId="20" borderId="25" xfId="0" applyFill="1" applyBorder="1" applyAlignment="1" applyProtection="1">
      <alignment horizontal="right" vertical="center"/>
    </xf>
    <xf numFmtId="0" fontId="30" fillId="20" borderId="18" xfId="0" applyFont="1" applyFill="1" applyBorder="1" applyAlignment="1" applyProtection="1">
      <alignment horizontal="left" vertical="center"/>
    </xf>
    <xf numFmtId="0" fontId="30" fillId="20" borderId="17" xfId="0" applyFont="1" applyFill="1" applyBorder="1" applyAlignment="1" applyProtection="1">
      <alignment horizontal="left" vertical="center"/>
    </xf>
    <xf numFmtId="0" fontId="30" fillId="20" borderId="28" xfId="0" applyFont="1" applyFill="1" applyBorder="1" applyAlignment="1" applyProtection="1">
      <alignment horizontal="left" vertical="center"/>
    </xf>
    <xf numFmtId="0" fontId="30" fillId="20" borderId="24" xfId="0" applyFont="1" applyFill="1" applyBorder="1" applyAlignment="1" applyProtection="1">
      <alignment horizontal="left" vertical="center"/>
    </xf>
    <xf numFmtId="0" fontId="87" fillId="20" borderId="22" xfId="16" applyFont="1" applyFill="1" applyBorder="1" applyAlignment="1" applyProtection="1">
      <alignment horizontal="center" vertical="center" wrapText="1"/>
      <protection locked="0"/>
    </xf>
    <xf numFmtId="0" fontId="87" fillId="20" borderId="21" xfId="16" applyFont="1" applyFill="1" applyBorder="1" applyAlignment="1" applyProtection="1">
      <alignment horizontal="center" vertical="center" wrapText="1"/>
      <protection locked="0"/>
    </xf>
    <xf numFmtId="0" fontId="87" fillId="20" borderId="20" xfId="16" applyFont="1" applyFill="1" applyBorder="1" applyAlignment="1" applyProtection="1">
      <alignment horizontal="center" vertical="center" wrapText="1"/>
      <protection locked="0"/>
    </xf>
    <xf numFmtId="0" fontId="31" fillId="5" borderId="27" xfId="0" applyFont="1" applyFill="1" applyBorder="1" applyAlignment="1" applyProtection="1">
      <alignment horizontal="left" vertical="center" wrapText="1"/>
    </xf>
    <xf numFmtId="0" fontId="31" fillId="5" borderId="18" xfId="0" applyFont="1" applyFill="1" applyBorder="1" applyAlignment="1" applyProtection="1">
      <alignment horizontal="left" vertical="center" wrapText="1"/>
    </xf>
    <xf numFmtId="0" fontId="31" fillId="5" borderId="17" xfId="0" applyFont="1" applyFill="1" applyBorder="1" applyAlignment="1" applyProtection="1">
      <alignment horizontal="left" vertical="center" wrapText="1"/>
    </xf>
    <xf numFmtId="0" fontId="31" fillId="5" borderId="25" xfId="0" applyFont="1" applyFill="1" applyBorder="1" applyAlignment="1" applyProtection="1">
      <alignment horizontal="left" vertical="center" wrapText="1"/>
    </xf>
    <xf numFmtId="0" fontId="31" fillId="5" borderId="28" xfId="0" applyFont="1" applyFill="1" applyBorder="1" applyAlignment="1" applyProtection="1">
      <alignment horizontal="left" vertical="center" wrapText="1"/>
    </xf>
    <xf numFmtId="0" fontId="31" fillId="5" borderId="24" xfId="0" applyFont="1" applyFill="1" applyBorder="1" applyAlignment="1" applyProtection="1">
      <alignment horizontal="left" vertical="center" wrapText="1"/>
    </xf>
    <xf numFmtId="44" fontId="2" fillId="19" borderId="27" xfId="13" applyFont="1" applyFill="1" applyBorder="1" applyAlignment="1" applyProtection="1">
      <alignment horizontal="center" vertical="center"/>
    </xf>
    <xf numFmtId="44" fontId="2" fillId="19" borderId="17" xfId="13" applyFont="1" applyFill="1" applyBorder="1" applyAlignment="1" applyProtection="1">
      <alignment horizontal="center" vertical="center"/>
    </xf>
    <xf numFmtId="44" fontId="2" fillId="19" borderId="25" xfId="13" applyFont="1" applyFill="1" applyBorder="1" applyAlignment="1" applyProtection="1">
      <alignment horizontal="center" vertical="center"/>
    </xf>
    <xf numFmtId="44" fontId="2" fillId="19" borderId="24" xfId="13" applyFont="1" applyFill="1" applyBorder="1" applyAlignment="1" applyProtection="1">
      <alignment horizontal="center" vertical="center"/>
    </xf>
    <xf numFmtId="0" fontId="2" fillId="19" borderId="27" xfId="13" applyNumberFormat="1" applyFont="1" applyFill="1" applyBorder="1" applyAlignment="1" applyProtection="1">
      <alignment horizontal="left" vertical="center" wrapText="1"/>
      <protection locked="0"/>
    </xf>
    <xf numFmtId="0" fontId="2" fillId="19" borderId="18" xfId="13" applyNumberFormat="1" applyFont="1" applyFill="1" applyBorder="1" applyAlignment="1" applyProtection="1">
      <alignment horizontal="left" vertical="center" wrapText="1"/>
      <protection locked="0"/>
    </xf>
    <xf numFmtId="0" fontId="2" fillId="19" borderId="17" xfId="13" applyNumberFormat="1" applyFont="1" applyFill="1" applyBorder="1" applyAlignment="1" applyProtection="1">
      <alignment horizontal="left" vertical="center" wrapText="1"/>
      <protection locked="0"/>
    </xf>
    <xf numFmtId="0" fontId="2" fillId="19" borderId="25" xfId="13" applyNumberFormat="1" applyFont="1" applyFill="1" applyBorder="1" applyAlignment="1" applyProtection="1">
      <alignment horizontal="left" vertical="center" wrapText="1"/>
      <protection locked="0"/>
    </xf>
    <xf numFmtId="0" fontId="2" fillId="19" borderId="28" xfId="13" applyNumberFormat="1" applyFont="1" applyFill="1" applyBorder="1" applyAlignment="1" applyProtection="1">
      <alignment horizontal="left" vertical="center" wrapText="1"/>
      <protection locked="0"/>
    </xf>
    <xf numFmtId="0" fontId="2" fillId="19" borderId="24" xfId="13" applyNumberFormat="1" applyFont="1" applyFill="1" applyBorder="1" applyAlignment="1" applyProtection="1">
      <alignment horizontal="left" vertical="center" wrapText="1"/>
      <protection locked="0"/>
    </xf>
    <xf numFmtId="0" fontId="36" fillId="5" borderId="22" xfId="0" applyFont="1" applyFill="1" applyBorder="1" applyAlignment="1" applyProtection="1">
      <alignment horizontal="center"/>
    </xf>
    <xf numFmtId="0" fontId="36" fillId="5" borderId="21" xfId="0" applyFont="1" applyFill="1" applyBorder="1" applyAlignment="1" applyProtection="1">
      <alignment horizontal="center"/>
    </xf>
    <xf numFmtId="0" fontId="36" fillId="5" borderId="20" xfId="0" applyFont="1" applyFill="1" applyBorder="1" applyAlignment="1" applyProtection="1">
      <alignment horizontal="center"/>
    </xf>
    <xf numFmtId="0" fontId="31" fillId="20" borderId="23" xfId="0" applyFont="1" applyFill="1" applyBorder="1" applyAlignment="1" applyProtection="1">
      <alignment horizontal="left" vertical="center" wrapText="1"/>
    </xf>
    <xf numFmtId="0" fontId="31" fillId="20" borderId="49" xfId="0" applyFont="1" applyFill="1" applyBorder="1" applyAlignment="1" applyProtection="1">
      <alignment horizontal="left" vertical="center" wrapText="1"/>
    </xf>
    <xf numFmtId="0" fontId="36" fillId="20" borderId="27" xfId="0" applyFont="1" applyFill="1" applyBorder="1" applyAlignment="1" applyProtection="1">
      <alignment horizontal="center" vertical="center" wrapText="1"/>
    </xf>
    <xf numFmtId="0" fontId="36" fillId="20" borderId="18" xfId="0" applyFont="1" applyFill="1" applyBorder="1" applyAlignment="1" applyProtection="1">
      <alignment horizontal="center" vertical="center" wrapText="1"/>
    </xf>
    <xf numFmtId="0" fontId="36" fillId="20" borderId="17" xfId="0" applyFont="1" applyFill="1" applyBorder="1" applyAlignment="1" applyProtection="1">
      <alignment horizontal="center" vertical="center" wrapText="1"/>
    </xf>
    <xf numFmtId="0" fontId="36" fillId="20" borderId="25" xfId="0" applyFont="1" applyFill="1" applyBorder="1" applyAlignment="1" applyProtection="1">
      <alignment horizontal="center" vertical="center" wrapText="1"/>
    </xf>
    <xf numFmtId="0" fontId="36" fillId="20" borderId="28" xfId="0" applyFont="1" applyFill="1" applyBorder="1" applyAlignment="1" applyProtection="1">
      <alignment horizontal="center" vertical="center" wrapText="1"/>
    </xf>
    <xf numFmtId="0" fontId="36" fillId="20" borderId="24" xfId="0" applyFont="1" applyFill="1" applyBorder="1" applyAlignment="1" applyProtection="1">
      <alignment horizontal="center" vertical="center" wrapText="1"/>
    </xf>
    <xf numFmtId="0" fontId="0" fillId="5" borderId="27" xfId="0" applyFill="1" applyBorder="1" applyAlignment="1" applyProtection="1">
      <alignment horizontal="right" vertical="center"/>
    </xf>
    <xf numFmtId="0" fontId="0" fillId="5" borderId="25" xfId="0" applyFill="1" applyBorder="1" applyAlignment="1" applyProtection="1">
      <alignment horizontal="right" vertical="center"/>
    </xf>
    <xf numFmtId="0" fontId="30" fillId="5" borderId="18" xfId="0" applyFont="1" applyFill="1" applyBorder="1" applyAlignment="1" applyProtection="1">
      <alignment horizontal="left" vertical="center"/>
    </xf>
    <xf numFmtId="0" fontId="30" fillId="5" borderId="28" xfId="0" applyFont="1" applyFill="1" applyBorder="1" applyAlignment="1" applyProtection="1">
      <alignment horizontal="left" vertical="center"/>
    </xf>
    <xf numFmtId="0" fontId="87" fillId="5" borderId="18" xfId="16" applyFont="1" applyFill="1" applyBorder="1" applyAlignment="1" applyProtection="1">
      <alignment horizontal="left" vertical="center"/>
      <protection locked="0"/>
    </xf>
    <xf numFmtId="0" fontId="87" fillId="5" borderId="17" xfId="16" applyFont="1" applyFill="1" applyBorder="1" applyAlignment="1" applyProtection="1">
      <alignment horizontal="left" vertical="center"/>
      <protection locked="0"/>
    </xf>
    <xf numFmtId="0" fontId="87" fillId="5" borderId="28" xfId="16" applyFont="1" applyFill="1" applyBorder="1" applyAlignment="1" applyProtection="1">
      <alignment horizontal="left" vertical="center"/>
      <protection locked="0"/>
    </xf>
    <xf numFmtId="0" fontId="87" fillId="5" borderId="24" xfId="16" applyFont="1" applyFill="1" applyBorder="1" applyAlignment="1" applyProtection="1">
      <alignment horizontal="left" vertical="center"/>
      <protection locked="0"/>
    </xf>
    <xf numFmtId="0" fontId="30" fillId="20" borderId="19"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18" xfId="0"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31" fillId="5" borderId="25" xfId="0" applyFont="1" applyFill="1" applyBorder="1" applyAlignment="1" applyProtection="1">
      <alignment horizontal="center" vertical="center" wrapText="1"/>
    </xf>
    <xf numFmtId="0" fontId="31" fillId="5" borderId="28" xfId="0" applyFont="1" applyFill="1" applyBorder="1" applyAlignment="1" applyProtection="1">
      <alignment horizontal="center" vertical="center" wrapText="1"/>
    </xf>
    <xf numFmtId="0" fontId="31" fillId="5" borderId="24" xfId="0" applyFont="1" applyFill="1" applyBorder="1" applyAlignment="1" applyProtection="1">
      <alignment horizontal="center" vertical="center" wrapText="1"/>
    </xf>
    <xf numFmtId="0" fontId="31" fillId="20" borderId="23" xfId="0" applyFont="1" applyFill="1" applyBorder="1" applyAlignment="1" applyProtection="1">
      <alignment horizontal="left" vertical="center"/>
    </xf>
    <xf numFmtId="0" fontId="31" fillId="20" borderId="49" xfId="0" applyFont="1" applyFill="1" applyBorder="1" applyAlignment="1" applyProtection="1">
      <alignment horizontal="left" vertical="center"/>
    </xf>
    <xf numFmtId="0" fontId="36" fillId="20" borderId="27" xfId="0" applyFont="1" applyFill="1" applyBorder="1" applyAlignment="1" applyProtection="1">
      <alignment horizontal="center" vertical="center"/>
    </xf>
    <xf numFmtId="0" fontId="36" fillId="20" borderId="18" xfId="0" applyFont="1" applyFill="1" applyBorder="1" applyAlignment="1" applyProtection="1">
      <alignment horizontal="center" vertical="center"/>
    </xf>
    <xf numFmtId="0" fontId="36" fillId="20" borderId="17" xfId="0" applyFont="1" applyFill="1" applyBorder="1" applyAlignment="1" applyProtection="1">
      <alignment horizontal="center" vertical="center"/>
    </xf>
    <xf numFmtId="0" fontId="2" fillId="5" borderId="23" xfId="0" applyFont="1" applyFill="1" applyBorder="1" applyAlignment="1" applyProtection="1">
      <alignment horizontal="left" vertical="center"/>
    </xf>
    <xf numFmtId="0" fontId="2" fillId="5" borderId="49" xfId="0" applyFont="1" applyFill="1" applyBorder="1" applyAlignment="1" applyProtection="1">
      <alignment horizontal="left" vertical="center"/>
    </xf>
    <xf numFmtId="0" fontId="30" fillId="5" borderId="27" xfId="0" applyFont="1" applyFill="1" applyBorder="1" applyAlignment="1" applyProtection="1">
      <alignment horizontal="right" vertical="center"/>
    </xf>
    <xf numFmtId="0" fontId="30" fillId="5" borderId="25" xfId="0" applyFont="1" applyFill="1" applyBorder="1" applyAlignment="1" applyProtection="1">
      <alignment horizontal="right" vertical="center"/>
    </xf>
    <xf numFmtId="0" fontId="30" fillId="5" borderId="17" xfId="0" applyFont="1" applyFill="1" applyBorder="1" applyAlignment="1" applyProtection="1">
      <alignment horizontal="left" vertical="center"/>
    </xf>
    <xf numFmtId="0" fontId="30" fillId="5" borderId="24" xfId="0" applyFont="1" applyFill="1" applyBorder="1" applyAlignment="1" applyProtection="1">
      <alignment horizontal="left" vertical="center"/>
    </xf>
    <xf numFmtId="0" fontId="87" fillId="20" borderId="22" xfId="16" applyFont="1" applyFill="1" applyBorder="1" applyAlignment="1" applyProtection="1">
      <alignment horizontal="left" vertical="center"/>
      <protection locked="0"/>
    </xf>
    <xf numFmtId="0" fontId="87" fillId="20" borderId="21" xfId="16" applyFont="1" applyFill="1" applyBorder="1" applyAlignment="1" applyProtection="1">
      <alignment horizontal="left" vertical="center"/>
      <protection locked="0"/>
    </xf>
    <xf numFmtId="0" fontId="87" fillId="20" borderId="20" xfId="16" applyFont="1" applyFill="1" applyBorder="1" applyAlignment="1" applyProtection="1">
      <alignment horizontal="left" vertical="center"/>
      <protection locked="0"/>
    </xf>
    <xf numFmtId="0" fontId="41" fillId="20" borderId="22" xfId="16" applyFill="1" applyBorder="1" applyAlignment="1" applyProtection="1">
      <alignment horizontal="left" vertical="center"/>
      <protection locked="0"/>
    </xf>
    <xf numFmtId="0" fontId="41" fillId="20" borderId="21" xfId="16" applyFill="1" applyBorder="1" applyAlignment="1" applyProtection="1">
      <alignment horizontal="left" vertical="center"/>
      <protection locked="0"/>
    </xf>
    <xf numFmtId="0" fontId="41" fillId="20" borderId="20" xfId="16" applyFill="1" applyBorder="1" applyAlignment="1" applyProtection="1">
      <alignment horizontal="left" vertical="center"/>
      <protection locked="0"/>
    </xf>
    <xf numFmtId="0" fontId="36" fillId="20" borderId="21" xfId="0" applyFont="1" applyFill="1" applyBorder="1" applyAlignment="1" applyProtection="1">
      <alignment horizontal="left" vertical="center"/>
    </xf>
    <xf numFmtId="0" fontId="36" fillId="20" borderId="20" xfId="0" applyFont="1" applyFill="1" applyBorder="1" applyAlignment="1" applyProtection="1">
      <alignment horizontal="left" vertical="center"/>
    </xf>
    <xf numFmtId="0" fontId="30" fillId="5" borderId="19" xfId="0" applyFont="1" applyFill="1" applyBorder="1" applyAlignment="1" applyProtection="1">
      <alignment horizontal="center" vertical="center" wrapText="1"/>
    </xf>
    <xf numFmtId="0" fontId="2" fillId="20" borderId="27" xfId="0" applyFont="1" applyFill="1" applyBorder="1" applyAlignment="1" applyProtection="1">
      <alignment horizontal="left" vertical="center" wrapText="1"/>
    </xf>
    <xf numFmtId="0" fontId="2" fillId="20" borderId="18" xfId="0" applyFont="1" applyFill="1" applyBorder="1" applyAlignment="1" applyProtection="1">
      <alignment horizontal="left" vertical="center" wrapText="1"/>
    </xf>
    <xf numFmtId="0" fontId="2" fillId="20" borderId="25" xfId="0" applyFont="1" applyFill="1" applyBorder="1" applyAlignment="1" applyProtection="1">
      <alignment horizontal="left" vertical="center" wrapText="1"/>
    </xf>
    <xf numFmtId="0" fontId="2" fillId="20" borderId="28" xfId="0" applyFont="1" applyFill="1" applyBorder="1" applyAlignment="1" applyProtection="1">
      <alignment horizontal="left" vertical="center" wrapText="1"/>
    </xf>
    <xf numFmtId="0" fontId="36" fillId="20" borderId="21" xfId="0" applyFont="1" applyFill="1" applyBorder="1" applyAlignment="1" applyProtection="1">
      <alignment horizontal="center" vertical="center"/>
    </xf>
    <xf numFmtId="0" fontId="0" fillId="20" borderId="21" xfId="0" applyFill="1" applyBorder="1" applyAlignment="1">
      <alignment horizontal="center"/>
    </xf>
    <xf numFmtId="0" fontId="0" fillId="20" borderId="20" xfId="0" applyFill="1" applyBorder="1" applyAlignment="1">
      <alignment horizontal="center"/>
    </xf>
    <xf numFmtId="0" fontId="87" fillId="20" borderId="22" xfId="16" applyFont="1" applyFill="1" applyBorder="1" applyAlignment="1">
      <alignment horizontal="center" vertical="center" wrapText="1"/>
    </xf>
    <xf numFmtId="0" fontId="87" fillId="20" borderId="21" xfId="16" applyFont="1" applyFill="1" applyBorder="1" applyAlignment="1">
      <alignment horizontal="center" vertical="center" wrapText="1"/>
    </xf>
    <xf numFmtId="0" fontId="87" fillId="20" borderId="20" xfId="16" applyFont="1" applyFill="1" applyBorder="1" applyAlignment="1">
      <alignment horizontal="center" vertical="center" wrapText="1"/>
    </xf>
    <xf numFmtId="0" fontId="2" fillId="20" borderId="23" xfId="0" applyFont="1" applyFill="1" applyBorder="1" applyAlignment="1" applyProtection="1">
      <alignment horizontal="left" vertical="center"/>
    </xf>
    <xf numFmtId="0" fontId="2" fillId="20" borderId="49" xfId="0" applyFont="1" applyFill="1" applyBorder="1" applyAlignment="1" applyProtection="1">
      <alignment horizontal="left" vertical="center"/>
    </xf>
    <xf numFmtId="0" fontId="2" fillId="19" borderId="27" xfId="13" applyNumberFormat="1" applyFont="1" applyFill="1" applyBorder="1" applyAlignment="1" applyProtection="1">
      <alignment horizontal="center" vertical="center" wrapText="1"/>
      <protection locked="0"/>
    </xf>
    <xf numFmtId="0" fontId="2" fillId="19" borderId="18" xfId="13" applyNumberFormat="1" applyFont="1" applyFill="1" applyBorder="1" applyAlignment="1" applyProtection="1">
      <alignment horizontal="center" vertical="center" wrapText="1"/>
      <protection locked="0"/>
    </xf>
    <xf numFmtId="0" fontId="2" fillId="19" borderId="17" xfId="13" applyNumberFormat="1" applyFont="1" applyFill="1" applyBorder="1" applyAlignment="1" applyProtection="1">
      <alignment horizontal="center" vertical="center" wrapText="1"/>
      <protection locked="0"/>
    </xf>
    <xf numFmtId="0" fontId="2" fillId="19" borderId="25" xfId="13" applyNumberFormat="1" applyFont="1" applyFill="1" applyBorder="1" applyAlignment="1" applyProtection="1">
      <alignment horizontal="center" vertical="center" wrapText="1"/>
      <protection locked="0"/>
    </xf>
    <xf numFmtId="0" fontId="2" fillId="19" borderId="28" xfId="13" applyNumberFormat="1" applyFont="1" applyFill="1" applyBorder="1" applyAlignment="1" applyProtection="1">
      <alignment horizontal="center" vertical="center" wrapText="1"/>
      <protection locked="0"/>
    </xf>
    <xf numFmtId="0" fontId="2" fillId="19" borderId="24" xfId="13" applyNumberFormat="1"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xf>
    <xf numFmtId="0" fontId="2" fillId="5" borderId="49" xfId="0" applyFont="1" applyFill="1" applyBorder="1" applyAlignment="1" applyProtection="1">
      <alignment horizontal="center" vertical="center"/>
    </xf>
    <xf numFmtId="0" fontId="30" fillId="5" borderId="27" xfId="0"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xf>
    <xf numFmtId="0" fontId="30" fillId="5" borderId="17" xfId="0" applyFont="1" applyFill="1" applyBorder="1" applyAlignment="1" applyProtection="1">
      <alignment horizontal="center" vertical="center" wrapText="1"/>
    </xf>
    <xf numFmtId="0" fontId="30" fillId="5" borderId="26"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14" xfId="0" applyFont="1" applyFill="1" applyBorder="1" applyAlignment="1" applyProtection="1">
      <alignment horizontal="center" vertical="center" wrapText="1"/>
    </xf>
    <xf numFmtId="0" fontId="30" fillId="5" borderId="25" xfId="0" applyFont="1" applyFill="1" applyBorder="1" applyAlignment="1" applyProtection="1">
      <alignment horizontal="center" vertical="center" wrapText="1"/>
    </xf>
    <xf numFmtId="0" fontId="30" fillId="5" borderId="28" xfId="0" applyFont="1" applyFill="1" applyBorder="1" applyAlignment="1" applyProtection="1">
      <alignment horizontal="center" vertical="center" wrapText="1"/>
    </xf>
    <xf numFmtId="0" fontId="30" fillId="5" borderId="24" xfId="0" applyFont="1" applyFill="1" applyBorder="1" applyAlignment="1" applyProtection="1">
      <alignment horizontal="center" vertical="center" wrapText="1"/>
    </xf>
    <xf numFmtId="0" fontId="2" fillId="19" borderId="23" xfId="0" applyFont="1" applyFill="1" applyBorder="1" applyAlignment="1">
      <alignment horizontal="center"/>
    </xf>
    <xf numFmtId="0" fontId="2" fillId="19" borderId="49" xfId="0" applyFont="1" applyFill="1" applyBorder="1" applyAlignment="1">
      <alignment horizontal="center"/>
    </xf>
    <xf numFmtId="0" fontId="86" fillId="20" borderId="22" xfId="0" applyFont="1" applyFill="1" applyBorder="1" applyAlignment="1">
      <alignment horizontal="center"/>
    </xf>
    <xf numFmtId="0" fontId="86" fillId="20" borderId="21" xfId="0" applyFont="1" applyFill="1" applyBorder="1" applyAlignment="1">
      <alignment horizontal="center"/>
    </xf>
    <xf numFmtId="0" fontId="86" fillId="20" borderId="20" xfId="0" applyFont="1" applyFill="1" applyBorder="1" applyAlignment="1">
      <alignment horizontal="center"/>
    </xf>
    <xf numFmtId="0" fontId="92" fillId="3" borderId="22" xfId="0" applyFont="1" applyFill="1" applyBorder="1" applyAlignment="1" applyProtection="1">
      <alignment horizontal="left" vertical="center" wrapText="1"/>
    </xf>
    <xf numFmtId="0" fontId="92" fillId="3" borderId="21" xfId="0" applyFont="1" applyFill="1" applyBorder="1" applyAlignment="1" applyProtection="1">
      <alignment horizontal="left" vertical="center" wrapText="1"/>
    </xf>
    <xf numFmtId="0" fontId="92" fillId="3" borderId="20" xfId="0" applyFont="1" applyFill="1" applyBorder="1" applyAlignment="1" applyProtection="1">
      <alignment horizontal="left" vertical="center" wrapText="1"/>
    </xf>
    <xf numFmtId="0" fontId="30" fillId="3" borderId="19" xfId="0" applyFont="1" applyFill="1" applyBorder="1" applyAlignment="1">
      <alignment horizontal="right"/>
    </xf>
    <xf numFmtId="0" fontId="2" fillId="5" borderId="19" xfId="0" applyFont="1" applyFill="1" applyBorder="1" applyAlignment="1" applyProtection="1">
      <alignment horizontal="left" vertical="center" wrapText="1"/>
    </xf>
    <xf numFmtId="0" fontId="0" fillId="19" borderId="19" xfId="0" applyFill="1" applyBorder="1" applyAlignment="1" applyProtection="1">
      <alignment horizontal="center"/>
      <protection locked="0"/>
    </xf>
    <xf numFmtId="0" fontId="0" fillId="20" borderId="19" xfId="0" applyFont="1" applyFill="1" applyBorder="1" applyAlignment="1" applyProtection="1">
      <alignment horizontal="left" vertical="center"/>
    </xf>
    <xf numFmtId="0" fontId="30" fillId="5" borderId="19" xfId="0" applyFont="1" applyFill="1" applyBorder="1" applyAlignment="1" applyProtection="1">
      <alignment horizontal="center" vertical="center"/>
    </xf>
    <xf numFmtId="0" fontId="87" fillId="5" borderId="22" xfId="16" applyFont="1" applyFill="1" applyBorder="1" applyAlignment="1" applyProtection="1">
      <alignment horizontal="center" vertical="center"/>
      <protection locked="0"/>
    </xf>
    <xf numFmtId="0" fontId="98" fillId="5" borderId="21" xfId="16" applyFont="1" applyFill="1" applyBorder="1" applyAlignment="1" applyProtection="1">
      <alignment horizontal="center" vertical="center"/>
      <protection locked="0"/>
    </xf>
    <xf numFmtId="0" fontId="98" fillId="5" borderId="20" xfId="16" applyFont="1" applyFill="1" applyBorder="1" applyAlignment="1" applyProtection="1">
      <alignment horizontal="center" vertical="center"/>
      <protection locked="0"/>
    </xf>
    <xf numFmtId="0" fontId="2" fillId="20" borderId="17" xfId="0" applyFont="1" applyFill="1" applyBorder="1" applyAlignment="1" applyProtection="1">
      <alignment horizontal="left" vertical="center" wrapText="1"/>
    </xf>
    <xf numFmtId="0" fontId="2" fillId="20" borderId="24" xfId="0" applyFont="1" applyFill="1" applyBorder="1" applyAlignment="1" applyProtection="1">
      <alignment horizontal="left" vertical="center" wrapText="1"/>
    </xf>
    <xf numFmtId="0" fontId="114" fillId="19" borderId="22" xfId="16" applyFont="1" applyFill="1" applyBorder="1" applyAlignment="1" applyProtection="1">
      <alignment horizontal="right" vertical="top" wrapText="1"/>
    </xf>
    <xf numFmtId="0" fontId="114" fillId="19" borderId="21" xfId="16" applyFont="1" applyFill="1" applyBorder="1" applyAlignment="1" applyProtection="1">
      <alignment horizontal="right" vertical="top" wrapText="1"/>
    </xf>
    <xf numFmtId="14" fontId="41" fillId="19" borderId="21" xfId="16" applyNumberFormat="1" applyFill="1" applyBorder="1" applyAlignment="1" applyProtection="1">
      <alignment horizontal="center" vertical="top" wrapText="1"/>
    </xf>
    <xf numFmtId="14" fontId="41" fillId="19" borderId="20" xfId="16" applyNumberFormat="1" applyFill="1" applyBorder="1" applyAlignment="1" applyProtection="1">
      <alignment horizontal="center" vertical="top" wrapText="1"/>
    </xf>
    <xf numFmtId="0" fontId="0" fillId="6" borderId="22" xfId="0" applyFill="1" applyBorder="1" applyAlignment="1">
      <alignment horizontal="center"/>
    </xf>
    <xf numFmtId="0" fontId="0" fillId="6" borderId="21" xfId="0" applyFill="1" applyBorder="1" applyAlignment="1">
      <alignment horizontal="center"/>
    </xf>
    <xf numFmtId="0" fontId="0" fillId="6" borderId="20" xfId="0" applyFill="1" applyBorder="1" applyAlignment="1">
      <alignment horizontal="center"/>
    </xf>
    <xf numFmtId="0" fontId="15" fillId="19" borderId="19" xfId="9" applyFont="1" applyFill="1" applyBorder="1" applyAlignment="1" applyProtection="1">
      <alignment horizontal="center" vertical="center"/>
      <protection locked="0"/>
    </xf>
    <xf numFmtId="0" fontId="7" fillId="5" borderId="19" xfId="9" applyFont="1" applyFill="1" applyBorder="1" applyAlignment="1">
      <alignment horizontal="center" vertical="center"/>
    </xf>
    <xf numFmtId="0" fontId="53" fillId="7" borderId="19" xfId="0" applyFont="1" applyFill="1" applyBorder="1" applyAlignment="1" applyProtection="1">
      <alignment horizontal="center"/>
    </xf>
    <xf numFmtId="0" fontId="92" fillId="3" borderId="19" xfId="0" applyFont="1" applyFill="1" applyBorder="1" applyAlignment="1" applyProtection="1">
      <alignment horizontal="left" vertical="center" wrapText="1"/>
    </xf>
    <xf numFmtId="0" fontId="44" fillId="3" borderId="19" xfId="0" applyFont="1" applyFill="1" applyBorder="1" applyAlignment="1" applyProtection="1">
      <alignment horizontal="center" vertical="center"/>
    </xf>
    <xf numFmtId="0" fontId="31" fillId="5" borderId="27" xfId="0" applyFont="1" applyFill="1" applyBorder="1" applyAlignment="1">
      <alignment horizontal="left" vertical="center" wrapText="1"/>
    </xf>
    <xf numFmtId="0" fontId="31" fillId="5" borderId="18"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31" fillId="5" borderId="25" xfId="0" applyFont="1" applyFill="1" applyBorder="1" applyAlignment="1">
      <alignment horizontal="left" vertical="center" wrapText="1"/>
    </xf>
    <xf numFmtId="0" fontId="31" fillId="5" borderId="28" xfId="0" applyFont="1" applyFill="1" applyBorder="1" applyAlignment="1">
      <alignment horizontal="left" vertical="center" wrapText="1"/>
    </xf>
    <xf numFmtId="0" fontId="31" fillId="5" borderId="24" xfId="0" applyFont="1" applyFill="1" applyBorder="1" applyAlignment="1">
      <alignment horizontal="left" vertical="center" wrapText="1"/>
    </xf>
    <xf numFmtId="44" fontId="2" fillId="19" borderId="27" xfId="13" applyFont="1" applyFill="1" applyBorder="1" applyAlignment="1">
      <alignment horizontal="center" vertical="center"/>
    </xf>
    <xf numFmtId="44" fontId="2" fillId="19" borderId="17" xfId="13" applyFont="1" applyFill="1" applyBorder="1" applyAlignment="1">
      <alignment horizontal="center" vertical="center"/>
    </xf>
    <xf numFmtId="44" fontId="2" fillId="19" borderId="25" xfId="13" applyFont="1" applyFill="1" applyBorder="1" applyAlignment="1">
      <alignment horizontal="center" vertical="center"/>
    </xf>
    <xf numFmtId="44" fontId="2" fillId="19" borderId="24" xfId="13" applyFont="1" applyFill="1" applyBorder="1" applyAlignment="1">
      <alignment horizontal="center" vertical="center"/>
    </xf>
    <xf numFmtId="0" fontId="0" fillId="5" borderId="27" xfId="0" applyFill="1" applyBorder="1" applyAlignment="1">
      <alignment horizontal="right" vertical="top" wrapText="1"/>
    </xf>
    <xf numFmtId="0" fontId="0" fillId="5" borderId="25" xfId="0" applyFill="1" applyBorder="1" applyAlignment="1">
      <alignment horizontal="right" vertical="top" wrapText="1"/>
    </xf>
    <xf numFmtId="0" fontId="30" fillId="5" borderId="18" xfId="0" applyFont="1" applyFill="1" applyBorder="1" applyAlignment="1">
      <alignment horizontal="left" vertical="top" wrapText="1"/>
    </xf>
    <xf numFmtId="0" fontId="30" fillId="5" borderId="17" xfId="0" applyFont="1" applyFill="1" applyBorder="1" applyAlignment="1">
      <alignment horizontal="left" vertical="top" wrapText="1"/>
    </xf>
    <xf numFmtId="0" fontId="30" fillId="5" borderId="28" xfId="0" applyFont="1" applyFill="1" applyBorder="1" applyAlignment="1">
      <alignment horizontal="left" vertical="top" wrapText="1"/>
    </xf>
    <xf numFmtId="0" fontId="30" fillId="5" borderId="24" xfId="0" applyFont="1" applyFill="1" applyBorder="1" applyAlignment="1">
      <alignment horizontal="left" vertical="top" wrapText="1"/>
    </xf>
    <xf numFmtId="0" fontId="0" fillId="5" borderId="27" xfId="0" applyFill="1" applyBorder="1" applyAlignment="1">
      <alignment horizontal="right" vertical="center"/>
    </xf>
    <xf numFmtId="0" fontId="0" fillId="5" borderId="25" xfId="0" applyFill="1" applyBorder="1" applyAlignment="1">
      <alignment horizontal="right" vertical="center"/>
    </xf>
    <xf numFmtId="0" fontId="30" fillId="5" borderId="18" xfId="0" applyFont="1" applyFill="1" applyBorder="1" applyAlignment="1">
      <alignment horizontal="left" vertical="center" wrapText="1"/>
    </xf>
    <xf numFmtId="0" fontId="30" fillId="5" borderId="28" xfId="0" applyFont="1" applyFill="1" applyBorder="1" applyAlignment="1">
      <alignment horizontal="left" vertical="center" wrapText="1"/>
    </xf>
    <xf numFmtId="0" fontId="87" fillId="5" borderId="18" xfId="16" applyFont="1" applyFill="1" applyBorder="1" applyAlignment="1" applyProtection="1">
      <alignment horizontal="center" vertical="center"/>
      <protection locked="0"/>
    </xf>
    <xf numFmtId="0" fontId="87" fillId="5" borderId="17" xfId="16" applyFont="1" applyFill="1" applyBorder="1" applyAlignment="1" applyProtection="1">
      <alignment horizontal="center" vertical="center"/>
      <protection locked="0"/>
    </xf>
    <xf numFmtId="0" fontId="87" fillId="5" borderId="28" xfId="16" applyFont="1" applyFill="1" applyBorder="1" applyAlignment="1" applyProtection="1">
      <alignment horizontal="center" vertical="center"/>
      <protection locked="0"/>
    </xf>
    <xf numFmtId="0" fontId="87" fillId="5" borderId="24" xfId="16" applyFont="1" applyFill="1" applyBorder="1" applyAlignment="1" applyProtection="1">
      <alignment horizontal="center" vertical="center"/>
      <protection locked="0"/>
    </xf>
    <xf numFmtId="0" fontId="36" fillId="5" borderId="21" xfId="0" applyFont="1" applyFill="1" applyBorder="1" applyAlignment="1">
      <alignment horizontal="center"/>
    </xf>
    <xf numFmtId="0" fontId="31" fillId="20" borderId="23" xfId="0" applyFont="1" applyFill="1" applyBorder="1" applyAlignment="1">
      <alignment horizontal="left" vertical="center" wrapText="1"/>
    </xf>
    <xf numFmtId="0" fontId="31" fillId="20" borderId="49" xfId="0" applyFont="1" applyFill="1" applyBorder="1" applyAlignment="1">
      <alignment horizontal="left" vertical="center" wrapText="1"/>
    </xf>
    <xf numFmtId="0" fontId="2" fillId="19" borderId="27" xfId="13" applyNumberFormat="1" applyFont="1" applyFill="1" applyBorder="1" applyAlignment="1">
      <alignment horizontal="center" vertical="center" wrapText="1"/>
    </xf>
    <xf numFmtId="0" fontId="2" fillId="19" borderId="18" xfId="13" applyNumberFormat="1" applyFont="1" applyFill="1" applyBorder="1" applyAlignment="1">
      <alignment horizontal="center" vertical="center" wrapText="1"/>
    </xf>
    <xf numFmtId="0" fontId="2" fillId="19" borderId="17" xfId="13" applyNumberFormat="1" applyFont="1" applyFill="1" applyBorder="1" applyAlignment="1">
      <alignment horizontal="center" vertical="center" wrapText="1"/>
    </xf>
    <xf numFmtId="0" fontId="2" fillId="19" borderId="25" xfId="13" applyNumberFormat="1" applyFont="1" applyFill="1" applyBorder="1" applyAlignment="1">
      <alignment horizontal="center" vertical="center" wrapText="1"/>
    </xf>
    <xf numFmtId="0" fontId="2" fillId="19" borderId="28" xfId="13" applyNumberFormat="1" applyFont="1" applyFill="1" applyBorder="1" applyAlignment="1">
      <alignment horizontal="center" vertical="center" wrapText="1"/>
    </xf>
    <xf numFmtId="0" fontId="2" fillId="19" borderId="24" xfId="13" applyNumberFormat="1" applyFont="1" applyFill="1" applyBorder="1" applyAlignment="1">
      <alignment horizontal="center" vertical="center" wrapText="1"/>
    </xf>
    <xf numFmtId="0" fontId="36" fillId="20" borderId="27" xfId="0" applyFont="1" applyFill="1" applyBorder="1" applyAlignment="1">
      <alignment horizontal="center" vertical="center" wrapText="1"/>
    </xf>
    <xf numFmtId="0" fontId="36" fillId="20" borderId="18" xfId="0" applyFont="1" applyFill="1" applyBorder="1" applyAlignment="1">
      <alignment horizontal="center" vertical="center" wrapText="1"/>
    </xf>
    <xf numFmtId="0" fontId="36" fillId="20" borderId="17" xfId="0" applyFont="1" applyFill="1" applyBorder="1" applyAlignment="1">
      <alignment horizontal="center" vertical="center" wrapText="1"/>
    </xf>
    <xf numFmtId="0" fontId="36" fillId="20" borderId="25" xfId="0" applyFont="1" applyFill="1" applyBorder="1" applyAlignment="1">
      <alignment horizontal="center" vertical="center" wrapText="1"/>
    </xf>
    <xf numFmtId="0" fontId="36" fillId="20" borderId="28" xfId="0" applyFont="1" applyFill="1" applyBorder="1" applyAlignment="1">
      <alignment horizontal="center" vertical="center" wrapText="1"/>
    </xf>
    <xf numFmtId="0" fontId="36" fillId="20" borderId="24" xfId="0" applyFont="1" applyFill="1" applyBorder="1" applyAlignment="1">
      <alignment horizontal="center" vertical="center" wrapText="1"/>
    </xf>
    <xf numFmtId="0" fontId="0" fillId="20" borderId="27" xfId="0" applyFill="1" applyBorder="1" applyAlignment="1">
      <alignment horizontal="right" vertical="center"/>
    </xf>
    <xf numFmtId="0" fontId="0" fillId="20" borderId="25" xfId="0" applyFill="1" applyBorder="1" applyAlignment="1">
      <alignment horizontal="right" vertical="center"/>
    </xf>
    <xf numFmtId="0" fontId="30" fillId="20" borderId="18" xfId="0" applyFont="1" applyFill="1" applyBorder="1" applyAlignment="1">
      <alignment horizontal="left" vertical="center"/>
    </xf>
    <xf numFmtId="0" fontId="30" fillId="20" borderId="17" xfId="0" applyFont="1" applyFill="1" applyBorder="1" applyAlignment="1">
      <alignment horizontal="left" vertical="center"/>
    </xf>
    <xf numFmtId="0" fontId="30" fillId="20" borderId="28" xfId="0" applyFont="1" applyFill="1" applyBorder="1" applyAlignment="1">
      <alignment horizontal="left" vertical="center"/>
    </xf>
    <xf numFmtId="0" fontId="30" fillId="20" borderId="24"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8" xfId="0" applyFont="1" applyFill="1" applyBorder="1" applyAlignment="1">
      <alignment horizontal="left" vertical="center"/>
    </xf>
    <xf numFmtId="0" fontId="87" fillId="5" borderId="21" xfId="16" applyFont="1" applyFill="1" applyBorder="1" applyAlignment="1" applyProtection="1">
      <alignment horizontal="center" vertical="center"/>
      <protection locked="0"/>
    </xf>
    <xf numFmtId="0" fontId="87" fillId="5" borderId="20" xfId="16" applyFont="1" applyFill="1" applyBorder="1" applyAlignment="1" applyProtection="1">
      <alignment horizontal="center" vertical="center"/>
      <protection locked="0"/>
    </xf>
    <xf numFmtId="0" fontId="2" fillId="20" borderId="27" xfId="0" applyFont="1" applyFill="1" applyBorder="1" applyAlignment="1">
      <alignment horizontal="left" vertical="center" wrapText="1"/>
    </xf>
    <xf numFmtId="0" fontId="2" fillId="20" borderId="18" xfId="0" applyFont="1" applyFill="1" applyBorder="1" applyAlignment="1">
      <alignment horizontal="left" vertical="center" wrapText="1"/>
    </xf>
    <xf numFmtId="0" fontId="2" fillId="20" borderId="17"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2" fillId="20" borderId="28" xfId="0" applyFont="1" applyFill="1" applyBorder="1" applyAlignment="1">
      <alignment horizontal="left" vertical="center" wrapText="1"/>
    </xf>
    <xf numFmtId="0" fontId="2" fillId="20" borderId="24" xfId="0" applyFont="1" applyFill="1" applyBorder="1" applyAlignment="1">
      <alignment horizontal="left" vertical="center" wrapText="1"/>
    </xf>
    <xf numFmtId="0" fontId="30" fillId="20" borderId="27" xfId="0" applyFont="1" applyFill="1" applyBorder="1" applyAlignment="1">
      <alignment horizontal="center" vertical="center" wrapText="1"/>
    </xf>
    <xf numFmtId="0" fontId="30" fillId="20" borderId="18" xfId="0" applyFont="1" applyFill="1" applyBorder="1" applyAlignment="1">
      <alignment horizontal="center" vertical="center" wrapText="1"/>
    </xf>
    <xf numFmtId="0" fontId="30" fillId="20" borderId="17"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30" fillId="20" borderId="28" xfId="0" applyFont="1" applyFill="1" applyBorder="1" applyAlignment="1">
      <alignment horizontal="center" vertical="center" wrapText="1"/>
    </xf>
    <xf numFmtId="0" fontId="30" fillId="20" borderId="24" xfId="0" applyFont="1" applyFill="1" applyBorder="1" applyAlignment="1">
      <alignment horizontal="center" vertical="center" wrapText="1"/>
    </xf>
    <xf numFmtId="0" fontId="36" fillId="20" borderId="26" xfId="0" applyFont="1" applyFill="1" applyBorder="1" applyAlignment="1">
      <alignment horizontal="center" vertical="center"/>
    </xf>
    <xf numFmtId="0" fontId="36" fillId="20" borderId="0" xfId="0" applyFont="1" applyFill="1" applyBorder="1" applyAlignment="1">
      <alignment horizontal="center" vertical="center"/>
    </xf>
    <xf numFmtId="0" fontId="36" fillId="20" borderId="14" xfId="0" applyFont="1" applyFill="1" applyBorder="1" applyAlignment="1">
      <alignment horizontal="center" vertical="center"/>
    </xf>
    <xf numFmtId="0" fontId="30" fillId="5" borderId="27"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30" fillId="5" borderId="25" xfId="0" applyFont="1" applyFill="1" applyBorder="1" applyAlignment="1">
      <alignment horizontal="left" vertical="center" wrapText="1"/>
    </xf>
    <xf numFmtId="0" fontId="30" fillId="5" borderId="24" xfId="0" applyFont="1" applyFill="1" applyBorder="1" applyAlignment="1">
      <alignment horizontal="left" vertical="center" wrapText="1"/>
    </xf>
    <xf numFmtId="0" fontId="2" fillId="20" borderId="23" xfId="0" applyFont="1" applyFill="1" applyBorder="1" applyAlignment="1">
      <alignment horizontal="left" vertical="center"/>
    </xf>
    <xf numFmtId="0" fontId="2" fillId="20" borderId="49" xfId="0" applyFont="1" applyFill="1" applyBorder="1" applyAlignment="1">
      <alignment horizontal="left" vertical="center"/>
    </xf>
    <xf numFmtId="0" fontId="30" fillId="20" borderId="19" xfId="0" applyFont="1" applyFill="1" applyBorder="1" applyAlignment="1">
      <alignment horizontal="center" vertical="center" wrapText="1"/>
    </xf>
    <xf numFmtId="0" fontId="2" fillId="5" borderId="27" xfId="0" applyFont="1" applyFill="1" applyBorder="1" applyAlignment="1">
      <alignment horizontal="left" vertical="center"/>
    </xf>
    <xf numFmtId="0" fontId="2" fillId="5" borderId="18" xfId="0" applyFont="1" applyFill="1" applyBorder="1" applyAlignment="1">
      <alignment horizontal="left" vertical="center"/>
    </xf>
    <xf numFmtId="0" fontId="2" fillId="5" borderId="17" xfId="0" applyFont="1" applyFill="1" applyBorder="1" applyAlignment="1">
      <alignment horizontal="left" vertical="center"/>
    </xf>
    <xf numFmtId="0" fontId="2" fillId="5" borderId="25" xfId="0" applyFont="1" applyFill="1" applyBorder="1" applyAlignment="1">
      <alignment horizontal="left" vertical="center"/>
    </xf>
    <xf numFmtId="0" fontId="2" fillId="5" borderId="28" xfId="0" applyFont="1" applyFill="1" applyBorder="1" applyAlignment="1">
      <alignment horizontal="left" vertical="center"/>
    </xf>
    <xf numFmtId="0" fontId="2" fillId="5" borderId="24" xfId="0" applyFont="1" applyFill="1" applyBorder="1" applyAlignment="1">
      <alignment horizontal="left" vertical="center"/>
    </xf>
    <xf numFmtId="0" fontId="30" fillId="5" borderId="19" xfId="0" applyFont="1" applyFill="1" applyBorder="1" applyAlignment="1">
      <alignment horizontal="center" vertical="center" wrapText="1"/>
    </xf>
    <xf numFmtId="0" fontId="30" fillId="5" borderId="19" xfId="0" applyFont="1" applyFill="1" applyBorder="1" applyAlignment="1">
      <alignment horizontal="center" vertical="center"/>
    </xf>
    <xf numFmtId="0" fontId="2" fillId="5" borderId="23" xfId="0" applyFont="1" applyFill="1" applyBorder="1" applyAlignment="1">
      <alignment horizontal="left" vertical="center"/>
    </xf>
    <xf numFmtId="0" fontId="2" fillId="5" borderId="49" xfId="0" applyFont="1" applyFill="1" applyBorder="1" applyAlignment="1">
      <alignment horizontal="left" vertical="center"/>
    </xf>
    <xf numFmtId="0" fontId="92" fillId="18" borderId="22" xfId="0" applyFont="1" applyFill="1" applyBorder="1" applyAlignment="1">
      <alignment horizontal="left" wrapText="1"/>
    </xf>
    <xf numFmtId="0" fontId="92" fillId="18" borderId="21" xfId="0" applyFont="1" applyFill="1" applyBorder="1" applyAlignment="1">
      <alignment horizontal="left" wrapText="1"/>
    </xf>
    <xf numFmtId="0" fontId="92" fillId="18" borderId="20" xfId="0" applyFont="1" applyFill="1" applyBorder="1" applyAlignment="1">
      <alignment horizontal="left" wrapText="1"/>
    </xf>
    <xf numFmtId="0" fontId="30" fillId="18" borderId="19" xfId="0" applyFont="1" applyFill="1" applyBorder="1" applyAlignment="1">
      <alignment horizontal="right"/>
    </xf>
    <xf numFmtId="0" fontId="2" fillId="5" borderId="19" xfId="0" applyFont="1" applyFill="1" applyBorder="1" applyAlignment="1">
      <alignment horizontal="left" vertical="center" wrapText="1"/>
    </xf>
    <xf numFmtId="0" fontId="0" fillId="19" borderId="19" xfId="0" applyFill="1" applyBorder="1" applyAlignment="1">
      <alignment horizontal="center"/>
    </xf>
    <xf numFmtId="0" fontId="0" fillId="20" borderId="19" xfId="0" applyFont="1" applyFill="1" applyBorder="1" applyAlignment="1">
      <alignment horizontal="left" vertical="center"/>
    </xf>
    <xf numFmtId="0" fontId="15" fillId="19" borderId="19" xfId="9" applyFont="1" applyFill="1" applyBorder="1" applyAlignment="1" applyProtection="1">
      <alignment horizontal="center"/>
      <protection locked="0"/>
    </xf>
    <xf numFmtId="0" fontId="53" fillId="7" borderId="19" xfId="0" applyFont="1" applyFill="1" applyBorder="1" applyAlignment="1">
      <alignment horizontal="center"/>
    </xf>
    <xf numFmtId="0" fontId="92" fillId="18" borderId="19" xfId="0" applyFont="1" applyFill="1" applyBorder="1" applyAlignment="1">
      <alignment horizontal="left" wrapText="1"/>
    </xf>
    <xf numFmtId="0" fontId="44" fillId="18" borderId="19" xfId="0" applyFont="1" applyFill="1" applyBorder="1" applyAlignment="1">
      <alignment horizontal="center" vertical="center"/>
    </xf>
    <xf numFmtId="0" fontId="30" fillId="5" borderId="27" xfId="0" applyFont="1" applyFill="1" applyBorder="1" applyAlignment="1">
      <alignment horizontal="right" vertical="top" wrapText="1"/>
    </xf>
    <xf numFmtId="0" fontId="30" fillId="5" borderId="25" xfId="0" applyFont="1" applyFill="1" applyBorder="1" applyAlignment="1">
      <alignment horizontal="right" vertical="top" wrapText="1"/>
    </xf>
    <xf numFmtId="0" fontId="36" fillId="5" borderId="27"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0" fillId="5" borderId="17" xfId="0" applyFont="1" applyFill="1" applyBorder="1" applyAlignment="1">
      <alignment horizontal="left" vertical="center"/>
    </xf>
    <xf numFmtId="0" fontId="30" fillId="5" borderId="24" xfId="0" applyFont="1" applyFill="1" applyBorder="1" applyAlignment="1">
      <alignment horizontal="left" vertical="center"/>
    </xf>
    <xf numFmtId="0" fontId="30" fillId="20" borderId="18" xfId="0" applyFont="1" applyFill="1" applyBorder="1" applyAlignment="1">
      <alignment horizontal="left" vertical="center" wrapText="1"/>
    </xf>
    <xf numFmtId="0" fontId="30" fillId="20" borderId="28" xfId="0" applyFont="1" applyFill="1" applyBorder="1" applyAlignment="1">
      <alignment horizontal="left" vertical="center" wrapText="1"/>
    </xf>
    <xf numFmtId="0" fontId="87" fillId="20" borderId="18" xfId="16" applyFont="1" applyFill="1" applyBorder="1" applyAlignment="1">
      <alignment horizontal="center" vertical="center"/>
    </xf>
    <xf numFmtId="0" fontId="87" fillId="20" borderId="17" xfId="16" applyFont="1" applyFill="1" applyBorder="1" applyAlignment="1">
      <alignment horizontal="center" vertical="center"/>
    </xf>
    <xf numFmtId="0" fontId="87" fillId="20" borderId="28" xfId="16" applyFont="1" applyFill="1" applyBorder="1" applyAlignment="1">
      <alignment horizontal="center" vertical="center"/>
    </xf>
    <xf numFmtId="0" fontId="87" fillId="20" borderId="24" xfId="16" applyFont="1" applyFill="1" applyBorder="1" applyAlignment="1">
      <alignment horizontal="center" vertical="center"/>
    </xf>
    <xf numFmtId="0" fontId="36" fillId="20" borderId="21" xfId="0" applyFont="1" applyFill="1" applyBorder="1" applyAlignment="1">
      <alignment horizontal="center"/>
    </xf>
    <xf numFmtId="0" fontId="31" fillId="5" borderId="23" xfId="0" applyFont="1" applyFill="1" applyBorder="1" applyAlignment="1">
      <alignment horizontal="left" vertical="center" wrapText="1"/>
    </xf>
    <xf numFmtId="0" fontId="31" fillId="5" borderId="49" xfId="0" applyFont="1" applyFill="1" applyBorder="1" applyAlignment="1">
      <alignment horizontal="left" vertical="center" wrapText="1"/>
    </xf>
    <xf numFmtId="0" fontId="87" fillId="20" borderId="18" xfId="16" applyFont="1" applyFill="1" applyBorder="1" applyAlignment="1">
      <alignment horizontal="left" vertical="center"/>
    </xf>
    <xf numFmtId="0" fontId="87" fillId="20" borderId="17" xfId="16" applyFont="1" applyFill="1" applyBorder="1" applyAlignment="1">
      <alignment horizontal="left" vertical="center"/>
    </xf>
    <xf numFmtId="0" fontId="87" fillId="20" borderId="28" xfId="16" applyFont="1" applyFill="1" applyBorder="1" applyAlignment="1">
      <alignment horizontal="left" vertical="center"/>
    </xf>
    <xf numFmtId="0" fontId="87" fillId="20" borderId="24" xfId="16" applyFont="1" applyFill="1" applyBorder="1" applyAlignment="1">
      <alignment horizontal="left" vertical="center"/>
    </xf>
    <xf numFmtId="0" fontId="31" fillId="20" borderId="27" xfId="0" applyFont="1" applyFill="1" applyBorder="1" applyAlignment="1">
      <alignment horizontal="left" vertical="center" wrapText="1"/>
    </xf>
    <xf numFmtId="0" fontId="31" fillId="20" borderId="18" xfId="0" applyFont="1" applyFill="1" applyBorder="1" applyAlignment="1">
      <alignment horizontal="left" vertical="center" wrapText="1"/>
    </xf>
    <xf numFmtId="0" fontId="31" fillId="20" borderId="17" xfId="0" applyFont="1" applyFill="1" applyBorder="1" applyAlignment="1">
      <alignment horizontal="left" vertical="center" wrapText="1"/>
    </xf>
    <xf numFmtId="0" fontId="31" fillId="20" borderId="25" xfId="0" applyFont="1" applyFill="1" applyBorder="1" applyAlignment="1">
      <alignment horizontal="left" vertical="center" wrapText="1"/>
    </xf>
    <xf numFmtId="0" fontId="31" fillId="20" borderId="28" xfId="0" applyFont="1" applyFill="1" applyBorder="1" applyAlignment="1">
      <alignment horizontal="left" vertical="center" wrapText="1"/>
    </xf>
    <xf numFmtId="0" fontId="31" fillId="20" borderId="24" xfId="0" applyFont="1" applyFill="1" applyBorder="1" applyAlignment="1">
      <alignment horizontal="left" vertical="center" wrapText="1"/>
    </xf>
    <xf numFmtId="0" fontId="87" fillId="20" borderId="22" xfId="16" applyFont="1" applyFill="1" applyBorder="1" applyAlignment="1">
      <alignment horizontal="center" vertical="center"/>
    </xf>
    <xf numFmtId="0" fontId="87" fillId="20" borderId="21" xfId="16" applyFont="1" applyFill="1" applyBorder="1" applyAlignment="1">
      <alignment horizontal="center" vertical="center"/>
    </xf>
    <xf numFmtId="0" fontId="87" fillId="20" borderId="20" xfId="16" applyFont="1" applyFill="1" applyBorder="1" applyAlignment="1">
      <alignment horizontal="center" vertical="center"/>
    </xf>
    <xf numFmtId="0" fontId="30" fillId="5" borderId="27"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 fillId="20" borderId="27" xfId="0" applyFont="1" applyFill="1" applyBorder="1" applyAlignment="1">
      <alignment horizontal="left" vertical="center"/>
    </xf>
    <xf numFmtId="0" fontId="2" fillId="20" borderId="18" xfId="0" applyFont="1" applyFill="1" applyBorder="1" applyAlignment="1">
      <alignment horizontal="left" vertical="center"/>
    </xf>
    <xf numFmtId="0" fontId="2" fillId="20" borderId="17" xfId="0" applyFont="1" applyFill="1" applyBorder="1" applyAlignment="1">
      <alignment horizontal="left" vertical="center"/>
    </xf>
    <xf numFmtId="0" fontId="2" fillId="20" borderId="25" xfId="0" applyFont="1" applyFill="1" applyBorder="1" applyAlignment="1">
      <alignment horizontal="left" vertical="center"/>
    </xf>
    <xf numFmtId="0" fontId="2" fillId="20" borderId="28" xfId="0" applyFont="1" applyFill="1" applyBorder="1" applyAlignment="1">
      <alignment horizontal="left" vertical="center"/>
    </xf>
    <xf numFmtId="0" fontId="2" fillId="20" borderId="24" xfId="0" applyFont="1" applyFill="1" applyBorder="1" applyAlignment="1">
      <alignment horizontal="left" vertical="center"/>
    </xf>
    <xf numFmtId="0" fontId="30" fillId="20" borderId="27" xfId="0" applyFont="1" applyFill="1" applyBorder="1" applyAlignment="1">
      <alignment horizontal="center" vertical="center"/>
    </xf>
    <xf numFmtId="0" fontId="30" fillId="20" borderId="18" xfId="0" applyFont="1" applyFill="1" applyBorder="1" applyAlignment="1">
      <alignment horizontal="center" vertical="center"/>
    </xf>
    <xf numFmtId="0" fontId="30" fillId="20" borderId="17" xfId="0" applyFont="1" applyFill="1" applyBorder="1" applyAlignment="1">
      <alignment horizontal="center" vertical="center"/>
    </xf>
    <xf numFmtId="0" fontId="30" fillId="20" borderId="25" xfId="0" applyFont="1" applyFill="1" applyBorder="1" applyAlignment="1">
      <alignment horizontal="center" vertical="center"/>
    </xf>
    <xf numFmtId="0" fontId="30" fillId="20" borderId="28" xfId="0" applyFont="1" applyFill="1" applyBorder="1" applyAlignment="1">
      <alignment horizontal="center" vertical="center"/>
    </xf>
    <xf numFmtId="0" fontId="30" fillId="20" borderId="2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49" xfId="0" applyFont="1" applyFill="1" applyBorder="1" applyAlignment="1">
      <alignment horizontal="center" vertical="center"/>
    </xf>
    <xf numFmtId="0" fontId="30" fillId="5" borderId="26"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92" fillId="18" borderId="22" xfId="0" applyFont="1" applyFill="1" applyBorder="1" applyAlignment="1">
      <alignment horizontal="left" vertical="center" wrapText="1"/>
    </xf>
    <xf numFmtId="0" fontId="92" fillId="18" borderId="21" xfId="0" applyFont="1" applyFill="1" applyBorder="1" applyAlignment="1">
      <alignment horizontal="left" vertical="center" wrapText="1"/>
    </xf>
    <xf numFmtId="0" fontId="92" fillId="18" borderId="20" xfId="0" applyFont="1" applyFill="1" applyBorder="1" applyAlignment="1">
      <alignment horizontal="left" vertical="center" wrapText="1"/>
    </xf>
    <xf numFmtId="0" fontId="92" fillId="18" borderId="19" xfId="0" applyFont="1" applyFill="1" applyBorder="1" applyAlignment="1">
      <alignment horizontal="left" vertical="center" wrapText="1"/>
    </xf>
    <xf numFmtId="0" fontId="87" fillId="5" borderId="22" xfId="16" applyFont="1" applyFill="1" applyBorder="1" applyAlignment="1">
      <alignment horizontal="center" vertical="center"/>
    </xf>
    <xf numFmtId="0" fontId="98" fillId="5" borderId="21" xfId="16" applyFont="1" applyFill="1" applyBorder="1" applyAlignment="1">
      <alignment horizontal="center" vertical="center"/>
    </xf>
    <xf numFmtId="0" fontId="98" fillId="5" borderId="20" xfId="16" applyFont="1" applyFill="1" applyBorder="1" applyAlignment="1">
      <alignment horizontal="center" vertical="center"/>
    </xf>
    <xf numFmtId="44" fontId="2" fillId="19" borderId="27" xfId="13" applyFont="1" applyFill="1" applyBorder="1" applyAlignment="1" applyProtection="1">
      <alignment horizontal="left" vertical="center" wrapText="1"/>
      <protection locked="0"/>
    </xf>
    <xf numFmtId="44" fontId="2" fillId="19" borderId="18" xfId="13" applyFont="1" applyFill="1" applyBorder="1" applyAlignment="1" applyProtection="1">
      <alignment horizontal="left" vertical="center" wrapText="1"/>
      <protection locked="0"/>
    </xf>
    <xf numFmtId="44" fontId="2" fillId="19" borderId="17" xfId="13" applyFont="1" applyFill="1" applyBorder="1" applyAlignment="1" applyProtection="1">
      <alignment horizontal="left" vertical="center" wrapText="1"/>
      <protection locked="0"/>
    </xf>
    <xf numFmtId="44" fontId="2" fillId="19" borderId="25" xfId="13" applyFont="1" applyFill="1" applyBorder="1" applyAlignment="1" applyProtection="1">
      <alignment horizontal="left" vertical="center" wrapText="1"/>
      <protection locked="0"/>
    </xf>
    <xf numFmtId="44" fontId="2" fillId="19" borderId="28" xfId="13" applyFont="1" applyFill="1" applyBorder="1" applyAlignment="1" applyProtection="1">
      <alignment horizontal="left" vertical="center" wrapText="1"/>
      <protection locked="0"/>
    </xf>
    <xf numFmtId="44" fontId="2" fillId="19" borderId="24" xfId="13" applyFont="1" applyFill="1" applyBorder="1" applyAlignment="1" applyProtection="1">
      <alignment horizontal="left" vertical="center" wrapText="1"/>
      <protection locked="0"/>
    </xf>
    <xf numFmtId="0" fontId="87" fillId="5" borderId="18" xfId="16" applyFont="1" applyFill="1" applyBorder="1" applyAlignment="1">
      <alignment horizontal="left" vertical="center"/>
    </xf>
    <xf numFmtId="0" fontId="87" fillId="5" borderId="17" xfId="16" applyFont="1" applyFill="1" applyBorder="1" applyAlignment="1">
      <alignment horizontal="left" vertical="center"/>
    </xf>
    <xf numFmtId="0" fontId="87" fillId="5" borderId="28" xfId="16" applyFont="1" applyFill="1" applyBorder="1" applyAlignment="1">
      <alignment horizontal="left" vertical="center"/>
    </xf>
    <xf numFmtId="0" fontId="87" fillId="5" borderId="24" xfId="16" applyFont="1" applyFill="1" applyBorder="1" applyAlignment="1">
      <alignment horizontal="left" vertical="center"/>
    </xf>
    <xf numFmtId="0" fontId="36" fillId="5" borderId="22" xfId="0" applyFont="1" applyFill="1" applyBorder="1" applyAlignment="1">
      <alignment horizontal="center"/>
    </xf>
    <xf numFmtId="0" fontId="36" fillId="5" borderId="20" xfId="0" applyFont="1" applyFill="1" applyBorder="1" applyAlignment="1">
      <alignment horizontal="center"/>
    </xf>
    <xf numFmtId="0" fontId="31" fillId="5" borderId="27" xfId="0" applyFont="1" applyFill="1" applyBorder="1" applyAlignment="1">
      <alignment horizontal="center" vertical="center" wrapText="1"/>
    </xf>
    <xf numFmtId="0" fontId="31" fillId="5" borderId="18"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20" borderId="23" xfId="0" applyFont="1" applyFill="1" applyBorder="1" applyAlignment="1">
      <alignment horizontal="left" vertical="center"/>
    </xf>
    <xf numFmtId="0" fontId="31" fillId="20" borderId="49" xfId="0" applyFont="1" applyFill="1" applyBorder="1" applyAlignment="1">
      <alignment horizontal="left" vertical="center"/>
    </xf>
    <xf numFmtId="0" fontId="30" fillId="5" borderId="27" xfId="0" applyFont="1" applyFill="1" applyBorder="1" applyAlignment="1">
      <alignment horizontal="right" vertical="center"/>
    </xf>
    <xf numFmtId="0" fontId="30" fillId="5" borderId="25" xfId="0" applyFont="1" applyFill="1" applyBorder="1" applyAlignment="1">
      <alignment horizontal="right" vertical="center"/>
    </xf>
    <xf numFmtId="0" fontId="87" fillId="20" borderId="22" xfId="16" applyFont="1" applyFill="1" applyBorder="1" applyAlignment="1">
      <alignment horizontal="left" vertical="center"/>
    </xf>
    <xf numFmtId="0" fontId="87" fillId="20" borderId="21" xfId="16" applyFont="1" applyFill="1" applyBorder="1" applyAlignment="1">
      <alignment horizontal="left" vertical="center"/>
    </xf>
    <xf numFmtId="0" fontId="87" fillId="20" borderId="20" xfId="16" applyFont="1" applyFill="1" applyBorder="1" applyAlignment="1">
      <alignment horizontal="left" vertical="center"/>
    </xf>
    <xf numFmtId="0" fontId="41" fillId="20" borderId="22" xfId="16" applyFill="1" applyBorder="1" applyAlignment="1">
      <alignment horizontal="left" vertical="center"/>
    </xf>
    <xf numFmtId="0" fontId="41" fillId="20" borderId="21" xfId="16" applyFill="1" applyBorder="1" applyAlignment="1">
      <alignment horizontal="left" vertical="center"/>
    </xf>
    <xf numFmtId="0" fontId="41" fillId="20" borderId="20" xfId="16" applyFill="1" applyBorder="1" applyAlignment="1">
      <alignment horizontal="left" vertical="center"/>
    </xf>
    <xf numFmtId="0" fontId="36" fillId="20" borderId="21" xfId="0" applyFont="1" applyFill="1" applyBorder="1" applyAlignment="1">
      <alignment horizontal="left" vertical="center"/>
    </xf>
    <xf numFmtId="0" fontId="36" fillId="20" borderId="20" xfId="0" applyFont="1" applyFill="1" applyBorder="1" applyAlignment="1">
      <alignment horizontal="left" vertical="center"/>
    </xf>
    <xf numFmtId="0" fontId="36" fillId="20" borderId="21" xfId="0" applyFont="1" applyFill="1" applyBorder="1" applyAlignment="1">
      <alignment horizontal="center" vertical="center"/>
    </xf>
    <xf numFmtId="0" fontId="92" fillId="3" borderId="22" xfId="0" applyFont="1" applyFill="1" applyBorder="1" applyAlignment="1">
      <alignment horizontal="left" vertical="center" wrapText="1"/>
    </xf>
    <xf numFmtId="0" fontId="92" fillId="3" borderId="21" xfId="0" applyFont="1" applyFill="1" applyBorder="1" applyAlignment="1">
      <alignment horizontal="left" vertical="center" wrapText="1"/>
    </xf>
    <xf numFmtId="0" fontId="92" fillId="3" borderId="20" xfId="0" applyFont="1" applyFill="1" applyBorder="1" applyAlignment="1">
      <alignment horizontal="left" vertical="center" wrapText="1"/>
    </xf>
    <xf numFmtId="44" fontId="2" fillId="19" borderId="27" xfId="13" applyFont="1" applyFill="1" applyBorder="1" applyAlignment="1" applyProtection="1">
      <alignment horizontal="center" vertical="center" wrapText="1"/>
      <protection locked="0"/>
    </xf>
    <xf numFmtId="44" fontId="2" fillId="19" borderId="18" xfId="13" applyFont="1" applyFill="1" applyBorder="1" applyAlignment="1" applyProtection="1">
      <alignment horizontal="center" vertical="center" wrapText="1"/>
      <protection locked="0"/>
    </xf>
    <xf numFmtId="44" fontId="2" fillId="19" borderId="17" xfId="13" applyFont="1" applyFill="1" applyBorder="1" applyAlignment="1" applyProtection="1">
      <alignment horizontal="center" vertical="center" wrapText="1"/>
      <protection locked="0"/>
    </xf>
    <xf numFmtId="44" fontId="2" fillId="19" borderId="25" xfId="13" applyFont="1" applyFill="1" applyBorder="1" applyAlignment="1" applyProtection="1">
      <alignment horizontal="center" vertical="center" wrapText="1"/>
      <protection locked="0"/>
    </xf>
    <xf numFmtId="44" fontId="2" fillId="19" borderId="28" xfId="13" applyFont="1" applyFill="1" applyBorder="1" applyAlignment="1" applyProtection="1">
      <alignment horizontal="center" vertical="center" wrapText="1"/>
      <protection locked="0"/>
    </xf>
    <xf numFmtId="44" fontId="2" fillId="19" borderId="24" xfId="13" applyFont="1" applyFill="1" applyBorder="1" applyAlignment="1" applyProtection="1">
      <alignment horizontal="center" vertical="center" wrapText="1"/>
      <protection locked="0"/>
    </xf>
    <xf numFmtId="0" fontId="92" fillId="3" borderId="19" xfId="0" applyFont="1" applyFill="1" applyBorder="1" applyAlignment="1">
      <alignment horizontal="left" vertical="center" wrapText="1"/>
    </xf>
    <xf numFmtId="0" fontId="44" fillId="3" borderId="19" xfId="0" applyFont="1" applyFill="1" applyBorder="1" applyAlignment="1">
      <alignment horizontal="center" vertical="center"/>
    </xf>
    <xf numFmtId="0" fontId="87" fillId="5" borderId="18" xfId="16" applyFont="1" applyFill="1" applyBorder="1" applyAlignment="1">
      <alignment horizontal="center" vertical="center"/>
    </xf>
    <xf numFmtId="0" fontId="87" fillId="5" borderId="17" xfId="16" applyFont="1" applyFill="1" applyBorder="1" applyAlignment="1">
      <alignment horizontal="center" vertical="center"/>
    </xf>
    <xf numFmtId="0" fontId="87" fillId="5" borderId="28" xfId="16" applyFont="1" applyFill="1" applyBorder="1" applyAlignment="1">
      <alignment horizontal="center" vertical="center"/>
    </xf>
    <xf numFmtId="0" fontId="87" fillId="5" borderId="24" xfId="16" applyFont="1" applyFill="1" applyBorder="1" applyAlignment="1">
      <alignment horizontal="center" vertical="center"/>
    </xf>
    <xf numFmtId="0" fontId="87" fillId="5" borderId="21" xfId="16" applyFont="1" applyFill="1" applyBorder="1" applyAlignment="1">
      <alignment horizontal="center" vertical="center"/>
    </xf>
    <xf numFmtId="0" fontId="87" fillId="5" borderId="20" xfId="16" applyFont="1" applyFill="1" applyBorder="1" applyAlignment="1">
      <alignment horizontal="center" vertical="center"/>
    </xf>
    <xf numFmtId="0" fontId="30" fillId="20" borderId="27" xfId="0" applyFont="1" applyFill="1" applyBorder="1" applyAlignment="1">
      <alignment horizontal="right" vertical="top" wrapText="1"/>
    </xf>
    <xf numFmtId="0" fontId="30" fillId="20" borderId="25" xfId="0" applyFont="1" applyFill="1" applyBorder="1" applyAlignment="1">
      <alignment horizontal="right" vertical="top" wrapText="1"/>
    </xf>
    <xf numFmtId="0" fontId="30" fillId="20" borderId="18" xfId="0" applyFont="1" applyFill="1" applyBorder="1" applyAlignment="1">
      <alignment horizontal="left" vertical="top" wrapText="1"/>
    </xf>
    <xf numFmtId="0" fontId="30" fillId="20" borderId="17" xfId="0" applyFont="1" applyFill="1" applyBorder="1" applyAlignment="1">
      <alignment horizontal="left" vertical="top" wrapText="1"/>
    </xf>
    <xf numFmtId="0" fontId="30" fillId="20" borderId="28" xfId="0" applyFont="1" applyFill="1" applyBorder="1" applyAlignment="1">
      <alignment horizontal="left" vertical="top" wrapText="1"/>
    </xf>
    <xf numFmtId="0" fontId="30" fillId="20" borderId="24" xfId="0" applyFont="1" applyFill="1" applyBorder="1" applyAlignment="1">
      <alignment horizontal="left" vertical="top" wrapText="1"/>
    </xf>
    <xf numFmtId="0" fontId="30" fillId="20" borderId="17" xfId="0" applyFont="1" applyFill="1" applyBorder="1" applyAlignment="1">
      <alignment horizontal="left" vertical="center" wrapText="1"/>
    </xf>
    <xf numFmtId="0" fontId="30" fillId="20" borderId="24"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30" fillId="20" borderId="27" xfId="0" applyFont="1" applyFill="1" applyBorder="1" applyAlignment="1">
      <alignment horizontal="left" vertical="center" wrapText="1"/>
    </xf>
    <xf numFmtId="0" fontId="30" fillId="20" borderId="25" xfId="0" applyFont="1" applyFill="1" applyBorder="1" applyAlignment="1">
      <alignment horizontal="left" vertical="center" wrapText="1"/>
    </xf>
  </cellXfs>
  <cellStyles count="17">
    <cellStyle name="Comma 3" xfId="7" xr:uid="{00000000-0005-0000-0000-000000000000}"/>
    <cellStyle name="Currency" xfId="13" builtinId="4"/>
    <cellStyle name="Currency 4" xfId="5" xr:uid="{00000000-0005-0000-0000-000002000000}"/>
    <cellStyle name="Currency 6" xfId="8" xr:uid="{00000000-0005-0000-0000-000003000000}"/>
    <cellStyle name="Hyperlink" xfId="16" builtinId="8"/>
    <cellStyle name="Hyperlink 2" xfId="4" xr:uid="{00000000-0005-0000-0000-000005000000}"/>
    <cellStyle name="Normal" xfId="0" builtinId="0"/>
    <cellStyle name="Normal 11" xfId="6" xr:uid="{00000000-0005-0000-0000-000007000000}"/>
    <cellStyle name="Normal 15 2 2" xfId="11" xr:uid="{00000000-0005-0000-0000-000008000000}"/>
    <cellStyle name="Normal 16" xfId="9" xr:uid="{00000000-0005-0000-0000-000009000000}"/>
    <cellStyle name="Normal 19" xfId="2" xr:uid="{00000000-0005-0000-0000-00000A000000}"/>
    <cellStyle name="Normal 2" xfId="15" xr:uid="{00000000-0005-0000-0000-00000B000000}"/>
    <cellStyle name="Normal 2 3" xfId="1" xr:uid="{00000000-0005-0000-0000-00000C000000}"/>
    <cellStyle name="Normal 20" xfId="12" xr:uid="{00000000-0005-0000-0000-00000D000000}"/>
    <cellStyle name="Normal 4 2" xfId="10" xr:uid="{00000000-0005-0000-0000-00000E000000}"/>
    <cellStyle name="Normal 7 2" xfId="3" xr:uid="{00000000-0005-0000-0000-00000F000000}"/>
    <cellStyle name="Note" xfId="14" builtinId="10"/>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99"/>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V$35" lockText="1" noThreeD="1"/>
</file>

<file path=xl/ctrlProps/ctrlProp2.xml><?xml version="1.0" encoding="utf-8"?>
<formControlPr xmlns="http://schemas.microsoft.com/office/spreadsheetml/2009/9/main" objectType="CheckBox" fmlaLink="$V$36" lockText="1" noThreeD="1"/>
</file>

<file path=xl/ctrlProps/ctrlProp3.xml><?xml version="1.0" encoding="utf-8"?>
<formControlPr xmlns="http://schemas.microsoft.com/office/spreadsheetml/2009/9/main" objectType="CheckBox" fmlaLink="$V$37"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V$43" lockText="1" noThreeD="1"/>
</file>

<file path=xl/ctrlProps/ctrlProp6.xml><?xml version="1.0" encoding="utf-8"?>
<formControlPr xmlns="http://schemas.microsoft.com/office/spreadsheetml/2009/9/main" objectType="CheckBox" fmlaLink="$V$44" lockText="1" noThreeD="1"/>
</file>

<file path=xl/ctrlProps/ctrlProp7.xml><?xml version="1.0" encoding="utf-8"?>
<formControlPr xmlns="http://schemas.microsoft.com/office/spreadsheetml/2009/9/main" objectType="CheckBox" fmlaLink="$V$45" lockText="1" noThreeD="1"/>
</file>

<file path=xl/ctrlProps/ctrlProp8.xml><?xml version="1.0" encoding="utf-8"?>
<formControlPr xmlns="http://schemas.microsoft.com/office/spreadsheetml/2009/9/main" objectType="CheckBox" fmlaLink="$V$46" lockText="1" noThreeD="1"/>
</file>

<file path=xl/ctrlProps/ctrlProp9.xml><?xml version="1.0" encoding="utf-8"?>
<formControlPr xmlns="http://schemas.microsoft.com/office/spreadsheetml/2009/9/main" objectType="CheckBox" fmlaLink="$V$50" lockText="1" noThreeD="1"/>
</file>

<file path=xl/ctrlProps/ctrlProp10.xml><?xml version="1.0" encoding="utf-8"?>
<formControlPr xmlns="http://schemas.microsoft.com/office/spreadsheetml/2009/9/main" objectType="CheckBox" fmlaLink="$V$51" lockText="1" noThreeD="1"/>
</file>

<file path=xl/ctrlProps/ctrlProp11.xml><?xml version="1.0" encoding="utf-8"?>
<formControlPr xmlns="http://schemas.microsoft.com/office/spreadsheetml/2009/9/main" objectType="CheckBox" fmlaLink="$V$52" lockText="1" noThreeD="1"/>
</file>

<file path=xl/ctrlProps/ctrlProp12.xml><?xml version="1.0" encoding="utf-8"?>
<formControlPr xmlns="http://schemas.microsoft.com/office/spreadsheetml/2009/9/main" objectType="CheckBox" fmlaLink="$V$53" lockText="1" noThreeD="1"/>
</file>

<file path=xl/ctrlProps/ctrlProp13.xml><?xml version="1.0" encoding="utf-8"?>
<formControlPr xmlns="http://schemas.microsoft.com/office/spreadsheetml/2009/9/main" objectType="CheckBox" fmlaLink="$V$57" lockText="1" noThreeD="1"/>
</file>

<file path=xl/ctrlProps/ctrlProp14.xml><?xml version="1.0" encoding="utf-8"?>
<formControlPr xmlns="http://schemas.microsoft.com/office/spreadsheetml/2009/9/main" objectType="CheckBox" fmlaLink="$V$58" lockText="1" noThreeD="1"/>
</file>

<file path=xl/ctrlProps/ctrlProp15.xml><?xml version="1.0" encoding="utf-8"?>
<formControlPr xmlns="http://schemas.microsoft.com/office/spreadsheetml/2009/9/main" objectType="CheckBox" fmlaLink="$V$59" lockText="1" noThreeD="1"/>
</file>

<file path=xl/ctrlProps/ctrlProp16.xml><?xml version="1.0" encoding="utf-8"?>
<formControlPr xmlns="http://schemas.microsoft.com/office/spreadsheetml/2009/9/main" objectType="CheckBox" fmlaLink="$V$62" lockText="1" noThreeD="1"/>
</file>

<file path=xl/ctrlProps/ctrlProp17.xml><?xml version="1.0" encoding="utf-8"?>
<formControlPr xmlns="http://schemas.microsoft.com/office/spreadsheetml/2009/9/main" objectType="CheckBox" fmlaLink="$V$63" lockText="1" noThreeD="1"/>
</file>

<file path=xl/ctrlProps/ctrlProp18.xml><?xml version="1.0" encoding="utf-8"?>
<formControlPr xmlns="http://schemas.microsoft.com/office/spreadsheetml/2009/9/main" objectType="CheckBox" fmlaLink="$V$64" lockText="1" noThreeD="1"/>
</file>

<file path=xl/ctrlProps/ctrlProp19.xml><?xml version="1.0" encoding="utf-8"?>
<formControlPr xmlns="http://schemas.microsoft.com/office/spreadsheetml/2009/9/main" objectType="CheckBox" fmlaLink="$V$67" lockText="1" noThreeD="1"/>
</file>

<file path=xl/ctrlProps/ctrlProp20.xml><?xml version="1.0" encoding="utf-8"?>
<formControlPr xmlns="http://schemas.microsoft.com/office/spreadsheetml/2009/9/main" objectType="CheckBox" fmlaLink="$V$68" lockText="1" noThreeD="1"/>
</file>

<file path=xl/ctrlProps/ctrlProp21.xml><?xml version="1.0" encoding="utf-8"?>
<formControlPr xmlns="http://schemas.microsoft.com/office/spreadsheetml/2009/9/main" objectType="CheckBox" fmlaLink="$V$69" lockText="1" noThreeD="1"/>
</file>

<file path=xl/ctrlProps/ctrlProp22.xml><?xml version="1.0" encoding="utf-8"?>
<formControlPr xmlns="http://schemas.microsoft.com/office/spreadsheetml/2009/9/main" objectType="CheckBox" fmlaLink="$V$73"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V$74" lockText="1" noThreeD="1"/>
</file>

<file path=xl/ctrlProps/ctrlProp25.xml><?xml version="1.0" encoding="utf-8"?>
<formControlPr xmlns="http://schemas.microsoft.com/office/spreadsheetml/2009/9/main" objectType="CheckBox" fmlaLink="$V$81" lockText="1" noThreeD="1"/>
</file>

<file path=xl/ctrlProps/ctrlProp26.xml><?xml version="1.0" encoding="utf-8"?>
<formControlPr xmlns="http://schemas.microsoft.com/office/spreadsheetml/2009/9/main" objectType="CheckBox" fmlaLink="$V$82" lockText="1" noThreeD="1"/>
</file>

<file path=xl/ctrlProps/ctrlProp27.xml><?xml version="1.0" encoding="utf-8"?>
<formControlPr xmlns="http://schemas.microsoft.com/office/spreadsheetml/2009/9/main" objectType="CheckBox" fmlaLink="$V$83" lockText="1" noThreeD="1"/>
</file>

<file path=xl/ctrlProps/ctrlProp28.xml><?xml version="1.0" encoding="utf-8"?>
<formControlPr xmlns="http://schemas.microsoft.com/office/spreadsheetml/2009/9/main" objectType="CheckBox" fmlaLink="$V$88" lockText="1" noThreeD="1"/>
</file>

<file path=xl/ctrlProps/ctrlProp29.xml><?xml version="1.0" encoding="utf-8"?>
<formControlPr xmlns="http://schemas.microsoft.com/office/spreadsheetml/2009/9/main" objectType="CheckBox" fmlaLink="$V$90" lockText="1" noThreeD="1"/>
</file>

<file path=xl/ctrlProps/ctrlProp30.xml><?xml version="1.0" encoding="utf-8"?>
<formControlPr xmlns="http://schemas.microsoft.com/office/spreadsheetml/2009/9/main" objectType="CheckBox" fmlaLink="$V$93" lockText="1" noThreeD="1"/>
</file>

<file path=xl/ctrlProps/ctrlProp31.xml><?xml version="1.0" encoding="utf-8"?>
<formControlPr xmlns="http://schemas.microsoft.com/office/spreadsheetml/2009/9/main" objectType="CheckBox" fmlaLink="$V$94" lockText="1" noThreeD="1"/>
</file>

<file path=xl/ctrlProps/ctrlProp32.xml><?xml version="1.0" encoding="utf-8"?>
<formControlPr xmlns="http://schemas.microsoft.com/office/spreadsheetml/2009/9/main" objectType="CheckBox" fmlaLink="$V$95" lockText="1" noThreeD="1"/>
</file>

<file path=xl/ctrlProps/ctrlProp33.xml><?xml version="1.0" encoding="utf-8"?>
<formControlPr xmlns="http://schemas.microsoft.com/office/spreadsheetml/2009/9/main" objectType="CheckBox" fmlaLink="$V$96" lockText="1" noThreeD="1"/>
</file>

<file path=xl/ctrlProps/ctrlProp34.xml><?xml version="1.0" encoding="utf-8"?>
<formControlPr xmlns="http://schemas.microsoft.com/office/spreadsheetml/2009/9/main" objectType="CheckBox" fmlaLink="$V$97" lockText="1" noThreeD="1"/>
</file>

<file path=xl/ctrlProps/ctrlProp35.xml><?xml version="1.0" encoding="utf-8"?>
<formControlPr xmlns="http://schemas.microsoft.com/office/spreadsheetml/2009/9/main" objectType="CheckBox" fmlaLink="$V$98" lockText="1" noThreeD="1"/>
</file>

<file path=xl/ctrlProps/ctrlProp36.xml><?xml version="1.0" encoding="utf-8"?>
<formControlPr xmlns="http://schemas.microsoft.com/office/spreadsheetml/2009/9/main" objectType="CheckBox" fmlaLink="$V$99" lockText="1" noThreeD="1"/>
</file>

<file path=xl/ctrlProps/ctrlProp37.xml><?xml version="1.0" encoding="utf-8"?>
<formControlPr xmlns="http://schemas.microsoft.com/office/spreadsheetml/2009/9/main" objectType="CheckBox" fmlaLink="$V$85" lockText="1" noThreeD="1"/>
</file>

<file path=xl/ctrlProps/ctrlProp38.xml><?xml version="1.0" encoding="utf-8"?>
<formControlPr xmlns="http://schemas.microsoft.com/office/spreadsheetml/2009/9/main" objectType="CheckBox" fmlaLink="$V$89" lockText="1" noThreeD="1"/>
</file>

<file path=xl/ctrlProps/ctrlProp39.xml><?xml version="1.0" encoding="utf-8"?>
<formControlPr xmlns="http://schemas.microsoft.com/office/spreadsheetml/2009/9/main" objectType="CheckBox" fmlaLink="$V$100" lockText="1" noThreeD="1"/>
</file>

<file path=xl/ctrlProps/ctrlProp40.xml><?xml version="1.0" encoding="utf-8"?>
<formControlPr xmlns="http://schemas.microsoft.com/office/spreadsheetml/2009/9/main" objectType="CheckBox" fmlaLink="$V$103" lockText="1" noThreeD="1"/>
</file>

<file path=xl/ctrlProps/ctrlProp41.xml><?xml version="1.0" encoding="utf-8"?>
<formControlPr xmlns="http://schemas.microsoft.com/office/spreadsheetml/2009/9/main" objectType="CheckBox" fmlaLink="$V$104" lockText="1" noThreeD="1"/>
</file>

<file path=xl/ctrlProps/ctrlProp42.xml><?xml version="1.0" encoding="utf-8"?>
<formControlPr xmlns="http://schemas.microsoft.com/office/spreadsheetml/2009/9/main" objectType="CheckBox" fmlaLink="$V$106" lockText="1" noThreeD="1"/>
</file>

<file path=xl/ctrlProps/ctrlProp43.xml><?xml version="1.0" encoding="utf-8"?>
<formControlPr xmlns="http://schemas.microsoft.com/office/spreadsheetml/2009/9/main" objectType="CheckBox" fmlaLink="$V$107" lockText="1" noThreeD="1"/>
</file>

<file path=xl/ctrlProps/ctrlProp44.xml><?xml version="1.0" encoding="utf-8"?>
<formControlPr xmlns="http://schemas.microsoft.com/office/spreadsheetml/2009/9/main" objectType="CheckBox" fmlaLink="$V$110" lockText="1" noThreeD="1"/>
</file>

<file path=xl/ctrlProps/ctrlProp45.xml><?xml version="1.0" encoding="utf-8"?>
<formControlPr xmlns="http://schemas.microsoft.com/office/spreadsheetml/2009/9/main" objectType="CheckBox" fmlaLink="$V$114" lockText="1" noThreeD="1"/>
</file>

<file path=xl/ctrlProps/ctrlProp46.xml><?xml version="1.0" encoding="utf-8"?>
<formControlPr xmlns="http://schemas.microsoft.com/office/spreadsheetml/2009/9/main" objectType="CheckBox" fmlaLink="$V$118" lockText="1" noThreeD="1"/>
</file>

<file path=xl/ctrlProps/ctrlProp47.xml><?xml version="1.0" encoding="utf-8"?>
<formControlPr xmlns="http://schemas.microsoft.com/office/spreadsheetml/2009/9/main" objectType="CheckBox" fmlaLink="$V$121" lockText="1" noThreeD="1"/>
</file>

<file path=xl/ctrlProps/ctrlProp48.xml><?xml version="1.0" encoding="utf-8"?>
<formControlPr xmlns="http://schemas.microsoft.com/office/spreadsheetml/2009/9/main" objectType="CheckBox" fmlaLink="$V$122" lockText="1" noThreeD="1"/>
</file>

<file path=xl/ctrlProps/ctrlProp49.xml><?xml version="1.0" encoding="utf-8"?>
<formControlPr xmlns="http://schemas.microsoft.com/office/spreadsheetml/2009/9/main" objectType="CheckBox" fmlaLink="$V$124" lockText="1" noThreeD="1"/>
</file>

<file path=xl/ctrlProps/ctrlProp50.xml><?xml version="1.0" encoding="utf-8"?>
<formControlPr xmlns="http://schemas.microsoft.com/office/spreadsheetml/2009/9/main" objectType="CheckBox" fmlaLink="$V$127" lockText="1" noThreeD="1"/>
</file>

<file path=xl/ctrlProps/ctrlProp51.xml><?xml version="1.0" encoding="utf-8"?>
<formControlPr xmlns="http://schemas.microsoft.com/office/spreadsheetml/2009/9/main" objectType="CheckBox" fmlaLink="$V$128" lockText="1" noThreeD="1"/>
</file>

<file path=xl/ctrlProps/ctrlProp52.xml><?xml version="1.0" encoding="utf-8"?>
<formControlPr xmlns="http://schemas.microsoft.com/office/spreadsheetml/2009/9/main" objectType="CheckBox" fmlaLink="$V$129" lockText="1" noThreeD="1"/>
</file>

<file path=xl/ctrlProps/ctrlProp53.xml><?xml version="1.0" encoding="utf-8"?>
<formControlPr xmlns="http://schemas.microsoft.com/office/spreadsheetml/2009/9/main" objectType="CheckBox" fmlaLink="$V$130" lockText="1" noThreeD="1"/>
</file>

<file path=xl/ctrlProps/ctrlProp54.xml><?xml version="1.0" encoding="utf-8"?>
<formControlPr xmlns="http://schemas.microsoft.com/office/spreadsheetml/2009/9/main" objectType="CheckBox" fmlaLink="$V$131" lockText="1" noThreeD="1"/>
</file>

<file path=xl/ctrlProps/ctrlProp55.xml><?xml version="1.0" encoding="utf-8"?>
<formControlPr xmlns="http://schemas.microsoft.com/office/spreadsheetml/2009/9/main" objectType="CheckBox" fmlaLink="$V$132" lockText="1" noThreeD="1"/>
</file>

<file path=xl/ctrlProps/ctrlProp56.xml><?xml version="1.0" encoding="utf-8"?>
<formControlPr xmlns="http://schemas.microsoft.com/office/spreadsheetml/2009/9/main" objectType="CheckBox" fmlaLink="$V$134" lockText="1" noThreeD="1"/>
</file>

<file path=xl/ctrlProps/ctrlProp57.xml><?xml version="1.0" encoding="utf-8"?>
<formControlPr xmlns="http://schemas.microsoft.com/office/spreadsheetml/2009/9/main" objectType="CheckBox" fmlaLink="$V$136" lockText="1" noThreeD="1"/>
</file>

<file path=xl/ctrlProps/ctrlProp58.xml><?xml version="1.0" encoding="utf-8"?>
<formControlPr xmlns="http://schemas.microsoft.com/office/spreadsheetml/2009/9/main" objectType="CheckBox" fmlaLink="$V$137" lockText="1" noThreeD="1"/>
</file>

<file path=xl/ctrlProps/ctrlProp59.xml><?xml version="1.0" encoding="utf-8"?>
<formControlPr xmlns="http://schemas.microsoft.com/office/spreadsheetml/2009/9/main" objectType="CheckBox" fmlaLink="$V$140" lockText="1" noThreeD="1"/>
</file>

<file path=xl/ctrlProps/ctrlProp60.xml><?xml version="1.0" encoding="utf-8"?>
<formControlPr xmlns="http://schemas.microsoft.com/office/spreadsheetml/2009/9/main" objectType="CheckBox" fmlaLink="$V$142" lockText="1" noThreeD="1"/>
</file>

<file path=xl/ctrlProps/ctrlProp61.xml><?xml version="1.0" encoding="utf-8"?>
<formControlPr xmlns="http://schemas.microsoft.com/office/spreadsheetml/2009/9/main" objectType="CheckBox" fmlaLink="$V$156" lockText="1" noThreeD="1"/>
</file>

<file path=xl/ctrlProps/ctrlProp62.xml><?xml version="1.0" encoding="utf-8"?>
<formControlPr xmlns="http://schemas.microsoft.com/office/spreadsheetml/2009/9/main" objectType="CheckBox" fmlaLink="$V$158" lockText="1" noThreeD="1"/>
</file>

<file path=xl/ctrlProps/ctrlProp63.xml><?xml version="1.0" encoding="utf-8"?>
<formControlPr xmlns="http://schemas.microsoft.com/office/spreadsheetml/2009/9/main" objectType="CheckBox" fmlaLink="$V$8" lockText="1" noThreeD="1"/>
</file>

<file path=xl/ctrlProps/ctrlProp64.xml><?xml version="1.0" encoding="utf-8"?>
<formControlPr xmlns="http://schemas.microsoft.com/office/spreadsheetml/2009/9/main" objectType="CheckBox" fmlaLink="$V$9" lockText="1" noThreeD="1"/>
</file>

<file path=xl/ctrlProps/ctrlProp65.xml><?xml version="1.0" encoding="utf-8"?>
<formControlPr xmlns="http://schemas.microsoft.com/office/spreadsheetml/2009/9/main" objectType="CheckBox" fmlaLink="$V$10"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V$23" lockText="1" noThreeD="1"/>
</file>

<file path=xl/ctrlProps/ctrlProp68.xml><?xml version="1.0" encoding="utf-8"?>
<formControlPr xmlns="http://schemas.microsoft.com/office/spreadsheetml/2009/9/main" objectType="CheckBox" fmlaLink="$V$24" lockText="1" noThreeD="1"/>
</file>

<file path=xl/ctrlProps/ctrlProp69.xml><?xml version="1.0" encoding="utf-8"?>
<formControlPr xmlns="http://schemas.microsoft.com/office/spreadsheetml/2009/9/main" objectType="CheckBox" fmlaLink="$V$25" lockText="1" noThreeD="1"/>
</file>

<file path=xl/ctrlProps/ctrlProp70.xml><?xml version="1.0" encoding="utf-8"?>
<formControlPr xmlns="http://schemas.microsoft.com/office/spreadsheetml/2009/9/main" objectType="CheckBox" fmlaLink="$V$26" lockText="1" noThreeD="1"/>
</file>

<file path=xl/ctrlProps/ctrlProp71.xml><?xml version="1.0" encoding="utf-8"?>
<formControlPr xmlns="http://schemas.microsoft.com/office/spreadsheetml/2009/9/main" objectType="CheckBox" fmlaLink="$V$38" lockText="1" noThreeD="1"/>
</file>

<file path=xl/ctrlProps/ctrlProp72.xml><?xml version="1.0" encoding="utf-8"?>
<formControlPr xmlns="http://schemas.microsoft.com/office/spreadsheetml/2009/9/main" objectType="CheckBox" fmlaLink="$V$39" lockText="1" noThreeD="1"/>
</file>

<file path=xl/ctrlProps/ctrlProp73.xml><?xml version="1.0" encoding="utf-8"?>
<formControlPr xmlns="http://schemas.microsoft.com/office/spreadsheetml/2009/9/main" objectType="CheckBox" fmlaLink="$V$40" lockText="1" noThreeD="1"/>
</file>

<file path=xl/ctrlProps/ctrlProp74.xml><?xml version="1.0" encoding="utf-8"?>
<formControlPr xmlns="http://schemas.microsoft.com/office/spreadsheetml/2009/9/main" objectType="CheckBox" fmlaLink="$V$41" lockText="1" noThreeD="1"/>
</file>

<file path=xl/ctrlProps/ctrlProp75.xml><?xml version="1.0" encoding="utf-8"?>
<formControlPr xmlns="http://schemas.microsoft.com/office/spreadsheetml/2009/9/main" objectType="CheckBox" fmlaLink="$V$53" lockText="1" noThreeD="1"/>
</file>

<file path=xl/ctrlProps/ctrlProp76.xml><?xml version="1.0" encoding="utf-8"?>
<formControlPr xmlns="http://schemas.microsoft.com/office/spreadsheetml/2009/9/main" objectType="CheckBox" fmlaLink="$V$55" lockText="1" noThreeD="1"/>
</file>

<file path=xl/ctrlProps/ctrlProp77.xml><?xml version="1.0" encoding="utf-8"?>
<formControlPr xmlns="http://schemas.microsoft.com/office/spreadsheetml/2009/9/main" objectType="CheckBox" fmlaLink="$V$56" lockText="1" noThreeD="1"/>
</file>

<file path=xl/ctrlProps/ctrlProp78.xml><?xml version="1.0" encoding="utf-8"?>
<formControlPr xmlns="http://schemas.microsoft.com/office/spreadsheetml/2009/9/main" objectType="CheckBox" fmlaLink="$V$67" lockText="1" noThreeD="1"/>
</file>

<file path=xl/ctrlProps/ctrlProp79.xml><?xml version="1.0" encoding="utf-8"?>
<formControlPr xmlns="http://schemas.microsoft.com/office/spreadsheetml/2009/9/main" objectType="CheckBox" fmlaLink="$V$80" lockText="1" noThreeD="1"/>
</file>

<file path=xl/ctrlProps/ctrlProp80.xml><?xml version="1.0" encoding="utf-8"?>
<formControlPr xmlns="http://schemas.microsoft.com/office/spreadsheetml/2009/9/main" objectType="CheckBox" fmlaLink="$V$81" lockText="1" noThreeD="1"/>
</file>

<file path=xl/ctrlProps/ctrlProp81.xml><?xml version="1.0" encoding="utf-8"?>
<formControlPr xmlns="http://schemas.microsoft.com/office/spreadsheetml/2009/9/main" objectType="CheckBox" fmlaLink="$V$82" lockText="1" noThreeD="1"/>
</file>

<file path=xl/ctrlProps/ctrlProp82.xml><?xml version="1.0" encoding="utf-8"?>
<formControlPr xmlns="http://schemas.microsoft.com/office/spreadsheetml/2009/9/main" objectType="CheckBox" fmlaLink="$V$94" lockText="1" noThreeD="1"/>
</file>

<file path=xl/ctrlProps/ctrlProp83.xml><?xml version="1.0" encoding="utf-8"?>
<formControlPr xmlns="http://schemas.microsoft.com/office/spreadsheetml/2009/9/main" objectType="CheckBox" fmlaLink="$V$104" lockText="1" noThreeD="1"/>
</file>

<file path=xl/ctrlProps/ctrlProp84.xml><?xml version="1.0" encoding="utf-8"?>
<formControlPr xmlns="http://schemas.microsoft.com/office/spreadsheetml/2009/9/main" objectType="CheckBox" fmlaLink="$V$105" lockText="1" noThreeD="1"/>
</file>

<file path=xl/ctrlProps/ctrlProp85.xml><?xml version="1.0" encoding="utf-8"?>
<formControlPr xmlns="http://schemas.microsoft.com/office/spreadsheetml/2009/9/main" objectType="CheckBox" fmlaLink="$V$106" lockText="1" noThreeD="1"/>
</file>

<file path=xl/ctrlProps/ctrlProp86.xml><?xml version="1.0" encoding="utf-8"?>
<formControlPr xmlns="http://schemas.microsoft.com/office/spreadsheetml/2009/9/main" objectType="CheckBox" fmlaLink="$V$127" lockText="1" noThreeD="1"/>
</file>

<file path=xl/ctrlProps/ctrlProp87.xml><?xml version="1.0" encoding="utf-8"?>
<formControlPr xmlns="http://schemas.microsoft.com/office/spreadsheetml/2009/9/main" objectType="CheckBox" fmlaLink="$V$129" lockText="1" noThreeD="1"/>
</file>

<file path=xl/ctrlProps/ctrlProp88.xml><?xml version="1.0" encoding="utf-8"?>
<formControlPr xmlns="http://schemas.microsoft.com/office/spreadsheetml/2009/9/main" objectType="CheckBox" fmlaLink="$V$141" lockText="1" noThreeD="1"/>
</file>

<file path=xl/ctrlProps/ctrlProp89.xml><?xml version="1.0" encoding="utf-8"?>
<formControlPr xmlns="http://schemas.microsoft.com/office/spreadsheetml/2009/9/main" objectType="CheckBox" fmlaLink="$V$142" lockText="1" noThreeD="1"/>
</file>

<file path=xl/ctrlProps/ctrlProp90.xml><?xml version="1.0" encoding="utf-8"?>
<formControlPr xmlns="http://schemas.microsoft.com/office/spreadsheetml/2009/9/main" objectType="CheckBox" fmlaLink="$V$143" lockText="1" noThreeD="1"/>
</file>

<file path=xl/ctrlProps/ctrlProp91.xml><?xml version="1.0" encoding="utf-8"?>
<formControlPr xmlns="http://schemas.microsoft.com/office/spreadsheetml/2009/9/main" objectType="CheckBox" fmlaLink="$V$145" lockText="1" noThreeD="1"/>
</file>

<file path=xl/ctrlProps/ctrlProp92.xml><?xml version="1.0" encoding="utf-8"?>
<formControlPr xmlns="http://schemas.microsoft.com/office/spreadsheetml/2009/9/main" objectType="CheckBox" fmlaLink="$V$147" lockText="1" noThreeD="1"/>
</file>

<file path=xl/ctrlProps/ctrlProp93.xml><?xml version="1.0" encoding="utf-8"?>
<formControlPr xmlns="http://schemas.microsoft.com/office/spreadsheetml/2009/9/main" objectType="CheckBox" fmlaLink="$V$149" lockText="1" noThreeD="1"/>
</file>

<file path=xl/ctrlProps/ctrlProp94.xml><?xml version="1.0" encoding="utf-8"?>
<formControlPr xmlns="http://schemas.microsoft.com/office/spreadsheetml/2009/9/main" objectType="CheckBox" fmlaLink="$V$150" lockText="1" noThreeD="1"/>
</file>

<file path=xl/ctrlProps/ctrlProp95.xml><?xml version="1.0" encoding="utf-8"?>
<formControlPr xmlns="http://schemas.microsoft.com/office/spreadsheetml/2009/9/main" objectType="CheckBox" fmlaLink="$V$118" lockText="1" noThreeD="1"/>
</file>

<file path=xl/ctrlProps/ctrlProp96.xml><?xml version="1.0" encoding="utf-8"?>
<formControlPr xmlns="http://schemas.microsoft.com/office/spreadsheetml/2009/9/main" objectType="CheckBox" fmlaLink="$V$163" lockText="1" noThreeD="1"/>
</file>

<file path=xl/ctrlProps/ctrlProp97.xml><?xml version="1.0" encoding="utf-8"?>
<formControlPr xmlns="http://schemas.microsoft.com/office/spreadsheetml/2009/9/main" objectType="CheckBox" fmlaLink="$V$164" lockText="1" noThreeD="1"/>
</file>

<file path=xl/ctrlProps/ctrlProp98.xml><?xml version="1.0" encoding="utf-8"?>
<formControlPr xmlns="http://schemas.microsoft.com/office/spreadsheetml/2009/9/main" objectType="CheckBox" fmlaLink="$V$165" lockText="1" noThreeD="1"/>
</file>

<file path=xl/ctrlProps/ctrlProp99.xml><?xml version="1.0" encoding="utf-8"?>
<formControlPr xmlns="http://schemas.microsoft.com/office/spreadsheetml/2009/9/main" objectType="CheckBox" fmlaLink="$V$166" lockText="1" noThreeD="1"/>
</file>

<file path=xl/ctrlProps/ctrlProp100.xml><?xml version="1.0" encoding="utf-8"?>
<formControlPr xmlns="http://schemas.microsoft.com/office/spreadsheetml/2009/9/main" objectType="CheckBox" fmlaLink="$V$169" lockText="1" noThreeD="1"/>
</file>

<file path=xl/ctrlProps/ctrlProp101.xml><?xml version="1.0" encoding="utf-8"?>
<formControlPr xmlns="http://schemas.microsoft.com/office/spreadsheetml/2009/9/main" objectType="CheckBox" fmlaLink="$V$178" lockText="1" noThreeD="1"/>
</file>

<file path=xl/ctrlProps/ctrlProp102.xml><?xml version="1.0" encoding="utf-8"?>
<formControlPr xmlns="http://schemas.microsoft.com/office/spreadsheetml/2009/9/main" objectType="CheckBox" fmlaLink="$V$180" lockText="1" noThreeD="1"/>
</file>

<file path=xl/ctrlProps/ctrlProp103.xml><?xml version="1.0" encoding="utf-8"?>
<formControlPr xmlns="http://schemas.microsoft.com/office/spreadsheetml/2009/9/main" objectType="CheckBox" fmlaLink="$V$183" lockText="1" noThreeD="1"/>
</file>

<file path=xl/ctrlProps/ctrlProp104.xml><?xml version="1.0" encoding="utf-8"?>
<formControlPr xmlns="http://schemas.microsoft.com/office/spreadsheetml/2009/9/main" objectType="CheckBox" fmlaLink="$V$184" lockText="1" noThreeD="1"/>
</file>

<file path=xl/ctrlProps/ctrlProp105.xml><?xml version="1.0" encoding="utf-8"?>
<formControlPr xmlns="http://schemas.microsoft.com/office/spreadsheetml/2009/9/main" objectType="CheckBox" fmlaLink="$V$185" lockText="1" noThreeD="1"/>
</file>

<file path=xl/ctrlProps/ctrlProp106.xml><?xml version="1.0" encoding="utf-8"?>
<formControlPr xmlns="http://schemas.microsoft.com/office/spreadsheetml/2009/9/main" objectType="CheckBox" fmlaLink="$V$186" lockText="1" noThreeD="1"/>
</file>

<file path=xl/ctrlProps/ctrlProp107.xml><?xml version="1.0" encoding="utf-8"?>
<formControlPr xmlns="http://schemas.microsoft.com/office/spreadsheetml/2009/9/main" objectType="CheckBox" fmlaLink="$V$187" lockText="1" noThreeD="1"/>
</file>

<file path=xl/ctrlProps/ctrlProp108.xml><?xml version="1.0" encoding="utf-8"?>
<formControlPr xmlns="http://schemas.microsoft.com/office/spreadsheetml/2009/9/main" objectType="CheckBox" fmlaLink="$V$188" lockText="1" noThreeD="1"/>
</file>

<file path=xl/ctrlProps/ctrlProp109.xml><?xml version="1.0" encoding="utf-8"?>
<formControlPr xmlns="http://schemas.microsoft.com/office/spreadsheetml/2009/9/main" objectType="CheckBox" fmlaLink="$V$216" lockText="1" noThreeD="1"/>
</file>

<file path=xl/ctrlProps/ctrlProp110.xml><?xml version="1.0" encoding="utf-8"?>
<formControlPr xmlns="http://schemas.microsoft.com/office/spreadsheetml/2009/9/main" objectType="CheckBox" fmlaLink="$V$217" lockText="1" noThreeD="1"/>
</file>

<file path=xl/ctrlProps/ctrlProp111.xml><?xml version="1.0" encoding="utf-8"?>
<formControlPr xmlns="http://schemas.microsoft.com/office/spreadsheetml/2009/9/main" objectType="CheckBox" fmlaLink="$V$94"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V$82"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56</xdr:row>
      <xdr:rowOff>171449</xdr:rowOff>
    </xdr:from>
    <xdr:ext cx="5915025" cy="16359188"/>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10587037"/>
          <a:ext cx="5915025" cy="16359188"/>
        </a:xfrm>
        <a:prstGeom prst="rect">
          <a:avLst/>
        </a:prstGeom>
        <a:solidFill>
          <a:sysClr val="window" lastClr="FFFFFF">
            <a:lumMod val="95000"/>
          </a:sysClr>
        </a:solidFill>
        <a:ln>
          <a:noFill/>
        </a:ln>
        <a:effectLst/>
      </xdr:spPr>
      <xdr:txBody>
        <a:bodyPr vertOverflow="clip" horzOverflow="clip" wrap="square" rtlCol="0" anchor="t">
          <a:noAutofit/>
        </a:bodyPr>
        <a:lstStyle/>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TDHCA WAP Air Infiltration and Duct Sealing Target Policy</a:t>
          </a:r>
          <a:endParaRPr kumimoji="0" lang="en-US" sz="18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 Guidance for Air Infiltration &amp; Duct Sealing</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Subrecipients are required to make a reasonable attempt to achieve both air infiltration and duct sealing targets (if applicable).    TDHCA recognizes that at times the calculated targets can be aggressive due to construction variances and access issues and targets may not be achievable in all weatherized units.   For this reason, TDHCA has established a clear written policy for how missed targets will be addressed during the final inspection and monitoring process.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Air Infiltration Guidance</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kumimoji="0" lang="en-US" sz="14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be within a 10% variance of air infiltration targets, i.e. 1,000 CFM target = 1,100 CFM variance.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Note -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Unit </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Meet or exceed the calculated air infiltration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Must be within 10% of the calculated target.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Did not meet air infiltration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Ensure all major and significant air leakage areas are addressed.</a:t>
          </a:r>
        </a:p>
        <a:p>
          <a:pPr marL="1143000" marR="0" lvl="2" indent="-228600" algn="just"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Requires clearly documented Zonal Pressure readings.</a:t>
          </a:r>
        </a:p>
        <a:p>
          <a:pPr marL="742950" marR="0" lvl="1" indent="-285750" algn="just" defTabSz="914400" eaLnBrk="1" fontAlgn="auto" latinLnBrk="0" hangingPunct="1">
            <a:lnSpc>
              <a:spcPct val="107000"/>
            </a:lnSpc>
            <a:spcBef>
              <a:spcPts val="0"/>
            </a:spcBef>
            <a:spcAft>
              <a:spcPts val="80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Duct Sealing Guidance</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kumimoji="0" lang="en-US" sz="14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be within a 10% variance of duct sealing leakage to outside targets, i.e. 100 CFM target = 110 CFM variance.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Note -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Unit </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Meet or exceed the calculated duct sealing targets and have a pressure pan reading of 1 Pa or less per duct.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Must be within 10% of the calculated target and have a pressure pan reading of 1 Pa or less per duct.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Did not meet duct sealing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Ensure all major and significant duct leakage areas are addressed.</a:t>
          </a:r>
        </a:p>
        <a:p>
          <a:pPr marL="1143000" marR="0" lvl="2" indent="-228600" algn="just"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Requires clearly documented Pressure Pan Readings for each duct.</a:t>
          </a:r>
        </a:p>
        <a:p>
          <a:pPr marL="742950" marR="0" lvl="1" indent="-285750" algn="just" defTabSz="914400" eaLnBrk="1" fontAlgn="auto" latinLnBrk="0" hangingPunct="1">
            <a:lnSpc>
              <a:spcPct val="107000"/>
            </a:lnSpc>
            <a:spcBef>
              <a:spcPts val="0"/>
            </a:spcBef>
            <a:spcAft>
              <a:spcPts val="80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553403</xdr:colOff>
      <xdr:row>145</xdr:row>
      <xdr:rowOff>52388</xdr:rowOff>
    </xdr:from>
    <xdr:ext cx="6090284" cy="6424611"/>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3" y="47617857"/>
          <a:ext cx="6090284" cy="6424611"/>
        </a:xfrm>
        <a:prstGeom prst="rect">
          <a:avLst/>
        </a:prstGeom>
        <a:noFill/>
      </xdr:spPr>
    </xdr:pic>
    <xdr:clientData/>
  </xdr:oneCellAnchor>
  <xdr:oneCellAnchor>
    <xdr:from>
      <xdr:col>4</xdr:col>
      <xdr:colOff>1059656</xdr:colOff>
      <xdr:row>145</xdr:row>
      <xdr:rowOff>59530</xdr:rowOff>
    </xdr:from>
    <xdr:ext cx="6405562" cy="6429376"/>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8469" y="47624999"/>
          <a:ext cx="6405562" cy="6429376"/>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11852</xdr:colOff>
      <xdr:row>19</xdr:row>
      <xdr:rowOff>42333</xdr:rowOff>
    </xdr:from>
    <xdr:to>
      <xdr:col>19</xdr:col>
      <xdr:colOff>601133</xdr:colOff>
      <xdr:row>30</xdr:row>
      <xdr:rowOff>143934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936652" y="3661833"/>
          <a:ext cx="4246881" cy="2197101"/>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Guidance to answering "No"</a:t>
          </a:r>
          <a:r>
            <a:rPr lang="en-US" sz="1100" b="1" u="sng" baseline="0"/>
            <a:t> or "Yes" </a:t>
          </a:r>
          <a:br>
            <a:rPr lang="en-US" sz="1100" baseline="0"/>
          </a:br>
          <a:br>
            <a:rPr lang="en-US" sz="1100" baseline="0"/>
          </a:br>
          <a:r>
            <a:rPr lang="en-US" sz="1100" b="1" u="sng" baseline="0"/>
            <a:t>No</a:t>
          </a:r>
          <a:r>
            <a:rPr lang="en-US" sz="1100" baseline="0"/>
            <a:t>= The home/unit will only have High Ventilation </a:t>
          </a:r>
          <a:r>
            <a:rPr lang="en-US" sz="1100" b="0" u="sng" baseline="0"/>
            <a:t>OR</a:t>
          </a:r>
          <a:r>
            <a:rPr lang="en-US" sz="1100" baseline="0"/>
            <a:t> will not have High &amp; Low Ventilation split 50/50 at completion.  </a:t>
          </a:r>
          <a:r>
            <a:rPr lang="en-US" sz="1100" b="1" i="1" baseline="0"/>
            <a:t>Will utilize 1/150 section to determine total ventilation needed for compliance </a:t>
          </a:r>
          <a:br>
            <a:rPr lang="en-US" sz="1100" b="1" baseline="0"/>
          </a:br>
          <a:br>
            <a:rPr lang="en-US" sz="1100" baseline="0"/>
          </a:br>
          <a:r>
            <a:rPr lang="en-US" sz="1100" b="1" u="sng" baseline="0">
              <a:solidFill>
                <a:schemeClr val="dk1"/>
              </a:solidFill>
              <a:effectLst/>
              <a:latin typeface="+mn-lt"/>
              <a:ea typeface="+mn-ea"/>
              <a:cs typeface="+mn-cs"/>
            </a:rPr>
            <a:t>Yes</a:t>
          </a:r>
          <a:r>
            <a:rPr lang="en-US" sz="1100" baseline="0">
              <a:solidFill>
                <a:schemeClr val="dk1"/>
              </a:solidFill>
              <a:effectLst/>
              <a:latin typeface="+mn-lt"/>
              <a:ea typeface="+mn-ea"/>
              <a:cs typeface="+mn-cs"/>
            </a:rPr>
            <a:t>=  The home/unit will have High &amp; Low Ventilation split 50/50 at completion.  </a:t>
          </a:r>
          <a:r>
            <a:rPr lang="en-US" sz="1100" b="1" i="1" baseline="0">
              <a:solidFill>
                <a:schemeClr val="dk1"/>
              </a:solidFill>
              <a:effectLst/>
              <a:latin typeface="+mn-lt"/>
              <a:ea typeface="+mn-ea"/>
              <a:cs typeface="+mn-cs"/>
            </a:rPr>
            <a:t>Will utilize 1/300 section to determine amount of High &amp; Low Ventilation needed for compliance </a:t>
          </a:r>
          <a:endParaRPr lang="en-US" sz="1100" b="1" i="1"/>
        </a:p>
      </xdr:txBody>
    </xdr:sp>
    <xdr:clientData/>
  </xdr:twoCellAnchor>
  <xdr:twoCellAnchor>
    <xdr:from>
      <xdr:col>9</xdr:col>
      <xdr:colOff>143936</xdr:colOff>
      <xdr:row>14</xdr:row>
      <xdr:rowOff>42333</xdr:rowOff>
    </xdr:from>
    <xdr:to>
      <xdr:col>12</xdr:col>
      <xdr:colOff>355601</xdr:colOff>
      <xdr:row>17</xdr:row>
      <xdr:rowOff>160867</xdr:rowOff>
    </xdr:to>
    <xdr:cxnSp macro="">
      <xdr:nvCxnSpPr>
        <xdr:cNvPr id="3" name="Straight Arrow Connector 3">
          <a:extLst>
            <a:ext uri="{FF2B5EF4-FFF2-40B4-BE49-F238E27FC236}">
              <a16:creationId xmlns:a16="http://schemas.microsoft.com/office/drawing/2014/main" id="{00000000-0008-0000-0400-000003000000}"/>
            </a:ext>
          </a:extLst>
        </xdr:cNvPr>
        <xdr:cNvCxnSpPr/>
      </xdr:nvCxnSpPr>
      <xdr:spPr>
        <a:xfrm rot="10800000" flipV="1">
          <a:off x="5630336" y="2709333"/>
          <a:ext cx="2040465" cy="690034"/>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11006</xdr:colOff>
      <xdr:row>12</xdr:row>
      <xdr:rowOff>20320</xdr:rowOff>
    </xdr:from>
    <xdr:to>
      <xdr:col>19</xdr:col>
      <xdr:colOff>609599</xdr:colOff>
      <xdr:row>18</xdr:row>
      <xdr:rowOff>67733</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935806" y="2306320"/>
          <a:ext cx="4256193" cy="11904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Total Existing Vent Area</a:t>
          </a:r>
          <a:r>
            <a:rPr lang="en-US" sz="1100" b="1" u="sng" baseline="0"/>
            <a:t> (High</a:t>
          </a:r>
          <a:r>
            <a:rPr lang="en-US" sz="1100" baseline="0"/>
            <a:t>)= Auto Calculation to show the home/unit(s) existing high ventilation, if applicable. </a:t>
          </a:r>
          <a:br>
            <a:rPr lang="en-US" sz="1100" baseline="0"/>
          </a:br>
          <a:br>
            <a:rPr lang="en-US" sz="1100" baseline="0"/>
          </a:br>
          <a:r>
            <a:rPr lang="en-US" sz="1100" b="1" u="sng" baseline="0"/>
            <a:t>Total Existing Vent Area (Low)= </a:t>
          </a:r>
          <a:r>
            <a:rPr lang="en-US" sz="1100" baseline="0"/>
            <a:t>Auto Calculation to show the home/unit(s) existing low ventilation, if applicable. </a:t>
          </a:r>
          <a:endParaRPr lang="en-US" sz="1100"/>
        </a:p>
      </xdr:txBody>
    </xdr:sp>
    <xdr:clientData/>
  </xdr:twoCellAnchor>
  <xdr:twoCellAnchor>
    <xdr:from>
      <xdr:col>9</xdr:col>
      <xdr:colOff>125307</xdr:colOff>
      <xdr:row>19</xdr:row>
      <xdr:rowOff>129540</xdr:rowOff>
    </xdr:from>
    <xdr:to>
      <xdr:col>12</xdr:col>
      <xdr:colOff>460587</xdr:colOff>
      <xdr:row>19</xdr:row>
      <xdr:rowOff>137160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5611707" y="3749040"/>
          <a:ext cx="2164080" cy="76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2116</xdr:colOff>
      <xdr:row>38</xdr:row>
      <xdr:rowOff>42333</xdr:rowOff>
    </xdr:from>
    <xdr:to>
      <xdr:col>19</xdr:col>
      <xdr:colOff>592666</xdr:colOff>
      <xdr:row>44</xdr:row>
      <xdr:rowOff>59267</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926916" y="7281333"/>
          <a:ext cx="4248150" cy="1159934"/>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Compliance answers</a:t>
          </a:r>
          <a:br>
            <a:rPr lang="en-US" sz="1100"/>
          </a:br>
          <a:br>
            <a:rPr lang="en-US" sz="1100"/>
          </a:br>
          <a:r>
            <a:rPr lang="en-US" sz="1100"/>
            <a:t>If any</a:t>
          </a:r>
          <a:r>
            <a:rPr lang="en-US" sz="1100" baseline="0"/>
            <a:t> of these numbers are </a:t>
          </a:r>
          <a:r>
            <a:rPr lang="en-US" sz="1100" b="1" u="sng" baseline="0"/>
            <a:t>"No" </a:t>
          </a:r>
          <a:r>
            <a:rPr lang="en-US" sz="1100" baseline="0"/>
            <a:t>the home/unit will need additional ventilation. </a:t>
          </a:r>
          <a:endParaRPr lang="en-US" sz="1100"/>
        </a:p>
      </xdr:txBody>
    </xdr:sp>
    <xdr:clientData/>
  </xdr:twoCellAnchor>
  <xdr:twoCellAnchor>
    <xdr:from>
      <xdr:col>9</xdr:col>
      <xdr:colOff>203200</xdr:colOff>
      <xdr:row>40</xdr:row>
      <xdr:rowOff>106680</xdr:rowOff>
    </xdr:from>
    <xdr:to>
      <xdr:col>12</xdr:col>
      <xdr:colOff>533400</xdr:colOff>
      <xdr:row>40</xdr:row>
      <xdr:rowOff>110067</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a:off x="5689600" y="7726680"/>
          <a:ext cx="2159000" cy="338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152401</xdr:colOff>
      <xdr:row>24</xdr:row>
      <xdr:rowOff>25401</xdr:rowOff>
    </xdr:from>
    <xdr:to>
      <xdr:col>12</xdr:col>
      <xdr:colOff>347136</xdr:colOff>
      <xdr:row>32</xdr:row>
      <xdr:rowOff>118535</xdr:rowOff>
    </xdr:to>
    <xdr:cxnSp macro="">
      <xdr:nvCxnSpPr>
        <xdr:cNvPr id="8" name="Elbow Connector 7">
          <a:extLst>
            <a:ext uri="{FF2B5EF4-FFF2-40B4-BE49-F238E27FC236}">
              <a16:creationId xmlns:a16="http://schemas.microsoft.com/office/drawing/2014/main" id="{00000000-0008-0000-0400-000008000000}"/>
            </a:ext>
          </a:extLst>
        </xdr:cNvPr>
        <xdr:cNvCxnSpPr/>
      </xdr:nvCxnSpPr>
      <xdr:spPr>
        <a:xfrm rot="10800000">
          <a:off x="5638801" y="4597401"/>
          <a:ext cx="2023535" cy="1617134"/>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0</xdr:colOff>
      <xdr:row>1</xdr:row>
      <xdr:rowOff>0</xdr:rowOff>
    </xdr:from>
    <xdr:to>
      <xdr:col>19</xdr:col>
      <xdr:colOff>584200</xdr:colOff>
      <xdr:row>11</xdr:row>
      <xdr:rowOff>76200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7924800" y="190500"/>
          <a:ext cx="4241800" cy="1981200"/>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t>Approx Home Square Footage </a:t>
          </a:r>
          <a:r>
            <a:rPr lang="en-US" sz="1100" baseline="0"/>
            <a:t>= complete square footage of home. </a:t>
          </a:r>
          <a:br>
            <a:rPr lang="en-US" sz="1100" baseline="0"/>
          </a:br>
          <a:br>
            <a:rPr lang="en-US" sz="1100" baseline="0"/>
          </a:br>
          <a:r>
            <a:rPr lang="en-US" sz="1100" b="1" u="sng" baseline="0"/>
            <a:t>Approx Ventable Attic Square Footage</a:t>
          </a:r>
          <a:r>
            <a:rPr lang="en-US" sz="1100" b="0" u="none" baseline="0"/>
            <a:t> = </a:t>
          </a:r>
          <a:r>
            <a:rPr lang="en-US" sz="1100" baseline="0"/>
            <a:t>square footage of ventable attic floor, i.e. attic area with airspace between roof decking and attic floor.   </a:t>
          </a:r>
          <a:br>
            <a:rPr lang="en-US" sz="1100" baseline="0"/>
          </a:br>
          <a:br>
            <a:rPr lang="en-US" sz="1100" baseline="0"/>
          </a:br>
          <a:r>
            <a:rPr lang="en-US" sz="1100" baseline="0">
              <a:solidFill>
                <a:schemeClr val="dk1"/>
              </a:solidFill>
              <a:effectLst/>
              <a:latin typeface="+mn-lt"/>
              <a:ea typeface="+mn-ea"/>
              <a:cs typeface="+mn-cs"/>
            </a:rPr>
            <a:t>• Keep in mind that vaulted or cathedral ceiling areas need to be taken into consideration when identifying the ventable attic square footage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Shared attic space over garage should be included</a:t>
          </a:r>
          <a:endParaRPr lang="en-US">
            <a:effectLst/>
          </a:endParaRPr>
        </a:p>
        <a:p>
          <a:br>
            <a:rPr lang="en-US" sz="1100" baseline="0"/>
          </a:br>
          <a:endParaRPr lang="en-US" sz="1100"/>
        </a:p>
      </xdr:txBody>
    </xdr:sp>
    <xdr:clientData/>
  </xdr:twoCellAnchor>
  <xdr:twoCellAnchor>
    <xdr:from>
      <xdr:col>9</xdr:col>
      <xdr:colOff>152401</xdr:colOff>
      <xdr:row>2</xdr:row>
      <xdr:rowOff>8467</xdr:rowOff>
    </xdr:from>
    <xdr:to>
      <xdr:col>12</xdr:col>
      <xdr:colOff>487681</xdr:colOff>
      <xdr:row>2</xdr:row>
      <xdr:rowOff>16087</xdr:rowOff>
    </xdr:to>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flipH="1">
          <a:off x="5638801" y="389467"/>
          <a:ext cx="2164080" cy="76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25400</xdr:colOff>
      <xdr:row>45</xdr:row>
      <xdr:rowOff>135467</xdr:rowOff>
    </xdr:from>
    <xdr:to>
      <xdr:col>19</xdr:col>
      <xdr:colOff>592666</xdr:colOff>
      <xdr:row>52</xdr:row>
      <xdr:rowOff>143934</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7950200" y="8707967"/>
          <a:ext cx="4224866" cy="13419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Remaining/Needed</a:t>
          </a:r>
          <a:r>
            <a:rPr lang="en-US" sz="1100" b="1" u="sng" baseline="0"/>
            <a:t> Ventilation Calculator</a:t>
          </a:r>
          <a:br>
            <a:rPr lang="en-US" sz="1100"/>
          </a:br>
          <a:br>
            <a:rPr lang="en-US" sz="1100"/>
          </a:br>
          <a:r>
            <a:rPr lang="en-US" sz="1100"/>
            <a:t>•If </a:t>
          </a:r>
          <a:r>
            <a:rPr lang="en-US" sz="1100" baseline="0"/>
            <a:t>values are </a:t>
          </a:r>
          <a:r>
            <a:rPr lang="en-US" sz="1100" b="1" u="none" baseline="0"/>
            <a:t>negative  </a:t>
          </a:r>
          <a:r>
            <a:rPr lang="en-US" sz="1100" baseline="0"/>
            <a:t>additional ventilation is needed for compliance. </a:t>
          </a:r>
          <a:endParaRPr lang="en-US" sz="1100"/>
        </a:p>
      </xdr:txBody>
    </xdr:sp>
    <xdr:clientData/>
  </xdr:twoCellAnchor>
  <xdr:twoCellAnchor>
    <xdr:from>
      <xdr:col>9</xdr:col>
      <xdr:colOff>169333</xdr:colOff>
      <xdr:row>49</xdr:row>
      <xdr:rowOff>0</xdr:rowOff>
    </xdr:from>
    <xdr:to>
      <xdr:col>12</xdr:col>
      <xdr:colOff>519007</xdr:colOff>
      <xdr:row>49</xdr:row>
      <xdr:rowOff>8467</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H="1">
          <a:off x="5655733" y="9334500"/>
          <a:ext cx="2178474" cy="84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16934</xdr:colOff>
      <xdr:row>30</xdr:row>
      <xdr:rowOff>381000</xdr:rowOff>
    </xdr:from>
    <xdr:to>
      <xdr:col>19</xdr:col>
      <xdr:colOff>606215</xdr:colOff>
      <xdr:row>35</xdr:row>
      <xdr:rowOff>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7941734" y="5905500"/>
          <a:ext cx="4246881" cy="762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Amount of Ventilation</a:t>
          </a:r>
          <a:r>
            <a:rPr lang="en-US" sz="1100" b="1" u="sng" baseline="0"/>
            <a:t> Needed for Compliance</a:t>
          </a:r>
          <a:br>
            <a:rPr lang="en-US" sz="1100" baseline="0"/>
          </a:br>
          <a:br>
            <a:rPr lang="en-US" sz="1100" baseline="0"/>
          </a:br>
          <a:r>
            <a:rPr lang="en-US" sz="1100" b="0" u="none" baseline="0"/>
            <a:t>Will display amount of ventilation needed for compliance based on the No/Yes selection from above.  </a:t>
          </a:r>
          <a:br>
            <a:rPr lang="en-US" sz="1100" b="0" u="none" baseline="0"/>
          </a:br>
          <a:br>
            <a:rPr lang="en-US" sz="1100" b="0" u="none" baseline="0"/>
          </a:br>
          <a:endParaRPr lang="en-US" sz="1100" b="0" i="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27940</xdr:rowOff>
    </xdr:from>
    <xdr:to>
      <xdr:col>5</xdr:col>
      <xdr:colOff>5080</xdr:colOff>
      <xdr:row>46</xdr:row>
      <xdr:rowOff>97790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293610"/>
          <a:ext cx="5788660" cy="15443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aseline="0"/>
            <a:t>Estimated Annual Usage Lookups: </a:t>
          </a:r>
          <a:br>
            <a:rPr lang="en-US" sz="1100" baseline="0"/>
          </a:br>
          <a:r>
            <a:rPr lang="en-US" sz="1100" baseline="0"/>
            <a:t>• Refrigerator and Freezer Energy Rating Online Search Tool - You may use this to check accuracy of Refrigerator Monitoring Reading if able to locate. </a:t>
          </a:r>
          <a:br>
            <a:rPr lang="en-US" sz="1100" baseline="0"/>
          </a:br>
          <a:r>
            <a:rPr lang="en-US" sz="1100" baseline="0"/>
            <a:t>• </a:t>
          </a:r>
          <a:r>
            <a:rPr lang="en-US">
              <a:hlinkClick xmlns:r="http://schemas.openxmlformats.org/officeDocument/2006/relationships" r:id=""/>
            </a:rPr>
            <a:t>Refrigerator and Freezer Energy Rating Online Search Tool | Department of Energy</a:t>
          </a:r>
          <a:br>
            <a:rPr lang="en-US"/>
          </a:br>
          <a:br>
            <a:rPr lang="en-US"/>
          </a:br>
          <a:r>
            <a:rPr lang="en-US"/>
            <a:t>Manufacture</a:t>
          </a:r>
          <a:r>
            <a:rPr lang="en-US" baseline="0"/>
            <a:t>r Year Look Up Database: </a:t>
          </a:r>
          <a:br>
            <a:rPr lang="en-US" baseline="0"/>
          </a:br>
          <a:r>
            <a:rPr lang="en-US" baseline="0"/>
            <a:t>• </a:t>
          </a:r>
          <a:r>
            <a:rPr lang="en-US">
              <a:hlinkClick xmlns:r="http://schemas.openxmlformats.org/officeDocument/2006/relationships" r:id=""/>
            </a:rPr>
            <a:t>Appliance411: Service: How old is my appliance? Age finder, date of manufacture code decryption help for your appliances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31749</xdr:colOff>
      <xdr:row>5</xdr:row>
      <xdr:rowOff>38098</xdr:rowOff>
    </xdr:from>
    <xdr:to>
      <xdr:col>19</xdr:col>
      <xdr:colOff>419100</xdr:colOff>
      <xdr:row>23</xdr:row>
      <xdr:rowOff>123825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172199" y="904873"/>
          <a:ext cx="9658351" cy="33877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Option 1- Metered Instructions - E</a:t>
          </a:r>
          <a:r>
            <a:rPr lang="en-US" sz="1050" baseline="0"/>
            <a:t>nter info gathered from metering the room air conditioner. </a:t>
          </a:r>
          <a:br>
            <a:rPr lang="en-US" sz="1050"/>
          </a:br>
          <a:r>
            <a:rPr lang="en-US" sz="1050" b="1"/>
            <a:t>Time Metered </a:t>
          </a:r>
          <a:r>
            <a:rPr lang="en-US" sz="1050"/>
            <a:t>- Enter the time</a:t>
          </a:r>
          <a:r>
            <a:rPr lang="en-US" sz="1050" baseline="0"/>
            <a:t> observed from the energy consumption meter in cell B10. </a:t>
          </a:r>
          <a:br>
            <a:rPr lang="en-US" sz="1050" baseline="0"/>
          </a:br>
          <a:r>
            <a:rPr lang="en-US" sz="1050" baseline="0"/>
            <a:t>• Example (2 hours and 15 min = 75) </a:t>
          </a:r>
          <a:br>
            <a:rPr lang="en-US" sz="1050" baseline="0"/>
          </a:br>
          <a:br>
            <a:rPr lang="en-US" sz="1050" baseline="0"/>
          </a:br>
          <a:r>
            <a:rPr lang="en-US" sz="1050" b="1" baseline="0"/>
            <a:t>kWh Reading- </a:t>
          </a:r>
          <a:r>
            <a:rPr lang="en-US" sz="1050" baseline="0"/>
            <a:t>Enter the kWh observed from metering device in cell B11. </a:t>
          </a:r>
          <a:br>
            <a:rPr lang="en-US" sz="1050" baseline="0"/>
          </a:br>
          <a:r>
            <a:rPr lang="en-US" sz="1050" baseline="0"/>
            <a:t>•  Must need to verification of metering (picutre) in Client File for Review.</a:t>
          </a:r>
          <a:br>
            <a:rPr lang="en-US" sz="1050" baseline="0"/>
          </a:br>
          <a:br>
            <a:rPr lang="en-US" sz="1050" baseline="0"/>
          </a:br>
          <a:r>
            <a:rPr lang="en-US" sz="1050" baseline="0"/>
            <a:t>• </a:t>
          </a:r>
          <a:r>
            <a:rPr lang="en-US" sz="1050" b="1" baseline="0"/>
            <a:t>Statewide Average- </a:t>
          </a:r>
          <a:r>
            <a:rPr lang="en-US" sz="1050" baseline="0"/>
            <a:t>This will be the statewide average for the applicable program year. </a:t>
          </a:r>
          <a:br>
            <a:rPr lang="en-US" sz="1050" baseline="0"/>
          </a:br>
          <a:br>
            <a:rPr lang="en-US" sz="1050" baseline="0"/>
          </a:br>
          <a:r>
            <a:rPr lang="en-US" sz="1050" baseline="0"/>
            <a:t>• </a:t>
          </a:r>
          <a:r>
            <a:rPr lang="en-US" sz="1050" b="1" baseline="0"/>
            <a:t>Annual Usage (Yellow Box) </a:t>
          </a:r>
          <a:r>
            <a:rPr lang="en-US" sz="1050" baseline="0"/>
            <a:t>- Enter the replacement RAC's annual kWh. Usage. This is commonly found on the Energy Guide of the new unit. if only the $$ is listed, divide that amount by the applicable statewide average electricity rate found within Weatherization Assistant Fuel Cost Library. </a:t>
          </a:r>
          <a:br>
            <a:rPr lang="en-US" sz="1050" baseline="0"/>
          </a:br>
          <a:br>
            <a:rPr lang="en-US" sz="1050" baseline="0"/>
          </a:br>
          <a:r>
            <a:rPr lang="en-US" sz="1050" baseline="0"/>
            <a:t>• </a:t>
          </a:r>
          <a:r>
            <a:rPr lang="en-US" sz="1050" b="1" baseline="0"/>
            <a:t>Cost of Replacement- </a:t>
          </a:r>
          <a:r>
            <a:rPr lang="en-US" sz="1050" baseline="0"/>
            <a:t>Enter the cost for the new room air conditioner, the cost should include (Lab/Material + Cost to recycle the exisiting unit)</a:t>
          </a:r>
          <a:br>
            <a:rPr lang="en-US" sz="1050" baseline="0"/>
          </a:br>
          <a:br>
            <a:rPr lang="en-US" sz="1050" baseline="0"/>
          </a:br>
          <a:r>
            <a:rPr lang="en-US" sz="1050" b="1" baseline="0"/>
            <a:t>Results are shown as follows</a:t>
          </a:r>
          <a:br>
            <a:rPr lang="en-US" sz="1050" baseline="0"/>
          </a:br>
          <a:r>
            <a:rPr lang="en-US" sz="1050" baseline="0"/>
            <a:t>Annual Savings: Savings the client may expect annually. </a:t>
          </a:r>
          <a:br>
            <a:rPr lang="en-US" sz="1050" baseline="0"/>
          </a:br>
          <a:r>
            <a:rPr lang="en-US" sz="1050" baseline="0"/>
            <a:t>Expected Life Savings: The Savings expected over the next 15 years if the unit is kept in good working condition. </a:t>
          </a:r>
          <a:br>
            <a:rPr lang="en-US" sz="1050" baseline="0"/>
          </a:br>
          <a:br>
            <a:rPr lang="en-US" sz="1100" baseline="0"/>
          </a:br>
          <a:r>
            <a:rPr lang="en-US" sz="1100" b="1" baseline="0"/>
            <a:t>Savings to Investment Ratio (SIR</a:t>
          </a:r>
          <a:r>
            <a:rPr lang="en-US" sz="1100" baseline="0"/>
            <a:t>): The energy savings over the life of the replacement RAC divided by the installed cost(s). </a:t>
          </a:r>
          <a:br>
            <a:rPr lang="en-US" sz="1100" baseline="0"/>
          </a:br>
          <a:r>
            <a:rPr lang="en-US" sz="1100" baseline="0"/>
            <a:t>SIRs greater than or equal to one are cost effective. If the SIR is less than one, the replacement is not cost effective.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34</xdr:row>
          <xdr:rowOff>12700</xdr:rowOff>
        </xdr:from>
        <xdr:to>
          <xdr:col>1</xdr:col>
          <xdr:colOff>25400</xdr:colOff>
          <xdr:row>35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36</xdr:row>
          <xdr:rowOff>0</xdr:rowOff>
        </xdr:from>
        <xdr:to>
          <xdr:col>1</xdr:col>
          <xdr:colOff>25400</xdr:colOff>
          <xdr:row>37</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1</xdr:col>
          <xdr:colOff>25400</xdr:colOff>
          <xdr:row>38</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xdr:row>
          <xdr:rowOff>0</xdr:rowOff>
        </xdr:from>
        <xdr:to>
          <xdr:col>1</xdr:col>
          <xdr:colOff>25400</xdr:colOff>
          <xdr:row>39</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xdr:row>
          <xdr:rowOff>0</xdr:rowOff>
        </xdr:from>
        <xdr:to>
          <xdr:col>1</xdr:col>
          <xdr:colOff>25400</xdr:colOff>
          <xdr:row>43</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xdr:row>
          <xdr:rowOff>0</xdr:rowOff>
        </xdr:from>
        <xdr:to>
          <xdr:col>1</xdr:col>
          <xdr:colOff>25400</xdr:colOff>
          <xdr:row>44</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44</xdr:row>
          <xdr:rowOff>25400</xdr:rowOff>
        </xdr:from>
        <xdr:to>
          <xdr:col>1</xdr:col>
          <xdr:colOff>25400</xdr:colOff>
          <xdr:row>45</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xdr:row>
          <xdr:rowOff>12700</xdr:rowOff>
        </xdr:from>
        <xdr:to>
          <xdr:col>1</xdr:col>
          <xdr:colOff>25400</xdr:colOff>
          <xdr:row>46</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xdr:row>
          <xdr:rowOff>0</xdr:rowOff>
        </xdr:from>
        <xdr:to>
          <xdr:col>1</xdr:col>
          <xdr:colOff>25400</xdr:colOff>
          <xdr:row>50</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xdr:row>
          <xdr:rowOff>12700</xdr:rowOff>
        </xdr:from>
        <xdr:to>
          <xdr:col>1</xdr:col>
          <xdr:colOff>25400</xdr:colOff>
          <xdr:row>51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xdr:row>
          <xdr:rowOff>12700</xdr:rowOff>
        </xdr:from>
        <xdr:to>
          <xdr:col>1</xdr:col>
          <xdr:colOff>25400</xdr:colOff>
          <xdr:row>52</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xdr:row>
          <xdr:rowOff>12700</xdr:rowOff>
        </xdr:from>
        <xdr:to>
          <xdr:col>1</xdr:col>
          <xdr:colOff>25400</xdr:colOff>
          <xdr:row>53</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xdr:row>
          <xdr:rowOff>0</xdr:rowOff>
        </xdr:from>
        <xdr:to>
          <xdr:col>1</xdr:col>
          <xdr:colOff>25400</xdr:colOff>
          <xdr:row>57</xdr:row>
          <xdr:rowOff>31750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xdr:row>
          <xdr:rowOff>25400</xdr:rowOff>
        </xdr:from>
        <xdr:to>
          <xdr:col>1</xdr:col>
          <xdr:colOff>25400</xdr:colOff>
          <xdr:row>58</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58</xdr:row>
          <xdr:rowOff>25400</xdr:rowOff>
        </xdr:from>
        <xdr:to>
          <xdr:col>1</xdr:col>
          <xdr:colOff>25400</xdr:colOff>
          <xdr:row>59</xdr:row>
          <xdr:rowOff>50800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61</xdr:row>
          <xdr:rowOff>12700</xdr:rowOff>
        </xdr:from>
        <xdr:to>
          <xdr:col>1</xdr:col>
          <xdr:colOff>25400</xdr:colOff>
          <xdr:row>62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62</xdr:row>
          <xdr:rowOff>12700</xdr:rowOff>
        </xdr:from>
        <xdr:to>
          <xdr:col>1</xdr:col>
          <xdr:colOff>603250</xdr:colOff>
          <xdr:row>63</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63</xdr:row>
          <xdr:rowOff>25400</xdr:rowOff>
        </xdr:from>
        <xdr:to>
          <xdr:col>1</xdr:col>
          <xdr:colOff>603250</xdr:colOff>
          <xdr:row>63</xdr:row>
          <xdr:rowOff>228600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66</xdr:row>
          <xdr:rowOff>12700</xdr:rowOff>
        </xdr:from>
        <xdr:to>
          <xdr:col>0</xdr:col>
          <xdr:colOff>603250</xdr:colOff>
          <xdr:row>67</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67</xdr:row>
          <xdr:rowOff>25400</xdr:rowOff>
        </xdr:from>
        <xdr:to>
          <xdr:col>0</xdr:col>
          <xdr:colOff>603250</xdr:colOff>
          <xdr:row>68</xdr:row>
          <xdr:rowOff>50800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68</xdr:row>
          <xdr:rowOff>25400</xdr:rowOff>
        </xdr:from>
        <xdr:to>
          <xdr:col>0</xdr:col>
          <xdr:colOff>603250</xdr:colOff>
          <xdr:row>69</xdr:row>
          <xdr:rowOff>50800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71</xdr:row>
          <xdr:rowOff>0</xdr:rowOff>
        </xdr:from>
        <xdr:to>
          <xdr:col>1</xdr:col>
          <xdr:colOff>25400</xdr:colOff>
          <xdr:row>72</xdr:row>
          <xdr:rowOff>31750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71</xdr:row>
          <xdr:rowOff>165100</xdr:rowOff>
        </xdr:from>
        <xdr:to>
          <xdr:col>1</xdr:col>
          <xdr:colOff>25400</xdr:colOff>
          <xdr:row>72</xdr:row>
          <xdr:rowOff>184150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73</xdr:row>
          <xdr:rowOff>0</xdr:rowOff>
        </xdr:from>
        <xdr:to>
          <xdr:col>1</xdr:col>
          <xdr:colOff>25400</xdr:colOff>
          <xdr:row>74</xdr:row>
          <xdr:rowOff>25400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80</xdr:row>
          <xdr:rowOff>0</xdr:rowOff>
        </xdr:from>
        <xdr:to>
          <xdr:col>1</xdr:col>
          <xdr:colOff>25400</xdr:colOff>
          <xdr:row>81</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80</xdr:row>
          <xdr:rowOff>177800</xdr:rowOff>
        </xdr:from>
        <xdr:to>
          <xdr:col>1</xdr:col>
          <xdr:colOff>25400</xdr:colOff>
          <xdr:row>82</xdr:row>
          <xdr:rowOff>12700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82</xdr:row>
          <xdr:rowOff>76200</xdr:rowOff>
        </xdr:from>
        <xdr:to>
          <xdr:col>1</xdr:col>
          <xdr:colOff>12700</xdr:colOff>
          <xdr:row>82</xdr:row>
          <xdr:rowOff>279400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87</xdr:row>
          <xdr:rowOff>0</xdr:rowOff>
        </xdr:from>
        <xdr:to>
          <xdr:col>1</xdr:col>
          <xdr:colOff>25400</xdr:colOff>
          <xdr:row>88</xdr:row>
          <xdr:rowOff>31750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89</xdr:row>
          <xdr:rowOff>0</xdr:rowOff>
        </xdr:from>
        <xdr:to>
          <xdr:col>1</xdr:col>
          <xdr:colOff>25400</xdr:colOff>
          <xdr:row>89</xdr:row>
          <xdr:rowOff>215900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8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92</xdr:row>
          <xdr:rowOff>0</xdr:rowOff>
        </xdr:from>
        <xdr:to>
          <xdr:col>1</xdr:col>
          <xdr:colOff>25400</xdr:colOff>
          <xdr:row>93</xdr:row>
          <xdr:rowOff>31750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8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93</xdr:row>
          <xdr:rowOff>12700</xdr:rowOff>
        </xdr:from>
        <xdr:to>
          <xdr:col>1</xdr:col>
          <xdr:colOff>25400</xdr:colOff>
          <xdr:row>94</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8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94</xdr:row>
          <xdr:rowOff>12700</xdr:rowOff>
        </xdr:from>
        <xdr:to>
          <xdr:col>1</xdr:col>
          <xdr:colOff>25400</xdr:colOff>
          <xdr:row>94</xdr:row>
          <xdr:rowOff>222250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95</xdr:row>
          <xdr:rowOff>0</xdr:rowOff>
        </xdr:from>
        <xdr:to>
          <xdr:col>1</xdr:col>
          <xdr:colOff>25400</xdr:colOff>
          <xdr:row>96</xdr:row>
          <xdr:rowOff>25400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8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96</xdr:row>
          <xdr:rowOff>0</xdr:rowOff>
        </xdr:from>
        <xdr:to>
          <xdr:col>1</xdr:col>
          <xdr:colOff>25400</xdr:colOff>
          <xdr:row>96</xdr:row>
          <xdr:rowOff>215900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8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97</xdr:row>
          <xdr:rowOff>0</xdr:rowOff>
        </xdr:from>
        <xdr:to>
          <xdr:col>1</xdr:col>
          <xdr:colOff>25400</xdr:colOff>
          <xdr:row>98</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8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97</xdr:row>
          <xdr:rowOff>177800</xdr:rowOff>
        </xdr:from>
        <xdr:to>
          <xdr:col>1</xdr:col>
          <xdr:colOff>25400</xdr:colOff>
          <xdr:row>99</xdr:row>
          <xdr:rowOff>12700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8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84</xdr:row>
          <xdr:rowOff>0</xdr:rowOff>
        </xdr:from>
        <xdr:to>
          <xdr:col>1</xdr:col>
          <xdr:colOff>603250</xdr:colOff>
          <xdr:row>85</xdr:row>
          <xdr:rowOff>31750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8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88</xdr:row>
          <xdr:rowOff>12700</xdr:rowOff>
        </xdr:from>
        <xdr:to>
          <xdr:col>2</xdr:col>
          <xdr:colOff>25400</xdr:colOff>
          <xdr:row>89</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8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99</xdr:row>
          <xdr:rowOff>0</xdr:rowOff>
        </xdr:from>
        <xdr:to>
          <xdr:col>1</xdr:col>
          <xdr:colOff>603250</xdr:colOff>
          <xdr:row>100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8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102</xdr:row>
          <xdr:rowOff>0</xdr:rowOff>
        </xdr:from>
        <xdr:to>
          <xdr:col>0</xdr:col>
          <xdr:colOff>603250</xdr:colOff>
          <xdr:row>103</xdr:row>
          <xdr:rowOff>31750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8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103</xdr:row>
          <xdr:rowOff>12700</xdr:rowOff>
        </xdr:from>
        <xdr:to>
          <xdr:col>2</xdr:col>
          <xdr:colOff>25400</xdr:colOff>
          <xdr:row>104</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8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105</xdr:row>
          <xdr:rowOff>0</xdr:rowOff>
        </xdr:from>
        <xdr:to>
          <xdr:col>2</xdr:col>
          <xdr:colOff>25400</xdr:colOff>
          <xdr:row>106</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8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106</xdr:row>
          <xdr:rowOff>12700</xdr:rowOff>
        </xdr:from>
        <xdr:to>
          <xdr:col>2</xdr:col>
          <xdr:colOff>25400</xdr:colOff>
          <xdr:row>107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8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109</xdr:row>
          <xdr:rowOff>12700</xdr:rowOff>
        </xdr:from>
        <xdr:to>
          <xdr:col>2</xdr:col>
          <xdr:colOff>25400</xdr:colOff>
          <xdr:row>110</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8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113</xdr:row>
          <xdr:rowOff>12700</xdr:rowOff>
        </xdr:from>
        <xdr:to>
          <xdr:col>2</xdr:col>
          <xdr:colOff>25400</xdr:colOff>
          <xdr:row>114</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8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117</xdr:row>
          <xdr:rowOff>0</xdr:rowOff>
        </xdr:from>
        <xdr:to>
          <xdr:col>2</xdr:col>
          <xdr:colOff>25400</xdr:colOff>
          <xdr:row>118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8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120</xdr:row>
          <xdr:rowOff>0</xdr:rowOff>
        </xdr:from>
        <xdr:to>
          <xdr:col>3</xdr:col>
          <xdr:colOff>25400</xdr:colOff>
          <xdr:row>121</xdr:row>
          <xdr:rowOff>31750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8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121</xdr:row>
          <xdr:rowOff>25400</xdr:rowOff>
        </xdr:from>
        <xdr:to>
          <xdr:col>3</xdr:col>
          <xdr:colOff>25400</xdr:colOff>
          <xdr:row>122</xdr:row>
          <xdr:rowOff>50800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8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123</xdr:row>
          <xdr:rowOff>12700</xdr:rowOff>
        </xdr:from>
        <xdr:to>
          <xdr:col>1</xdr:col>
          <xdr:colOff>25400</xdr:colOff>
          <xdr:row>124</xdr:row>
          <xdr:rowOff>50800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8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126</xdr:row>
          <xdr:rowOff>12700</xdr:rowOff>
        </xdr:from>
        <xdr:to>
          <xdr:col>2</xdr:col>
          <xdr:colOff>25400</xdr:colOff>
          <xdr:row>127</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8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126</xdr:row>
          <xdr:rowOff>184150</xdr:rowOff>
        </xdr:from>
        <xdr:to>
          <xdr:col>2</xdr:col>
          <xdr:colOff>25400</xdr:colOff>
          <xdr:row>128</xdr:row>
          <xdr:rowOff>25400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127</xdr:row>
          <xdr:rowOff>184150</xdr:rowOff>
        </xdr:from>
        <xdr:to>
          <xdr:col>2</xdr:col>
          <xdr:colOff>25400</xdr:colOff>
          <xdr:row>129</xdr:row>
          <xdr:rowOff>25400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128</xdr:row>
          <xdr:rowOff>184150</xdr:rowOff>
        </xdr:from>
        <xdr:to>
          <xdr:col>2</xdr:col>
          <xdr:colOff>25400</xdr:colOff>
          <xdr:row>130</xdr:row>
          <xdr:rowOff>25400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129</xdr:row>
          <xdr:rowOff>184150</xdr:rowOff>
        </xdr:from>
        <xdr:to>
          <xdr:col>2</xdr:col>
          <xdr:colOff>25400</xdr:colOff>
          <xdr:row>131</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131</xdr:row>
          <xdr:rowOff>0</xdr:rowOff>
        </xdr:from>
        <xdr:to>
          <xdr:col>1</xdr:col>
          <xdr:colOff>25400</xdr:colOff>
          <xdr:row>132</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133</xdr:row>
          <xdr:rowOff>0</xdr:rowOff>
        </xdr:from>
        <xdr:to>
          <xdr:col>1</xdr:col>
          <xdr:colOff>25400</xdr:colOff>
          <xdr:row>134</xdr:row>
          <xdr:rowOff>31750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135</xdr:row>
          <xdr:rowOff>0</xdr:rowOff>
        </xdr:from>
        <xdr:to>
          <xdr:col>1</xdr:col>
          <xdr:colOff>25400</xdr:colOff>
          <xdr:row>136</xdr:row>
          <xdr:rowOff>31750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136</xdr:row>
          <xdr:rowOff>0</xdr:rowOff>
        </xdr:from>
        <xdr:to>
          <xdr:col>1</xdr:col>
          <xdr:colOff>603250</xdr:colOff>
          <xdr:row>137</xdr:row>
          <xdr:rowOff>31750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136</xdr:row>
          <xdr:rowOff>177800</xdr:rowOff>
        </xdr:from>
        <xdr:to>
          <xdr:col>1</xdr:col>
          <xdr:colOff>603250</xdr:colOff>
          <xdr:row>137</xdr:row>
          <xdr:rowOff>190500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140</xdr:row>
          <xdr:rowOff>184150</xdr:rowOff>
        </xdr:from>
        <xdr:to>
          <xdr:col>1</xdr:col>
          <xdr:colOff>603250</xdr:colOff>
          <xdr:row>142</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155</xdr:row>
          <xdr:rowOff>0</xdr:rowOff>
        </xdr:from>
        <xdr:to>
          <xdr:col>1</xdr:col>
          <xdr:colOff>25400</xdr:colOff>
          <xdr:row>156</xdr:row>
          <xdr:rowOff>31750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156</xdr:row>
          <xdr:rowOff>184150</xdr:rowOff>
        </xdr:from>
        <xdr:to>
          <xdr:col>1</xdr:col>
          <xdr:colOff>25400</xdr:colOff>
          <xdr:row>158</xdr:row>
          <xdr:rowOff>25400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21</xdr:row>
      <xdr:rowOff>0</xdr:rowOff>
    </xdr:from>
    <xdr:to>
      <xdr:col>10</xdr:col>
      <xdr:colOff>525780</xdr:colOff>
      <xdr:row>25</xdr:row>
      <xdr:rowOff>22860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5240" y="3924300"/>
          <a:ext cx="6896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en-US"/>
            <a:t>- If the unit does not meet required criteria, then Major Measures have not been completed adequately and additional work must be considered and/or completed.                                                                                                                - </a:t>
          </a:r>
          <a:r>
            <a:rPr lang="en-US" b="1" u="sng"/>
            <a:t>Subrecipient CANNOT perform any Secondary measures until ALL criteria for Major Measures have been adequately addressed and/or installed</a:t>
          </a:r>
          <a:r>
            <a:rPr lang="en-US"/>
            <a:t>.                                                                                                                                                                        -If Subrecipient does NOT meet or exceed the required criteria for major measures consistently across program years, future LIHEAP Weatherization contracts for Subrecipient could be restricted on the installation of secondary measures.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7</xdr:row>
          <xdr:rowOff>12700</xdr:rowOff>
        </xdr:from>
        <xdr:to>
          <xdr:col>1</xdr:col>
          <xdr:colOff>25400</xdr:colOff>
          <xdr:row>8</xdr:row>
          <xdr:rowOff>38100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xdr:row>
          <xdr:rowOff>0</xdr:rowOff>
        </xdr:from>
        <xdr:to>
          <xdr:col>1</xdr:col>
          <xdr:colOff>25400</xdr:colOff>
          <xdr:row>10</xdr:row>
          <xdr:rowOff>31750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xdr:row>
          <xdr:rowOff>0</xdr:rowOff>
        </xdr:from>
        <xdr:to>
          <xdr:col>1</xdr:col>
          <xdr:colOff>25400</xdr:colOff>
          <xdr:row>11</xdr:row>
          <xdr:rowOff>31750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0</xdr:rowOff>
        </xdr:from>
        <xdr:to>
          <xdr:col>1</xdr:col>
          <xdr:colOff>25400</xdr:colOff>
          <xdr:row>12</xdr:row>
          <xdr:rowOff>31750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22</xdr:row>
          <xdr:rowOff>0</xdr:rowOff>
        </xdr:from>
        <xdr:to>
          <xdr:col>1</xdr:col>
          <xdr:colOff>25400</xdr:colOff>
          <xdr:row>23</xdr:row>
          <xdr:rowOff>31750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23</xdr:row>
          <xdr:rowOff>0</xdr:rowOff>
        </xdr:from>
        <xdr:to>
          <xdr:col>1</xdr:col>
          <xdr:colOff>25400</xdr:colOff>
          <xdr:row>24</xdr:row>
          <xdr:rowOff>31750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24</xdr:row>
          <xdr:rowOff>25400</xdr:rowOff>
        </xdr:from>
        <xdr:to>
          <xdr:col>1</xdr:col>
          <xdr:colOff>25400</xdr:colOff>
          <xdr:row>25</xdr:row>
          <xdr:rowOff>50800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25</xdr:row>
          <xdr:rowOff>12700</xdr:rowOff>
        </xdr:from>
        <xdr:to>
          <xdr:col>1</xdr:col>
          <xdr:colOff>25400</xdr:colOff>
          <xdr:row>26</xdr:row>
          <xdr:rowOff>38100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1</xdr:col>
          <xdr:colOff>25400</xdr:colOff>
          <xdr:row>38</xdr:row>
          <xdr:rowOff>31750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xdr:row>
          <xdr:rowOff>12700</xdr:rowOff>
        </xdr:from>
        <xdr:to>
          <xdr:col>1</xdr:col>
          <xdr:colOff>25400</xdr:colOff>
          <xdr:row>39</xdr:row>
          <xdr:rowOff>38100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12700</xdr:rowOff>
        </xdr:from>
        <xdr:to>
          <xdr:col>1</xdr:col>
          <xdr:colOff>25400</xdr:colOff>
          <xdr:row>40</xdr:row>
          <xdr:rowOff>38100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9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40</xdr:row>
          <xdr:rowOff>12700</xdr:rowOff>
        </xdr:from>
        <xdr:to>
          <xdr:col>1</xdr:col>
          <xdr:colOff>25400</xdr:colOff>
          <xdr:row>41</xdr:row>
          <xdr:rowOff>31750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9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xdr:row>
          <xdr:rowOff>0</xdr:rowOff>
        </xdr:from>
        <xdr:to>
          <xdr:col>1</xdr:col>
          <xdr:colOff>25400</xdr:colOff>
          <xdr:row>53</xdr:row>
          <xdr:rowOff>31750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9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xdr:row>
          <xdr:rowOff>190500</xdr:rowOff>
        </xdr:from>
        <xdr:to>
          <xdr:col>1</xdr:col>
          <xdr:colOff>25400</xdr:colOff>
          <xdr:row>55</xdr:row>
          <xdr:rowOff>31750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9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xdr:row>
          <xdr:rowOff>184150</xdr:rowOff>
        </xdr:from>
        <xdr:to>
          <xdr:col>1</xdr:col>
          <xdr:colOff>25400</xdr:colOff>
          <xdr:row>56</xdr:row>
          <xdr:rowOff>25400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9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66</xdr:row>
          <xdr:rowOff>12700</xdr:rowOff>
        </xdr:from>
        <xdr:to>
          <xdr:col>1</xdr:col>
          <xdr:colOff>25400</xdr:colOff>
          <xdr:row>67</xdr:row>
          <xdr:rowOff>38100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9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79</xdr:row>
          <xdr:rowOff>12700</xdr:rowOff>
        </xdr:from>
        <xdr:to>
          <xdr:col>0</xdr:col>
          <xdr:colOff>603250</xdr:colOff>
          <xdr:row>80</xdr:row>
          <xdr:rowOff>38100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9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80</xdr:row>
          <xdr:rowOff>25400</xdr:rowOff>
        </xdr:from>
        <xdr:to>
          <xdr:col>0</xdr:col>
          <xdr:colOff>603250</xdr:colOff>
          <xdr:row>81</xdr:row>
          <xdr:rowOff>50800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9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81</xdr:row>
          <xdr:rowOff>25400</xdr:rowOff>
        </xdr:from>
        <xdr:to>
          <xdr:col>0</xdr:col>
          <xdr:colOff>603250</xdr:colOff>
          <xdr:row>82</xdr:row>
          <xdr:rowOff>50800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9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92</xdr:row>
          <xdr:rowOff>0</xdr:rowOff>
        </xdr:from>
        <xdr:to>
          <xdr:col>1</xdr:col>
          <xdr:colOff>25400</xdr:colOff>
          <xdr:row>93</xdr:row>
          <xdr:rowOff>31750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9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103</xdr:row>
          <xdr:rowOff>0</xdr:rowOff>
        </xdr:from>
        <xdr:to>
          <xdr:col>1</xdr:col>
          <xdr:colOff>25400</xdr:colOff>
          <xdr:row>104</xdr:row>
          <xdr:rowOff>31750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9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103</xdr:row>
          <xdr:rowOff>177800</xdr:rowOff>
        </xdr:from>
        <xdr:to>
          <xdr:col>1</xdr:col>
          <xdr:colOff>25400</xdr:colOff>
          <xdr:row>105</xdr:row>
          <xdr:rowOff>50800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9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105</xdr:row>
          <xdr:rowOff>12700</xdr:rowOff>
        </xdr:from>
        <xdr:to>
          <xdr:col>1</xdr:col>
          <xdr:colOff>31750</xdr:colOff>
          <xdr:row>106</xdr:row>
          <xdr:rowOff>25400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9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126</xdr:row>
          <xdr:rowOff>31750</xdr:rowOff>
        </xdr:from>
        <xdr:to>
          <xdr:col>1</xdr:col>
          <xdr:colOff>0</xdr:colOff>
          <xdr:row>127</xdr:row>
          <xdr:rowOff>63500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9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128</xdr:row>
          <xdr:rowOff>31750</xdr:rowOff>
        </xdr:from>
        <xdr:to>
          <xdr:col>1</xdr:col>
          <xdr:colOff>0</xdr:colOff>
          <xdr:row>129</xdr:row>
          <xdr:rowOff>50800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9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140</xdr:row>
          <xdr:rowOff>0</xdr:rowOff>
        </xdr:from>
        <xdr:to>
          <xdr:col>1</xdr:col>
          <xdr:colOff>25400</xdr:colOff>
          <xdr:row>141</xdr:row>
          <xdr:rowOff>31750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9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141</xdr:row>
          <xdr:rowOff>12700</xdr:rowOff>
        </xdr:from>
        <xdr:to>
          <xdr:col>1</xdr:col>
          <xdr:colOff>25400</xdr:colOff>
          <xdr:row>142</xdr:row>
          <xdr:rowOff>38100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9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142</xdr:row>
          <xdr:rowOff>12700</xdr:rowOff>
        </xdr:from>
        <xdr:to>
          <xdr:col>1</xdr:col>
          <xdr:colOff>25400</xdr:colOff>
          <xdr:row>143</xdr:row>
          <xdr:rowOff>31750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9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144</xdr:row>
          <xdr:rowOff>0</xdr:rowOff>
        </xdr:from>
        <xdr:to>
          <xdr:col>1</xdr:col>
          <xdr:colOff>25400</xdr:colOff>
          <xdr:row>145</xdr:row>
          <xdr:rowOff>25400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9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146</xdr:row>
          <xdr:rowOff>0</xdr:rowOff>
        </xdr:from>
        <xdr:to>
          <xdr:col>1</xdr:col>
          <xdr:colOff>25400</xdr:colOff>
          <xdr:row>147</xdr:row>
          <xdr:rowOff>25400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9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148</xdr:row>
          <xdr:rowOff>0</xdr:rowOff>
        </xdr:from>
        <xdr:to>
          <xdr:col>1</xdr:col>
          <xdr:colOff>25400</xdr:colOff>
          <xdr:row>149</xdr:row>
          <xdr:rowOff>31750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9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148</xdr:row>
          <xdr:rowOff>177800</xdr:rowOff>
        </xdr:from>
        <xdr:to>
          <xdr:col>1</xdr:col>
          <xdr:colOff>25400</xdr:colOff>
          <xdr:row>150</xdr:row>
          <xdr:rowOff>12700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9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116</xdr:row>
          <xdr:rowOff>368300</xdr:rowOff>
        </xdr:from>
        <xdr:to>
          <xdr:col>0</xdr:col>
          <xdr:colOff>603250</xdr:colOff>
          <xdr:row>118</xdr:row>
          <xdr:rowOff>31750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9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162</xdr:row>
          <xdr:rowOff>0</xdr:rowOff>
        </xdr:from>
        <xdr:to>
          <xdr:col>0</xdr:col>
          <xdr:colOff>603250</xdr:colOff>
          <xdr:row>163</xdr:row>
          <xdr:rowOff>31750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9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163</xdr:row>
          <xdr:rowOff>12700</xdr:rowOff>
        </xdr:from>
        <xdr:to>
          <xdr:col>2</xdr:col>
          <xdr:colOff>25400</xdr:colOff>
          <xdr:row>164</xdr:row>
          <xdr:rowOff>38100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9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164</xdr:row>
          <xdr:rowOff>0</xdr:rowOff>
        </xdr:from>
        <xdr:to>
          <xdr:col>2</xdr:col>
          <xdr:colOff>25400</xdr:colOff>
          <xdr:row>165</xdr:row>
          <xdr:rowOff>31750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9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165</xdr:row>
          <xdr:rowOff>12700</xdr:rowOff>
        </xdr:from>
        <xdr:to>
          <xdr:col>2</xdr:col>
          <xdr:colOff>25400</xdr:colOff>
          <xdr:row>166</xdr:row>
          <xdr:rowOff>38100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9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168</xdr:row>
          <xdr:rowOff>12700</xdr:rowOff>
        </xdr:from>
        <xdr:to>
          <xdr:col>2</xdr:col>
          <xdr:colOff>25400</xdr:colOff>
          <xdr:row>169</xdr:row>
          <xdr:rowOff>38100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9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177</xdr:row>
          <xdr:rowOff>12700</xdr:rowOff>
        </xdr:from>
        <xdr:to>
          <xdr:col>2</xdr:col>
          <xdr:colOff>25400</xdr:colOff>
          <xdr:row>178</xdr:row>
          <xdr:rowOff>38100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9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179</xdr:row>
          <xdr:rowOff>107950</xdr:rowOff>
        </xdr:from>
        <xdr:to>
          <xdr:col>1</xdr:col>
          <xdr:colOff>0</xdr:colOff>
          <xdr:row>180</xdr:row>
          <xdr:rowOff>146050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9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182</xdr:row>
          <xdr:rowOff>12700</xdr:rowOff>
        </xdr:from>
        <xdr:to>
          <xdr:col>2</xdr:col>
          <xdr:colOff>25400</xdr:colOff>
          <xdr:row>183</xdr:row>
          <xdr:rowOff>38100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9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182</xdr:row>
          <xdr:rowOff>184150</xdr:rowOff>
        </xdr:from>
        <xdr:to>
          <xdr:col>2</xdr:col>
          <xdr:colOff>25400</xdr:colOff>
          <xdr:row>184</xdr:row>
          <xdr:rowOff>25400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9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183</xdr:row>
          <xdr:rowOff>184150</xdr:rowOff>
        </xdr:from>
        <xdr:to>
          <xdr:col>2</xdr:col>
          <xdr:colOff>25400</xdr:colOff>
          <xdr:row>185</xdr:row>
          <xdr:rowOff>25400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9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184</xdr:row>
          <xdr:rowOff>184150</xdr:rowOff>
        </xdr:from>
        <xdr:to>
          <xdr:col>2</xdr:col>
          <xdr:colOff>25400</xdr:colOff>
          <xdr:row>186</xdr:row>
          <xdr:rowOff>25400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9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185</xdr:row>
          <xdr:rowOff>184150</xdr:rowOff>
        </xdr:from>
        <xdr:to>
          <xdr:col>2</xdr:col>
          <xdr:colOff>25400</xdr:colOff>
          <xdr:row>187</xdr:row>
          <xdr:rowOff>38100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9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187</xdr:row>
          <xdr:rowOff>0</xdr:rowOff>
        </xdr:from>
        <xdr:to>
          <xdr:col>1</xdr:col>
          <xdr:colOff>25400</xdr:colOff>
          <xdr:row>188</xdr:row>
          <xdr:rowOff>38100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9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215</xdr:row>
          <xdr:rowOff>0</xdr:rowOff>
        </xdr:from>
        <xdr:to>
          <xdr:col>1</xdr:col>
          <xdr:colOff>25400</xdr:colOff>
          <xdr:row>216</xdr:row>
          <xdr:rowOff>31750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9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216</xdr:row>
          <xdr:rowOff>0</xdr:rowOff>
        </xdr:from>
        <xdr:to>
          <xdr:col>1</xdr:col>
          <xdr:colOff>25400</xdr:colOff>
          <xdr:row>217</xdr:row>
          <xdr:rowOff>31750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9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79376</xdr:colOff>
      <xdr:row>13</xdr:row>
      <xdr:rowOff>55561</xdr:rowOff>
    </xdr:from>
    <xdr:to>
      <xdr:col>38</xdr:col>
      <xdr:colOff>515938</xdr:colOff>
      <xdr:row>25</xdr:row>
      <xdr:rowOff>87312</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9961564" y="2547936"/>
          <a:ext cx="4714874" cy="2127251"/>
        </a:xfrm>
        <a:prstGeom prst="rect">
          <a:avLst/>
        </a:prstGeom>
        <a:solidFill>
          <a:srgbClr val="FFFFD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u="sng"/>
            <a:t>Note</a:t>
          </a:r>
          <a:r>
            <a:rPr lang="en-US" sz="1100"/>
            <a:t>: Utilize</a:t>
          </a:r>
          <a:r>
            <a:rPr lang="en-US" sz="1100" baseline="0"/>
            <a:t> the available "Summary of Measures" boxes to provide a brief summary of the addressed/not addressed measure. </a:t>
          </a:r>
          <a:br>
            <a:rPr lang="en-US" sz="1100" baseline="0"/>
          </a:br>
          <a:br>
            <a:rPr lang="en-US" sz="1100" baseline="0"/>
          </a:br>
          <a:r>
            <a:rPr lang="en-US" sz="1100" baseline="0"/>
            <a:t>This section should all be supported by your whole house assessment as to "why" you chose to install specific measures.. </a:t>
          </a:r>
        </a:p>
        <a:p>
          <a:br>
            <a:rPr lang="en-US" sz="1100" baseline="0"/>
          </a:br>
          <a:r>
            <a:rPr lang="en-US" sz="1100" baseline="0"/>
            <a:t>Then enter the associated costs for each section. </a:t>
          </a:r>
          <a:br>
            <a:rPr lang="en-US" sz="1100" baseline="0"/>
          </a:br>
          <a:br>
            <a:rPr lang="en-US" sz="1100" baseline="0"/>
          </a:br>
          <a:r>
            <a:rPr lang="en-US" sz="1100" baseline="0"/>
            <a:t>These LH &amp; DOE Checklists will suffice for meeting Section 9. - Record Keeping Requirements section for "Completed signed and dated documentation for completion of the "Priority List" (If applicable)" requirement. </a:t>
          </a:r>
          <a:endParaRPr lang="en-US" sz="1100"/>
        </a:p>
      </xdr:txBody>
    </xdr:sp>
    <xdr:clientData/>
  </xdr:twoCellAnchor>
  <xdr:twoCellAnchor>
    <xdr:from>
      <xdr:col>29</xdr:col>
      <xdr:colOff>127000</xdr:colOff>
      <xdr:row>15</xdr:row>
      <xdr:rowOff>158750</xdr:rowOff>
    </xdr:from>
    <xdr:to>
      <xdr:col>30</xdr:col>
      <xdr:colOff>238125</xdr:colOff>
      <xdr:row>17</xdr:row>
      <xdr:rowOff>71438</xdr:rowOff>
    </xdr:to>
    <xdr:sp macro="" textlink="">
      <xdr:nvSpPr>
        <xdr:cNvPr id="4" name="Right Arrow 3">
          <a:extLst>
            <a:ext uri="{FF2B5EF4-FFF2-40B4-BE49-F238E27FC236}">
              <a16:creationId xmlns:a16="http://schemas.microsoft.com/office/drawing/2014/main" id="{00000000-0008-0000-0900-000004000000}"/>
            </a:ext>
          </a:extLst>
        </xdr:cNvPr>
        <xdr:cNvSpPr/>
      </xdr:nvSpPr>
      <xdr:spPr>
        <a:xfrm rot="10800000">
          <a:off x="8786813" y="3143250"/>
          <a:ext cx="722312" cy="29368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93</xdr:row>
          <xdr:rowOff>0</xdr:rowOff>
        </xdr:from>
        <xdr:to>
          <xdr:col>1</xdr:col>
          <xdr:colOff>25400</xdr:colOff>
          <xdr:row>94</xdr:row>
          <xdr:rowOff>31750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9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26</xdr:row>
          <xdr:rowOff>0</xdr:rowOff>
        </xdr:from>
        <xdr:to>
          <xdr:col>1</xdr:col>
          <xdr:colOff>25400</xdr:colOff>
          <xdr:row>27</xdr:row>
          <xdr:rowOff>31750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9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xdr:row>
          <xdr:rowOff>0</xdr:rowOff>
        </xdr:from>
        <xdr:to>
          <xdr:col>1</xdr:col>
          <xdr:colOff>25400</xdr:colOff>
          <xdr:row>42</xdr:row>
          <xdr:rowOff>31750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9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106</xdr:row>
          <xdr:rowOff>25400</xdr:rowOff>
        </xdr:from>
        <xdr:to>
          <xdr:col>0</xdr:col>
          <xdr:colOff>603250</xdr:colOff>
          <xdr:row>107</xdr:row>
          <xdr:rowOff>50800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9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188</xdr:row>
          <xdr:rowOff>76200</xdr:rowOff>
        </xdr:from>
        <xdr:to>
          <xdr:col>1</xdr:col>
          <xdr:colOff>419100</xdr:colOff>
          <xdr:row>189</xdr:row>
          <xdr:rowOff>107950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9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194</xdr:row>
          <xdr:rowOff>107950</xdr:rowOff>
        </xdr:from>
        <xdr:to>
          <xdr:col>0</xdr:col>
          <xdr:colOff>603250</xdr:colOff>
          <xdr:row>195</xdr:row>
          <xdr:rowOff>127000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9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201</xdr:row>
          <xdr:rowOff>0</xdr:rowOff>
        </xdr:from>
        <xdr:to>
          <xdr:col>1</xdr:col>
          <xdr:colOff>25400</xdr:colOff>
          <xdr:row>202</xdr:row>
          <xdr:rowOff>31750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9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31750</xdr:colOff>
          <xdr:row>4</xdr:row>
          <xdr:rowOff>25400</xdr:rowOff>
        </xdr:from>
        <xdr:to>
          <xdr:col>10</xdr:col>
          <xdr:colOff>736600</xdr:colOff>
          <xdr:row>4</xdr:row>
          <xdr:rowOff>228600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xdr:row>
          <xdr:rowOff>12700</xdr:rowOff>
        </xdr:from>
        <xdr:to>
          <xdr:col>12</xdr:col>
          <xdr:colOff>749300</xdr:colOff>
          <xdr:row>4</xdr:row>
          <xdr:rowOff>222250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xdr:row>
          <xdr:rowOff>12700</xdr:rowOff>
        </xdr:from>
        <xdr:to>
          <xdr:col>10</xdr:col>
          <xdr:colOff>749300</xdr:colOff>
          <xdr:row>5</xdr:row>
          <xdr:rowOff>222250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5</xdr:row>
          <xdr:rowOff>25400</xdr:rowOff>
        </xdr:from>
        <xdr:to>
          <xdr:col>12</xdr:col>
          <xdr:colOff>749300</xdr:colOff>
          <xdr:row>6</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xdr:row>
          <xdr:rowOff>12700</xdr:rowOff>
        </xdr:from>
        <xdr:to>
          <xdr:col>10</xdr:col>
          <xdr:colOff>749300</xdr:colOff>
          <xdr:row>6</xdr:row>
          <xdr:rowOff>222250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xdr:row>
          <xdr:rowOff>25400</xdr:rowOff>
        </xdr:from>
        <xdr:to>
          <xdr:col>12</xdr:col>
          <xdr:colOff>749300</xdr:colOff>
          <xdr:row>6</xdr:row>
          <xdr:rowOff>228600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25400</xdr:rowOff>
        </xdr:from>
        <xdr:to>
          <xdr:col>10</xdr:col>
          <xdr:colOff>736600</xdr:colOff>
          <xdr:row>7</xdr:row>
          <xdr:rowOff>228600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xdr:row>
          <xdr:rowOff>25400</xdr:rowOff>
        </xdr:from>
        <xdr:to>
          <xdr:col>12</xdr:col>
          <xdr:colOff>749300</xdr:colOff>
          <xdr:row>8</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12700</xdr:rowOff>
        </xdr:from>
        <xdr:to>
          <xdr:col>10</xdr:col>
          <xdr:colOff>736600</xdr:colOff>
          <xdr:row>8</xdr:row>
          <xdr:rowOff>222250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xdr:row>
          <xdr:rowOff>31750</xdr:rowOff>
        </xdr:from>
        <xdr:to>
          <xdr:col>12</xdr:col>
          <xdr:colOff>749300</xdr:colOff>
          <xdr:row>9</xdr:row>
          <xdr:rowOff>12700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25400</xdr:rowOff>
        </xdr:from>
        <xdr:to>
          <xdr:col>10</xdr:col>
          <xdr:colOff>749300</xdr:colOff>
          <xdr:row>10</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xdr:row>
          <xdr:rowOff>31750</xdr:rowOff>
        </xdr:from>
        <xdr:to>
          <xdr:col>12</xdr:col>
          <xdr:colOff>749300</xdr:colOff>
          <xdr:row>10</xdr:row>
          <xdr:rowOff>12700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31</xdr:row>
          <xdr:rowOff>88900</xdr:rowOff>
        </xdr:from>
        <xdr:to>
          <xdr:col>0</xdr:col>
          <xdr:colOff>508000</xdr:colOff>
          <xdr:row>32</xdr:row>
          <xdr:rowOff>152400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31</xdr:row>
          <xdr:rowOff>107950</xdr:rowOff>
        </xdr:from>
        <xdr:to>
          <xdr:col>3</xdr:col>
          <xdr:colOff>25400</xdr:colOff>
          <xdr:row>32</xdr:row>
          <xdr:rowOff>146050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107950</xdr:rowOff>
        </xdr:from>
        <xdr:to>
          <xdr:col>1</xdr:col>
          <xdr:colOff>419100</xdr:colOff>
          <xdr:row>32</xdr:row>
          <xdr:rowOff>139700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38</xdr:row>
          <xdr:rowOff>177800</xdr:rowOff>
        </xdr:from>
        <xdr:to>
          <xdr:col>1</xdr:col>
          <xdr:colOff>38100</xdr:colOff>
          <xdr:row>40</xdr:row>
          <xdr:rowOff>12700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39</xdr:row>
          <xdr:rowOff>0</xdr:rowOff>
        </xdr:from>
        <xdr:to>
          <xdr:col>3</xdr:col>
          <xdr:colOff>107950</xdr:colOff>
          <xdr:row>40</xdr:row>
          <xdr:rowOff>12700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38</xdr:row>
          <xdr:rowOff>190500</xdr:rowOff>
        </xdr:from>
        <xdr:to>
          <xdr:col>2</xdr:col>
          <xdr:colOff>107950</xdr:colOff>
          <xdr:row>39</xdr:row>
          <xdr:rowOff>184150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25400</xdr:rowOff>
        </xdr:from>
        <xdr:to>
          <xdr:col>1</xdr:col>
          <xdr:colOff>31750</xdr:colOff>
          <xdr:row>41</xdr:row>
          <xdr:rowOff>152400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0</xdr:rowOff>
        </xdr:from>
        <xdr:to>
          <xdr:col>3</xdr:col>
          <xdr:colOff>88900</xdr:colOff>
          <xdr:row>42</xdr:row>
          <xdr:rowOff>12700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A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40</xdr:row>
          <xdr:rowOff>184150</xdr:rowOff>
        </xdr:from>
        <xdr:to>
          <xdr:col>2</xdr:col>
          <xdr:colOff>101600</xdr:colOff>
          <xdr:row>42</xdr:row>
          <xdr:rowOff>12700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A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17</xdr:row>
          <xdr:rowOff>177800</xdr:rowOff>
        </xdr:from>
        <xdr:to>
          <xdr:col>1</xdr:col>
          <xdr:colOff>254000</xdr:colOff>
          <xdr:row>19</xdr:row>
          <xdr:rowOff>25400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A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190500</xdr:rowOff>
        </xdr:from>
        <xdr:to>
          <xdr:col>2</xdr:col>
          <xdr:colOff>107950</xdr:colOff>
          <xdr:row>19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A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177800</xdr:rowOff>
        </xdr:from>
        <xdr:to>
          <xdr:col>3</xdr:col>
          <xdr:colOff>254000</xdr:colOff>
          <xdr:row>19</xdr:row>
          <xdr:rowOff>25400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A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36</xdr:row>
          <xdr:rowOff>177800</xdr:rowOff>
        </xdr:from>
        <xdr:to>
          <xdr:col>1</xdr:col>
          <xdr:colOff>38100</xdr:colOff>
          <xdr:row>38</xdr:row>
          <xdr:rowOff>12700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A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37</xdr:row>
          <xdr:rowOff>0</xdr:rowOff>
        </xdr:from>
        <xdr:to>
          <xdr:col>3</xdr:col>
          <xdr:colOff>101600</xdr:colOff>
          <xdr:row>38</xdr:row>
          <xdr:rowOff>12700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A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36</xdr:row>
          <xdr:rowOff>190500</xdr:rowOff>
        </xdr:from>
        <xdr:to>
          <xdr:col>2</xdr:col>
          <xdr:colOff>107950</xdr:colOff>
          <xdr:row>37</xdr:row>
          <xdr:rowOff>184150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A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25400</xdr:rowOff>
        </xdr:from>
        <xdr:to>
          <xdr:col>1</xdr:col>
          <xdr:colOff>31750</xdr:colOff>
          <xdr:row>46</xdr:row>
          <xdr:rowOff>152400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A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0</xdr:rowOff>
        </xdr:from>
        <xdr:to>
          <xdr:col>3</xdr:col>
          <xdr:colOff>88900</xdr:colOff>
          <xdr:row>47</xdr:row>
          <xdr:rowOff>12700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A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45</xdr:row>
          <xdr:rowOff>184150</xdr:rowOff>
        </xdr:from>
        <xdr:to>
          <xdr:col>2</xdr:col>
          <xdr:colOff>101600</xdr:colOff>
          <xdr:row>47</xdr:row>
          <xdr:rowOff>12700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A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28</xdr:row>
          <xdr:rowOff>0</xdr:rowOff>
        </xdr:from>
        <xdr:to>
          <xdr:col>0</xdr:col>
          <xdr:colOff>488950</xdr:colOff>
          <xdr:row>28</xdr:row>
          <xdr:rowOff>260350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A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25400</xdr:rowOff>
        </xdr:from>
        <xdr:to>
          <xdr:col>3</xdr:col>
          <xdr:colOff>31750</xdr:colOff>
          <xdr:row>28</xdr:row>
          <xdr:rowOff>254000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A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28</xdr:row>
          <xdr:rowOff>31750</xdr:rowOff>
        </xdr:from>
        <xdr:to>
          <xdr:col>2</xdr:col>
          <xdr:colOff>12700</xdr:colOff>
          <xdr:row>28</xdr:row>
          <xdr:rowOff>241300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A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22</xdr:row>
          <xdr:rowOff>177800</xdr:rowOff>
        </xdr:from>
        <xdr:to>
          <xdr:col>1</xdr:col>
          <xdr:colOff>254000</xdr:colOff>
          <xdr:row>24</xdr:row>
          <xdr:rowOff>25400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A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190500</xdr:rowOff>
        </xdr:from>
        <xdr:to>
          <xdr:col>2</xdr:col>
          <xdr:colOff>107950</xdr:colOff>
          <xdr:row>24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A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177800</xdr:rowOff>
        </xdr:from>
        <xdr:to>
          <xdr:col>3</xdr:col>
          <xdr:colOff>254000</xdr:colOff>
          <xdr:row>24</xdr:row>
          <xdr:rowOff>25400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A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25400</xdr:rowOff>
        </xdr:from>
        <xdr:to>
          <xdr:col>1</xdr:col>
          <xdr:colOff>31750</xdr:colOff>
          <xdr:row>52</xdr:row>
          <xdr:rowOff>152400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A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0</xdr:rowOff>
        </xdr:from>
        <xdr:to>
          <xdr:col>3</xdr:col>
          <xdr:colOff>88900</xdr:colOff>
          <xdr:row>53</xdr:row>
          <xdr:rowOff>12700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A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51</xdr:row>
          <xdr:rowOff>184150</xdr:rowOff>
        </xdr:from>
        <xdr:to>
          <xdr:col>2</xdr:col>
          <xdr:colOff>101600</xdr:colOff>
          <xdr:row>53</xdr:row>
          <xdr:rowOff>12700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A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25400</xdr:rowOff>
        </xdr:from>
        <xdr:to>
          <xdr:col>1</xdr:col>
          <xdr:colOff>31750</xdr:colOff>
          <xdr:row>54</xdr:row>
          <xdr:rowOff>152400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A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53</xdr:row>
          <xdr:rowOff>184150</xdr:rowOff>
        </xdr:from>
        <xdr:to>
          <xdr:col>3</xdr:col>
          <xdr:colOff>101600</xdr:colOff>
          <xdr:row>54</xdr:row>
          <xdr:rowOff>190500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A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53</xdr:row>
          <xdr:rowOff>184150</xdr:rowOff>
        </xdr:from>
        <xdr:to>
          <xdr:col>2</xdr:col>
          <xdr:colOff>101600</xdr:colOff>
          <xdr:row>55</xdr:row>
          <xdr:rowOff>12700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A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25400</xdr:rowOff>
        </xdr:from>
        <xdr:to>
          <xdr:col>1</xdr:col>
          <xdr:colOff>31750</xdr:colOff>
          <xdr:row>57</xdr:row>
          <xdr:rowOff>152400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A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0</xdr:rowOff>
        </xdr:from>
        <xdr:to>
          <xdr:col>3</xdr:col>
          <xdr:colOff>88900</xdr:colOff>
          <xdr:row>58</xdr:row>
          <xdr:rowOff>12700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A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56</xdr:row>
          <xdr:rowOff>184150</xdr:rowOff>
        </xdr:from>
        <xdr:to>
          <xdr:col>2</xdr:col>
          <xdr:colOff>101600</xdr:colOff>
          <xdr:row>58</xdr:row>
          <xdr:rowOff>12700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A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25400</xdr:rowOff>
        </xdr:from>
        <xdr:to>
          <xdr:col>1</xdr:col>
          <xdr:colOff>31750</xdr:colOff>
          <xdr:row>59</xdr:row>
          <xdr:rowOff>152400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A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58</xdr:row>
          <xdr:rowOff>190500</xdr:rowOff>
        </xdr:from>
        <xdr:to>
          <xdr:col>3</xdr:col>
          <xdr:colOff>76200</xdr:colOff>
          <xdr:row>60</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A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58</xdr:row>
          <xdr:rowOff>184150</xdr:rowOff>
        </xdr:from>
        <xdr:to>
          <xdr:col>2</xdr:col>
          <xdr:colOff>101600</xdr:colOff>
          <xdr:row>60</xdr:row>
          <xdr:rowOff>12700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A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25400</xdr:rowOff>
        </xdr:from>
        <xdr:to>
          <xdr:col>1</xdr:col>
          <xdr:colOff>31750</xdr:colOff>
          <xdr:row>61</xdr:row>
          <xdr:rowOff>152400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A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60</xdr:row>
          <xdr:rowOff>184150</xdr:rowOff>
        </xdr:from>
        <xdr:to>
          <xdr:col>3</xdr:col>
          <xdr:colOff>76200</xdr:colOff>
          <xdr:row>61</xdr:row>
          <xdr:rowOff>190500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A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60</xdr:row>
          <xdr:rowOff>184150</xdr:rowOff>
        </xdr:from>
        <xdr:to>
          <xdr:col>2</xdr:col>
          <xdr:colOff>101600</xdr:colOff>
          <xdr:row>62</xdr:row>
          <xdr:rowOff>12700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A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25400</xdr:rowOff>
        </xdr:from>
        <xdr:to>
          <xdr:col>1</xdr:col>
          <xdr:colOff>31750</xdr:colOff>
          <xdr:row>65</xdr:row>
          <xdr:rowOff>152400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A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65</xdr:row>
          <xdr:rowOff>0</xdr:rowOff>
        </xdr:from>
        <xdr:to>
          <xdr:col>3</xdr:col>
          <xdr:colOff>88900</xdr:colOff>
          <xdr:row>66</xdr:row>
          <xdr:rowOff>12700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A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64</xdr:row>
          <xdr:rowOff>184150</xdr:rowOff>
        </xdr:from>
        <xdr:to>
          <xdr:col>2</xdr:col>
          <xdr:colOff>101600</xdr:colOff>
          <xdr:row>66</xdr:row>
          <xdr:rowOff>12700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A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25400</xdr:rowOff>
        </xdr:from>
        <xdr:to>
          <xdr:col>1</xdr:col>
          <xdr:colOff>31750</xdr:colOff>
          <xdr:row>67</xdr:row>
          <xdr:rowOff>152400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A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0</xdr:rowOff>
        </xdr:from>
        <xdr:to>
          <xdr:col>3</xdr:col>
          <xdr:colOff>88900</xdr:colOff>
          <xdr:row>68</xdr:row>
          <xdr:rowOff>12700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A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66</xdr:row>
          <xdr:rowOff>184150</xdr:rowOff>
        </xdr:from>
        <xdr:to>
          <xdr:col>2</xdr:col>
          <xdr:colOff>101600</xdr:colOff>
          <xdr:row>68</xdr:row>
          <xdr:rowOff>12700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A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73</xdr:row>
          <xdr:rowOff>25400</xdr:rowOff>
        </xdr:from>
        <xdr:to>
          <xdr:col>1</xdr:col>
          <xdr:colOff>31750</xdr:colOff>
          <xdr:row>73</xdr:row>
          <xdr:rowOff>152400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A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73</xdr:row>
          <xdr:rowOff>0</xdr:rowOff>
        </xdr:from>
        <xdr:to>
          <xdr:col>3</xdr:col>
          <xdr:colOff>88900</xdr:colOff>
          <xdr:row>74</xdr:row>
          <xdr:rowOff>12700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A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72</xdr:row>
          <xdr:rowOff>184150</xdr:rowOff>
        </xdr:from>
        <xdr:to>
          <xdr:col>2</xdr:col>
          <xdr:colOff>101600</xdr:colOff>
          <xdr:row>74</xdr:row>
          <xdr:rowOff>12700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A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75</xdr:row>
          <xdr:rowOff>25400</xdr:rowOff>
        </xdr:from>
        <xdr:to>
          <xdr:col>1</xdr:col>
          <xdr:colOff>31750</xdr:colOff>
          <xdr:row>75</xdr:row>
          <xdr:rowOff>152400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A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75</xdr:row>
          <xdr:rowOff>0</xdr:rowOff>
        </xdr:from>
        <xdr:to>
          <xdr:col>3</xdr:col>
          <xdr:colOff>88900</xdr:colOff>
          <xdr:row>76</xdr:row>
          <xdr:rowOff>12700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A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74</xdr:row>
          <xdr:rowOff>184150</xdr:rowOff>
        </xdr:from>
        <xdr:to>
          <xdr:col>2</xdr:col>
          <xdr:colOff>101600</xdr:colOff>
          <xdr:row>76</xdr:row>
          <xdr:rowOff>12700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A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25400</xdr:rowOff>
        </xdr:from>
        <xdr:to>
          <xdr:col>1</xdr:col>
          <xdr:colOff>31750</xdr:colOff>
          <xdr:row>81</xdr:row>
          <xdr:rowOff>152400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A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81</xdr:row>
          <xdr:rowOff>0</xdr:rowOff>
        </xdr:from>
        <xdr:to>
          <xdr:col>3</xdr:col>
          <xdr:colOff>88900</xdr:colOff>
          <xdr:row>82</xdr:row>
          <xdr:rowOff>12700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A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80</xdr:row>
          <xdr:rowOff>184150</xdr:rowOff>
        </xdr:from>
        <xdr:to>
          <xdr:col>2</xdr:col>
          <xdr:colOff>101600</xdr:colOff>
          <xdr:row>82</xdr:row>
          <xdr:rowOff>12700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A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25400</xdr:rowOff>
        </xdr:from>
        <xdr:to>
          <xdr:col>1</xdr:col>
          <xdr:colOff>31750</xdr:colOff>
          <xdr:row>83</xdr:row>
          <xdr:rowOff>152400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A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83</xdr:row>
          <xdr:rowOff>0</xdr:rowOff>
        </xdr:from>
        <xdr:to>
          <xdr:col>3</xdr:col>
          <xdr:colOff>88900</xdr:colOff>
          <xdr:row>84</xdr:row>
          <xdr:rowOff>12700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A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82</xdr:row>
          <xdr:rowOff>184150</xdr:rowOff>
        </xdr:from>
        <xdr:to>
          <xdr:col>2</xdr:col>
          <xdr:colOff>101600</xdr:colOff>
          <xdr:row>84</xdr:row>
          <xdr:rowOff>12700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A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85</xdr:row>
          <xdr:rowOff>25400</xdr:rowOff>
        </xdr:from>
        <xdr:to>
          <xdr:col>1</xdr:col>
          <xdr:colOff>31750</xdr:colOff>
          <xdr:row>85</xdr:row>
          <xdr:rowOff>152400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A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85</xdr:row>
          <xdr:rowOff>0</xdr:rowOff>
        </xdr:from>
        <xdr:to>
          <xdr:col>3</xdr:col>
          <xdr:colOff>88900</xdr:colOff>
          <xdr:row>86</xdr:row>
          <xdr:rowOff>12700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A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84</xdr:row>
          <xdr:rowOff>184150</xdr:rowOff>
        </xdr:from>
        <xdr:to>
          <xdr:col>2</xdr:col>
          <xdr:colOff>101600</xdr:colOff>
          <xdr:row>86</xdr:row>
          <xdr:rowOff>12700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A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25400</xdr:rowOff>
        </xdr:from>
        <xdr:to>
          <xdr:col>1</xdr:col>
          <xdr:colOff>31750</xdr:colOff>
          <xdr:row>87</xdr:row>
          <xdr:rowOff>152400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A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87</xdr:row>
          <xdr:rowOff>0</xdr:rowOff>
        </xdr:from>
        <xdr:to>
          <xdr:col>3</xdr:col>
          <xdr:colOff>88900</xdr:colOff>
          <xdr:row>88</xdr:row>
          <xdr:rowOff>12700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A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86</xdr:row>
          <xdr:rowOff>184150</xdr:rowOff>
        </xdr:from>
        <xdr:to>
          <xdr:col>2</xdr:col>
          <xdr:colOff>101600</xdr:colOff>
          <xdr:row>88</xdr:row>
          <xdr:rowOff>12700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A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94</xdr:row>
          <xdr:rowOff>25400</xdr:rowOff>
        </xdr:from>
        <xdr:to>
          <xdr:col>1</xdr:col>
          <xdr:colOff>31750</xdr:colOff>
          <xdr:row>94</xdr:row>
          <xdr:rowOff>152400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A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94</xdr:row>
          <xdr:rowOff>0</xdr:rowOff>
        </xdr:from>
        <xdr:to>
          <xdr:col>3</xdr:col>
          <xdr:colOff>88900</xdr:colOff>
          <xdr:row>95</xdr:row>
          <xdr:rowOff>12700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A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93</xdr:row>
          <xdr:rowOff>184150</xdr:rowOff>
        </xdr:from>
        <xdr:to>
          <xdr:col>2</xdr:col>
          <xdr:colOff>101600</xdr:colOff>
          <xdr:row>95</xdr:row>
          <xdr:rowOff>12700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A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94</xdr:row>
          <xdr:rowOff>0</xdr:rowOff>
        </xdr:from>
        <xdr:to>
          <xdr:col>3</xdr:col>
          <xdr:colOff>88900</xdr:colOff>
          <xdr:row>95</xdr:row>
          <xdr:rowOff>12700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A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96</xdr:row>
          <xdr:rowOff>25400</xdr:rowOff>
        </xdr:from>
        <xdr:to>
          <xdr:col>1</xdr:col>
          <xdr:colOff>31750</xdr:colOff>
          <xdr:row>96</xdr:row>
          <xdr:rowOff>152400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A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96</xdr:row>
          <xdr:rowOff>0</xdr:rowOff>
        </xdr:from>
        <xdr:to>
          <xdr:col>3</xdr:col>
          <xdr:colOff>88900</xdr:colOff>
          <xdr:row>97</xdr:row>
          <xdr:rowOff>12700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A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95</xdr:row>
          <xdr:rowOff>184150</xdr:rowOff>
        </xdr:from>
        <xdr:to>
          <xdr:col>2</xdr:col>
          <xdr:colOff>101600</xdr:colOff>
          <xdr:row>97</xdr:row>
          <xdr:rowOff>12700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A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101</xdr:row>
          <xdr:rowOff>139700</xdr:rowOff>
        </xdr:from>
        <xdr:to>
          <xdr:col>1</xdr:col>
          <xdr:colOff>38100</xdr:colOff>
          <xdr:row>101</xdr:row>
          <xdr:rowOff>260350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A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101</xdr:row>
          <xdr:rowOff>76200</xdr:rowOff>
        </xdr:from>
        <xdr:to>
          <xdr:col>3</xdr:col>
          <xdr:colOff>101600</xdr:colOff>
          <xdr:row>101</xdr:row>
          <xdr:rowOff>292100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A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101</xdr:row>
          <xdr:rowOff>69850</xdr:rowOff>
        </xdr:from>
        <xdr:to>
          <xdr:col>2</xdr:col>
          <xdr:colOff>88900</xdr:colOff>
          <xdr:row>101</xdr:row>
          <xdr:rowOff>298450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A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103</xdr:row>
          <xdr:rowOff>146050</xdr:rowOff>
        </xdr:from>
        <xdr:to>
          <xdr:col>1</xdr:col>
          <xdr:colOff>31750</xdr:colOff>
          <xdr:row>103</xdr:row>
          <xdr:rowOff>279400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A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103</xdr:row>
          <xdr:rowOff>88900</xdr:rowOff>
        </xdr:from>
        <xdr:to>
          <xdr:col>3</xdr:col>
          <xdr:colOff>101600</xdr:colOff>
          <xdr:row>103</xdr:row>
          <xdr:rowOff>298450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A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103</xdr:row>
          <xdr:rowOff>69850</xdr:rowOff>
        </xdr:from>
        <xdr:to>
          <xdr:col>2</xdr:col>
          <xdr:colOff>101600</xdr:colOff>
          <xdr:row>103</xdr:row>
          <xdr:rowOff>298450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A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63500</xdr:rowOff>
        </xdr:from>
        <xdr:to>
          <xdr:col>1</xdr:col>
          <xdr:colOff>31750</xdr:colOff>
          <xdr:row>105</xdr:row>
          <xdr:rowOff>190500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A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105</xdr:row>
          <xdr:rowOff>25400</xdr:rowOff>
        </xdr:from>
        <xdr:to>
          <xdr:col>3</xdr:col>
          <xdr:colOff>101600</xdr:colOff>
          <xdr:row>105</xdr:row>
          <xdr:rowOff>228600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A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105</xdr:row>
          <xdr:rowOff>12700</xdr:rowOff>
        </xdr:from>
        <xdr:to>
          <xdr:col>2</xdr:col>
          <xdr:colOff>101600</xdr:colOff>
          <xdr:row>105</xdr:row>
          <xdr:rowOff>241300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A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107</xdr:row>
          <xdr:rowOff>107950</xdr:rowOff>
        </xdr:from>
        <xdr:to>
          <xdr:col>1</xdr:col>
          <xdr:colOff>25400</xdr:colOff>
          <xdr:row>107</xdr:row>
          <xdr:rowOff>241300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A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69850</xdr:rowOff>
        </xdr:from>
        <xdr:to>
          <xdr:col>3</xdr:col>
          <xdr:colOff>88900</xdr:colOff>
          <xdr:row>107</xdr:row>
          <xdr:rowOff>279400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A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107</xdr:row>
          <xdr:rowOff>69850</xdr:rowOff>
        </xdr:from>
        <xdr:to>
          <xdr:col>2</xdr:col>
          <xdr:colOff>101600</xdr:colOff>
          <xdr:row>107</xdr:row>
          <xdr:rowOff>298450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A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xdr:row>
          <xdr:rowOff>406400</xdr:rowOff>
        </xdr:from>
        <xdr:to>
          <xdr:col>10</xdr:col>
          <xdr:colOff>749300</xdr:colOff>
          <xdr:row>5</xdr:row>
          <xdr:rowOff>12700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xdr:row>
          <xdr:rowOff>393700</xdr:rowOff>
        </xdr:from>
        <xdr:to>
          <xdr:col>12</xdr:col>
          <xdr:colOff>787400</xdr:colOff>
          <xdr:row>5</xdr:row>
          <xdr:rowOff>31750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749300</xdr:colOff>
          <xdr:row>6</xdr:row>
          <xdr:rowOff>31750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B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xdr:row>
          <xdr:rowOff>228600</xdr:rowOff>
        </xdr:from>
        <xdr:to>
          <xdr:col>12</xdr:col>
          <xdr:colOff>749300</xdr:colOff>
          <xdr:row>6</xdr:row>
          <xdr:rowOff>38100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B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749300</xdr:colOff>
          <xdr:row>7</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B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xdr:row>
          <xdr:rowOff>12700</xdr:rowOff>
        </xdr:from>
        <xdr:to>
          <xdr:col>12</xdr:col>
          <xdr:colOff>698500</xdr:colOff>
          <xdr:row>6</xdr:row>
          <xdr:rowOff>222250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B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10</xdr:col>
          <xdr:colOff>749300</xdr:colOff>
          <xdr:row>8</xdr:row>
          <xdr:rowOff>38100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B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xdr:row>
          <xdr:rowOff>25400</xdr:rowOff>
        </xdr:from>
        <xdr:to>
          <xdr:col>12</xdr:col>
          <xdr:colOff>641350</xdr:colOff>
          <xdr:row>7</xdr:row>
          <xdr:rowOff>203200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B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25400</xdr:rowOff>
        </xdr:from>
        <xdr:to>
          <xdr:col>10</xdr:col>
          <xdr:colOff>749300</xdr:colOff>
          <xdr:row>9</xdr:row>
          <xdr:rowOff>63500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B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xdr:row>
          <xdr:rowOff>0</xdr:rowOff>
        </xdr:from>
        <xdr:to>
          <xdr:col>12</xdr:col>
          <xdr:colOff>749300</xdr:colOff>
          <xdr:row>9</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B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12700</xdr:rowOff>
        </xdr:from>
        <xdr:to>
          <xdr:col>10</xdr:col>
          <xdr:colOff>749300</xdr:colOff>
          <xdr:row>10</xdr:row>
          <xdr:rowOff>50800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B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xdr:row>
          <xdr:rowOff>12700</xdr:rowOff>
        </xdr:from>
        <xdr:to>
          <xdr:col>12</xdr:col>
          <xdr:colOff>749300</xdr:colOff>
          <xdr:row>10</xdr:row>
          <xdr:rowOff>63500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B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29</xdr:row>
          <xdr:rowOff>177800</xdr:rowOff>
        </xdr:from>
        <xdr:to>
          <xdr:col>0</xdr:col>
          <xdr:colOff>393700</xdr:colOff>
          <xdr:row>31</xdr:row>
          <xdr:rowOff>38100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B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29</xdr:row>
          <xdr:rowOff>177800</xdr:rowOff>
        </xdr:from>
        <xdr:to>
          <xdr:col>2</xdr:col>
          <xdr:colOff>406400</xdr:colOff>
          <xdr:row>31</xdr:row>
          <xdr:rowOff>38100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B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29</xdr:row>
          <xdr:rowOff>177800</xdr:rowOff>
        </xdr:from>
        <xdr:to>
          <xdr:col>1</xdr:col>
          <xdr:colOff>431800</xdr:colOff>
          <xdr:row>31</xdr:row>
          <xdr:rowOff>38100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B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139700</xdr:rowOff>
        </xdr:from>
        <xdr:to>
          <xdr:col>1</xdr:col>
          <xdr:colOff>114300</xdr:colOff>
          <xdr:row>38</xdr:row>
          <xdr:rowOff>69850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B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139700</xdr:rowOff>
        </xdr:from>
        <xdr:to>
          <xdr:col>3</xdr:col>
          <xdr:colOff>292100</xdr:colOff>
          <xdr:row>38</xdr:row>
          <xdr:rowOff>38100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B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127000</xdr:rowOff>
        </xdr:from>
        <xdr:to>
          <xdr:col>1</xdr:col>
          <xdr:colOff>571500</xdr:colOff>
          <xdr:row>38</xdr:row>
          <xdr:rowOff>38100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B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38</xdr:row>
          <xdr:rowOff>177800</xdr:rowOff>
        </xdr:from>
        <xdr:to>
          <xdr:col>1</xdr:col>
          <xdr:colOff>317500</xdr:colOff>
          <xdr:row>40</xdr:row>
          <xdr:rowOff>12700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B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177800</xdr:rowOff>
        </xdr:from>
        <xdr:to>
          <xdr:col>3</xdr:col>
          <xdr:colOff>317500</xdr:colOff>
          <xdr:row>40</xdr:row>
          <xdr:rowOff>12700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B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38</xdr:row>
          <xdr:rowOff>177800</xdr:rowOff>
        </xdr:from>
        <xdr:to>
          <xdr:col>2</xdr:col>
          <xdr:colOff>63500</xdr:colOff>
          <xdr:row>40</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B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17</xdr:row>
          <xdr:rowOff>177800</xdr:rowOff>
        </xdr:from>
        <xdr:to>
          <xdr:col>0</xdr:col>
          <xdr:colOff>393700</xdr:colOff>
          <xdr:row>19</xdr:row>
          <xdr:rowOff>38100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B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xdr:row>
          <xdr:rowOff>177800</xdr:rowOff>
        </xdr:from>
        <xdr:to>
          <xdr:col>2</xdr:col>
          <xdr:colOff>406400</xdr:colOff>
          <xdr:row>19</xdr:row>
          <xdr:rowOff>38100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B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177800</xdr:rowOff>
        </xdr:from>
        <xdr:to>
          <xdr:col>1</xdr:col>
          <xdr:colOff>431800</xdr:colOff>
          <xdr:row>19</xdr:row>
          <xdr:rowOff>38100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B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22</xdr:row>
          <xdr:rowOff>177800</xdr:rowOff>
        </xdr:from>
        <xdr:to>
          <xdr:col>0</xdr:col>
          <xdr:colOff>393700</xdr:colOff>
          <xdr:row>23</xdr:row>
          <xdr:rowOff>241300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B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22</xdr:row>
          <xdr:rowOff>177800</xdr:rowOff>
        </xdr:from>
        <xdr:to>
          <xdr:col>2</xdr:col>
          <xdr:colOff>406400</xdr:colOff>
          <xdr:row>23</xdr:row>
          <xdr:rowOff>241300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B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22</xdr:row>
          <xdr:rowOff>177800</xdr:rowOff>
        </xdr:from>
        <xdr:to>
          <xdr:col>1</xdr:col>
          <xdr:colOff>431800</xdr:colOff>
          <xdr:row>23</xdr:row>
          <xdr:rowOff>241300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B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27</xdr:row>
          <xdr:rowOff>177800</xdr:rowOff>
        </xdr:from>
        <xdr:to>
          <xdr:col>0</xdr:col>
          <xdr:colOff>393700</xdr:colOff>
          <xdr:row>29</xdr:row>
          <xdr:rowOff>38100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B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27</xdr:row>
          <xdr:rowOff>177800</xdr:rowOff>
        </xdr:from>
        <xdr:to>
          <xdr:col>2</xdr:col>
          <xdr:colOff>406400</xdr:colOff>
          <xdr:row>29</xdr:row>
          <xdr:rowOff>38100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B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177800</xdr:rowOff>
        </xdr:from>
        <xdr:to>
          <xdr:col>1</xdr:col>
          <xdr:colOff>431800</xdr:colOff>
          <xdr:row>29</xdr:row>
          <xdr:rowOff>38100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B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114300</xdr:rowOff>
        </xdr:from>
        <xdr:to>
          <xdr:col>1</xdr:col>
          <xdr:colOff>12700</xdr:colOff>
          <xdr:row>36</xdr:row>
          <xdr:rowOff>50800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B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139700</xdr:rowOff>
        </xdr:from>
        <xdr:to>
          <xdr:col>2</xdr:col>
          <xdr:colOff>584200</xdr:colOff>
          <xdr:row>36</xdr:row>
          <xdr:rowOff>38100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B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139700</xdr:rowOff>
        </xdr:from>
        <xdr:to>
          <xdr:col>2</xdr:col>
          <xdr:colOff>25400</xdr:colOff>
          <xdr:row>36</xdr:row>
          <xdr:rowOff>50800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B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43</xdr:row>
          <xdr:rowOff>228600</xdr:rowOff>
        </xdr:from>
        <xdr:to>
          <xdr:col>1</xdr:col>
          <xdr:colOff>336550</xdr:colOff>
          <xdr:row>45</xdr:row>
          <xdr:rowOff>25400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B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43</xdr:row>
          <xdr:rowOff>228600</xdr:rowOff>
        </xdr:from>
        <xdr:to>
          <xdr:col>3</xdr:col>
          <xdr:colOff>304800</xdr:colOff>
          <xdr:row>45</xdr:row>
          <xdr:rowOff>25400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B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228600</xdr:rowOff>
        </xdr:from>
        <xdr:to>
          <xdr:col>2</xdr:col>
          <xdr:colOff>38100</xdr:colOff>
          <xdr:row>45</xdr:row>
          <xdr:rowOff>12700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B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146050</xdr:rowOff>
        </xdr:from>
        <xdr:to>
          <xdr:col>1</xdr:col>
          <xdr:colOff>330200</xdr:colOff>
          <xdr:row>50</xdr:row>
          <xdr:rowOff>31750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B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48</xdr:row>
          <xdr:rowOff>146050</xdr:rowOff>
        </xdr:from>
        <xdr:to>
          <xdr:col>3</xdr:col>
          <xdr:colOff>304800</xdr:colOff>
          <xdr:row>50</xdr:row>
          <xdr:rowOff>31750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B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146050</xdr:rowOff>
        </xdr:from>
        <xdr:to>
          <xdr:col>2</xdr:col>
          <xdr:colOff>38100</xdr:colOff>
          <xdr:row>50</xdr:row>
          <xdr:rowOff>25400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B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55</xdr:row>
          <xdr:rowOff>152400</xdr:rowOff>
        </xdr:from>
        <xdr:to>
          <xdr:col>1</xdr:col>
          <xdr:colOff>342900</xdr:colOff>
          <xdr:row>57</xdr:row>
          <xdr:rowOff>38100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B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165100</xdr:rowOff>
        </xdr:from>
        <xdr:to>
          <xdr:col>3</xdr:col>
          <xdr:colOff>317500</xdr:colOff>
          <xdr:row>57</xdr:row>
          <xdr:rowOff>50800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B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55</xdr:row>
          <xdr:rowOff>152400</xdr:rowOff>
        </xdr:from>
        <xdr:to>
          <xdr:col>2</xdr:col>
          <xdr:colOff>50800</xdr:colOff>
          <xdr:row>57</xdr:row>
          <xdr:rowOff>31750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B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57</xdr:row>
          <xdr:rowOff>139700</xdr:rowOff>
        </xdr:from>
        <xdr:to>
          <xdr:col>1</xdr:col>
          <xdr:colOff>342900</xdr:colOff>
          <xdr:row>59</xdr:row>
          <xdr:rowOff>25400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B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57</xdr:row>
          <xdr:rowOff>177800</xdr:rowOff>
        </xdr:from>
        <xdr:to>
          <xdr:col>3</xdr:col>
          <xdr:colOff>330200</xdr:colOff>
          <xdr:row>59</xdr:row>
          <xdr:rowOff>63500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B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57</xdr:row>
          <xdr:rowOff>165100</xdr:rowOff>
        </xdr:from>
        <xdr:to>
          <xdr:col>2</xdr:col>
          <xdr:colOff>50800</xdr:colOff>
          <xdr:row>59</xdr:row>
          <xdr:rowOff>38100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B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59</xdr:row>
          <xdr:rowOff>146050</xdr:rowOff>
        </xdr:from>
        <xdr:to>
          <xdr:col>1</xdr:col>
          <xdr:colOff>342900</xdr:colOff>
          <xdr:row>61</xdr:row>
          <xdr:rowOff>31750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B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152400</xdr:rowOff>
        </xdr:from>
        <xdr:to>
          <xdr:col>3</xdr:col>
          <xdr:colOff>317500</xdr:colOff>
          <xdr:row>61</xdr:row>
          <xdr:rowOff>38100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B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59</xdr:row>
          <xdr:rowOff>165100</xdr:rowOff>
        </xdr:from>
        <xdr:to>
          <xdr:col>2</xdr:col>
          <xdr:colOff>50800</xdr:colOff>
          <xdr:row>61</xdr:row>
          <xdr:rowOff>38100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B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61</xdr:row>
          <xdr:rowOff>152400</xdr:rowOff>
        </xdr:from>
        <xdr:to>
          <xdr:col>1</xdr:col>
          <xdr:colOff>336550</xdr:colOff>
          <xdr:row>63</xdr:row>
          <xdr:rowOff>38100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B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61</xdr:row>
          <xdr:rowOff>152400</xdr:rowOff>
        </xdr:from>
        <xdr:to>
          <xdr:col>3</xdr:col>
          <xdr:colOff>298450</xdr:colOff>
          <xdr:row>63</xdr:row>
          <xdr:rowOff>38100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B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146050</xdr:rowOff>
        </xdr:from>
        <xdr:to>
          <xdr:col>2</xdr:col>
          <xdr:colOff>38100</xdr:colOff>
          <xdr:row>63</xdr:row>
          <xdr:rowOff>25400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B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76</xdr:row>
          <xdr:rowOff>38100</xdr:rowOff>
        </xdr:from>
        <xdr:to>
          <xdr:col>1</xdr:col>
          <xdr:colOff>101600</xdr:colOff>
          <xdr:row>76</xdr:row>
          <xdr:rowOff>241300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B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76</xdr:row>
          <xdr:rowOff>31750</xdr:rowOff>
        </xdr:from>
        <xdr:to>
          <xdr:col>3</xdr:col>
          <xdr:colOff>101600</xdr:colOff>
          <xdr:row>76</xdr:row>
          <xdr:rowOff>254000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B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76</xdr:row>
          <xdr:rowOff>31750</xdr:rowOff>
        </xdr:from>
        <xdr:to>
          <xdr:col>2</xdr:col>
          <xdr:colOff>107950</xdr:colOff>
          <xdr:row>76</xdr:row>
          <xdr:rowOff>260350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B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78</xdr:row>
          <xdr:rowOff>88900</xdr:rowOff>
        </xdr:from>
        <xdr:to>
          <xdr:col>1</xdr:col>
          <xdr:colOff>139700</xdr:colOff>
          <xdr:row>78</xdr:row>
          <xdr:rowOff>292100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B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78</xdr:row>
          <xdr:rowOff>69850</xdr:rowOff>
        </xdr:from>
        <xdr:to>
          <xdr:col>3</xdr:col>
          <xdr:colOff>101600</xdr:colOff>
          <xdr:row>78</xdr:row>
          <xdr:rowOff>279400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B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78</xdr:row>
          <xdr:rowOff>69850</xdr:rowOff>
        </xdr:from>
        <xdr:to>
          <xdr:col>2</xdr:col>
          <xdr:colOff>101600</xdr:colOff>
          <xdr:row>78</xdr:row>
          <xdr:rowOff>298450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B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68</xdr:row>
          <xdr:rowOff>165100</xdr:rowOff>
        </xdr:from>
        <xdr:to>
          <xdr:col>1</xdr:col>
          <xdr:colOff>304800</xdr:colOff>
          <xdr:row>70</xdr:row>
          <xdr:rowOff>50800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B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68</xdr:row>
          <xdr:rowOff>152400</xdr:rowOff>
        </xdr:from>
        <xdr:to>
          <xdr:col>3</xdr:col>
          <xdr:colOff>304800</xdr:colOff>
          <xdr:row>70</xdr:row>
          <xdr:rowOff>38100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B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146050</xdr:rowOff>
        </xdr:from>
        <xdr:to>
          <xdr:col>2</xdr:col>
          <xdr:colOff>38100</xdr:colOff>
          <xdr:row>70</xdr:row>
          <xdr:rowOff>25400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B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70</xdr:row>
          <xdr:rowOff>165100</xdr:rowOff>
        </xdr:from>
        <xdr:to>
          <xdr:col>1</xdr:col>
          <xdr:colOff>304800</xdr:colOff>
          <xdr:row>72</xdr:row>
          <xdr:rowOff>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B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70</xdr:row>
          <xdr:rowOff>152400</xdr:rowOff>
        </xdr:from>
        <xdr:to>
          <xdr:col>3</xdr:col>
          <xdr:colOff>304800</xdr:colOff>
          <xdr:row>71</xdr:row>
          <xdr:rowOff>241300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B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146050</xdr:rowOff>
        </xdr:from>
        <xdr:to>
          <xdr:col>2</xdr:col>
          <xdr:colOff>38100</xdr:colOff>
          <xdr:row>71</xdr:row>
          <xdr:rowOff>222250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B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0</xdr:rowOff>
        </xdr:from>
        <xdr:to>
          <xdr:col>3</xdr:col>
          <xdr:colOff>88900</xdr:colOff>
          <xdr:row>39</xdr:row>
          <xdr:rowOff>215900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B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63500</xdr:colOff>
          <xdr:row>3</xdr:row>
          <xdr:rowOff>355600</xdr:rowOff>
        </xdr:from>
        <xdr:to>
          <xdr:col>10</xdr:col>
          <xdr:colOff>762000</xdr:colOff>
          <xdr:row>5</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xdr:row>
          <xdr:rowOff>368300</xdr:rowOff>
        </xdr:from>
        <xdr:to>
          <xdr:col>12</xdr:col>
          <xdr:colOff>755650</xdr:colOff>
          <xdr:row>5</xdr:row>
          <xdr:rowOff>12700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4</xdr:row>
          <xdr:rowOff>222250</xdr:rowOff>
        </xdr:from>
        <xdr:to>
          <xdr:col>10</xdr:col>
          <xdr:colOff>774700</xdr:colOff>
          <xdr:row>5</xdr:row>
          <xdr:rowOff>241300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xdr:row>
          <xdr:rowOff>241300</xdr:rowOff>
        </xdr:from>
        <xdr:to>
          <xdr:col>12</xdr:col>
          <xdr:colOff>755650</xdr:colOff>
          <xdr:row>6</xdr:row>
          <xdr:rowOff>25400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C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5</xdr:row>
          <xdr:rowOff>215900</xdr:rowOff>
        </xdr:from>
        <xdr:to>
          <xdr:col>10</xdr:col>
          <xdr:colOff>774700</xdr:colOff>
          <xdr:row>6</xdr:row>
          <xdr:rowOff>241300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C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xdr:row>
          <xdr:rowOff>222250</xdr:rowOff>
        </xdr:from>
        <xdr:to>
          <xdr:col>12</xdr:col>
          <xdr:colOff>755650</xdr:colOff>
          <xdr:row>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C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215900</xdr:rowOff>
        </xdr:from>
        <xdr:to>
          <xdr:col>0</xdr:col>
          <xdr:colOff>558800</xdr:colOff>
          <xdr:row>37</xdr:row>
          <xdr:rowOff>69850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C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xdr:row>
          <xdr:rowOff>215900</xdr:rowOff>
        </xdr:from>
        <xdr:to>
          <xdr:col>2</xdr:col>
          <xdr:colOff>444500</xdr:colOff>
          <xdr:row>37</xdr:row>
          <xdr:rowOff>50800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C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35</xdr:row>
          <xdr:rowOff>190500</xdr:rowOff>
        </xdr:from>
        <xdr:to>
          <xdr:col>2</xdr:col>
          <xdr:colOff>12700</xdr:colOff>
          <xdr:row>37</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C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0</xdr:col>
          <xdr:colOff>527050</xdr:colOff>
          <xdr:row>39</xdr:row>
          <xdr:rowOff>25400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C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0</xdr:rowOff>
        </xdr:from>
        <xdr:to>
          <xdr:col>2</xdr:col>
          <xdr:colOff>647700</xdr:colOff>
          <xdr:row>39</xdr:row>
          <xdr:rowOff>25400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C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12700</xdr:rowOff>
        </xdr:from>
        <xdr:to>
          <xdr:col>1</xdr:col>
          <xdr:colOff>596900</xdr:colOff>
          <xdr:row>39</xdr:row>
          <xdr:rowOff>31750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C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6</xdr:row>
          <xdr:rowOff>215900</xdr:rowOff>
        </xdr:from>
        <xdr:to>
          <xdr:col>10</xdr:col>
          <xdr:colOff>774700</xdr:colOff>
          <xdr:row>7</xdr:row>
          <xdr:rowOff>241300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C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6</xdr:row>
          <xdr:rowOff>215900</xdr:rowOff>
        </xdr:from>
        <xdr:to>
          <xdr:col>12</xdr:col>
          <xdr:colOff>755650</xdr:colOff>
          <xdr:row>8</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C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14</xdr:row>
          <xdr:rowOff>152400</xdr:rowOff>
        </xdr:from>
        <xdr:to>
          <xdr:col>0</xdr:col>
          <xdr:colOff>508000</xdr:colOff>
          <xdr:row>16</xdr:row>
          <xdr:rowOff>12700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C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165100</xdr:rowOff>
        </xdr:from>
        <xdr:to>
          <xdr:col>3</xdr:col>
          <xdr:colOff>76200</xdr:colOff>
          <xdr:row>16</xdr:row>
          <xdr:rowOff>25400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C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14</xdr:row>
          <xdr:rowOff>165100</xdr:rowOff>
        </xdr:from>
        <xdr:to>
          <xdr:col>1</xdr:col>
          <xdr:colOff>596900</xdr:colOff>
          <xdr:row>15</xdr:row>
          <xdr:rowOff>184150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C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19</xdr:row>
          <xdr:rowOff>228600</xdr:rowOff>
        </xdr:from>
        <xdr:to>
          <xdr:col>0</xdr:col>
          <xdr:colOff>520700</xdr:colOff>
          <xdr:row>21</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C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xdr:row>
          <xdr:rowOff>0</xdr:rowOff>
        </xdr:from>
        <xdr:to>
          <xdr:col>2</xdr:col>
          <xdr:colOff>635000</xdr:colOff>
          <xdr:row>20</xdr:row>
          <xdr:rowOff>228600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C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228600</xdr:rowOff>
        </xdr:from>
        <xdr:to>
          <xdr:col>1</xdr:col>
          <xdr:colOff>457200</xdr:colOff>
          <xdr:row>20</xdr:row>
          <xdr:rowOff>228600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C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24</xdr:row>
          <xdr:rowOff>152400</xdr:rowOff>
        </xdr:from>
        <xdr:to>
          <xdr:col>0</xdr:col>
          <xdr:colOff>482600</xdr:colOff>
          <xdr:row>26</xdr:row>
          <xdr:rowOff>25400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C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184150</xdr:rowOff>
        </xdr:from>
        <xdr:to>
          <xdr:col>2</xdr:col>
          <xdr:colOff>406400</xdr:colOff>
          <xdr:row>26</xdr:row>
          <xdr:rowOff>31750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C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24</xdr:row>
          <xdr:rowOff>165100</xdr:rowOff>
        </xdr:from>
        <xdr:to>
          <xdr:col>1</xdr:col>
          <xdr:colOff>412750</xdr:colOff>
          <xdr:row>26</xdr:row>
          <xdr:rowOff>12700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C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28</xdr:row>
          <xdr:rowOff>88900</xdr:rowOff>
        </xdr:from>
        <xdr:to>
          <xdr:col>0</xdr:col>
          <xdr:colOff>508000</xdr:colOff>
          <xdr:row>29</xdr:row>
          <xdr:rowOff>165100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C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63500</xdr:rowOff>
        </xdr:from>
        <xdr:to>
          <xdr:col>2</xdr:col>
          <xdr:colOff>635000</xdr:colOff>
          <xdr:row>29</xdr:row>
          <xdr:rowOff>107950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C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28</xdr:row>
          <xdr:rowOff>76200</xdr:rowOff>
        </xdr:from>
        <xdr:to>
          <xdr:col>1</xdr:col>
          <xdr:colOff>431800</xdr:colOff>
          <xdr:row>29</xdr:row>
          <xdr:rowOff>114300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C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139700</xdr:rowOff>
        </xdr:from>
        <xdr:to>
          <xdr:col>1</xdr:col>
          <xdr:colOff>63500</xdr:colOff>
          <xdr:row>35</xdr:row>
          <xdr:rowOff>50800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C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146050</xdr:rowOff>
        </xdr:from>
        <xdr:to>
          <xdr:col>2</xdr:col>
          <xdr:colOff>660400</xdr:colOff>
          <xdr:row>35</xdr:row>
          <xdr:rowOff>38100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C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146050</xdr:rowOff>
        </xdr:from>
        <xdr:to>
          <xdr:col>2</xdr:col>
          <xdr:colOff>50800</xdr:colOff>
          <xdr:row>35</xdr:row>
          <xdr:rowOff>50800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C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184150</xdr:rowOff>
        </xdr:from>
        <xdr:to>
          <xdr:col>0</xdr:col>
          <xdr:colOff>457200</xdr:colOff>
          <xdr:row>43</xdr:row>
          <xdr:rowOff>241300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C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42</xdr:row>
          <xdr:rowOff>184150</xdr:rowOff>
        </xdr:from>
        <xdr:to>
          <xdr:col>2</xdr:col>
          <xdr:colOff>406400</xdr:colOff>
          <xdr:row>43</xdr:row>
          <xdr:rowOff>222250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C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184150</xdr:rowOff>
        </xdr:from>
        <xdr:to>
          <xdr:col>2</xdr:col>
          <xdr:colOff>0</xdr:colOff>
          <xdr:row>43</xdr:row>
          <xdr:rowOff>222250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C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0</xdr:rowOff>
        </xdr:from>
        <xdr:to>
          <xdr:col>0</xdr:col>
          <xdr:colOff>527050</xdr:colOff>
          <xdr:row>49</xdr:row>
          <xdr:rowOff>25400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C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48</xdr:row>
          <xdr:rowOff>0</xdr:rowOff>
        </xdr:from>
        <xdr:to>
          <xdr:col>2</xdr:col>
          <xdr:colOff>647700</xdr:colOff>
          <xdr:row>49</xdr:row>
          <xdr:rowOff>25400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C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12700</xdr:rowOff>
        </xdr:from>
        <xdr:to>
          <xdr:col>1</xdr:col>
          <xdr:colOff>596900</xdr:colOff>
          <xdr:row>49</xdr:row>
          <xdr:rowOff>31750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C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52</xdr:row>
          <xdr:rowOff>152400</xdr:rowOff>
        </xdr:from>
        <xdr:to>
          <xdr:col>0</xdr:col>
          <xdr:colOff>482600</xdr:colOff>
          <xdr:row>53</xdr:row>
          <xdr:rowOff>222250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C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184150</xdr:rowOff>
        </xdr:from>
        <xdr:to>
          <xdr:col>2</xdr:col>
          <xdr:colOff>406400</xdr:colOff>
          <xdr:row>53</xdr:row>
          <xdr:rowOff>228600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C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165100</xdr:rowOff>
        </xdr:from>
        <xdr:to>
          <xdr:col>1</xdr:col>
          <xdr:colOff>412750</xdr:colOff>
          <xdr:row>53</xdr:row>
          <xdr:rowOff>215900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C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57</xdr:row>
          <xdr:rowOff>165100</xdr:rowOff>
        </xdr:from>
        <xdr:to>
          <xdr:col>1</xdr:col>
          <xdr:colOff>114300</xdr:colOff>
          <xdr:row>59</xdr:row>
          <xdr:rowOff>31750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C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57</xdr:row>
          <xdr:rowOff>165100</xdr:rowOff>
        </xdr:from>
        <xdr:to>
          <xdr:col>2</xdr:col>
          <xdr:colOff>647700</xdr:colOff>
          <xdr:row>59</xdr:row>
          <xdr:rowOff>31750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C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165100</xdr:rowOff>
        </xdr:from>
        <xdr:to>
          <xdr:col>1</xdr:col>
          <xdr:colOff>596900</xdr:colOff>
          <xdr:row>59</xdr:row>
          <xdr:rowOff>31750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C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59</xdr:row>
          <xdr:rowOff>165100</xdr:rowOff>
        </xdr:from>
        <xdr:to>
          <xdr:col>1</xdr:col>
          <xdr:colOff>69850</xdr:colOff>
          <xdr:row>61</xdr:row>
          <xdr:rowOff>31750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C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59</xdr:row>
          <xdr:rowOff>177800</xdr:rowOff>
        </xdr:from>
        <xdr:to>
          <xdr:col>2</xdr:col>
          <xdr:colOff>647700</xdr:colOff>
          <xdr:row>61</xdr:row>
          <xdr:rowOff>38100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C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177800</xdr:rowOff>
        </xdr:from>
        <xdr:to>
          <xdr:col>1</xdr:col>
          <xdr:colOff>596900</xdr:colOff>
          <xdr:row>61</xdr:row>
          <xdr:rowOff>38100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C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61</xdr:row>
          <xdr:rowOff>203200</xdr:rowOff>
        </xdr:from>
        <xdr:to>
          <xdr:col>0</xdr:col>
          <xdr:colOff>520700</xdr:colOff>
          <xdr:row>63</xdr:row>
          <xdr:rowOff>50800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C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61</xdr:row>
          <xdr:rowOff>190500</xdr:rowOff>
        </xdr:from>
        <xdr:to>
          <xdr:col>2</xdr:col>
          <xdr:colOff>660400</xdr:colOff>
          <xdr:row>63</xdr:row>
          <xdr:rowOff>38100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C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61</xdr:row>
          <xdr:rowOff>190500</xdr:rowOff>
        </xdr:from>
        <xdr:to>
          <xdr:col>1</xdr:col>
          <xdr:colOff>603250</xdr:colOff>
          <xdr:row>63</xdr:row>
          <xdr:rowOff>38100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C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63</xdr:row>
          <xdr:rowOff>292100</xdr:rowOff>
        </xdr:from>
        <xdr:to>
          <xdr:col>0</xdr:col>
          <xdr:colOff>533400</xdr:colOff>
          <xdr:row>65</xdr:row>
          <xdr:rowOff>31750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C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63</xdr:row>
          <xdr:rowOff>298450</xdr:rowOff>
        </xdr:from>
        <xdr:to>
          <xdr:col>2</xdr:col>
          <xdr:colOff>647700</xdr:colOff>
          <xdr:row>65</xdr:row>
          <xdr:rowOff>38100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C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63</xdr:row>
          <xdr:rowOff>298450</xdr:rowOff>
        </xdr:from>
        <xdr:to>
          <xdr:col>1</xdr:col>
          <xdr:colOff>603250</xdr:colOff>
          <xdr:row>65</xdr:row>
          <xdr:rowOff>38100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C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70</xdr:row>
          <xdr:rowOff>152400</xdr:rowOff>
        </xdr:from>
        <xdr:to>
          <xdr:col>0</xdr:col>
          <xdr:colOff>482600</xdr:colOff>
          <xdr:row>72</xdr:row>
          <xdr:rowOff>12700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C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70</xdr:row>
          <xdr:rowOff>184150</xdr:rowOff>
        </xdr:from>
        <xdr:to>
          <xdr:col>2</xdr:col>
          <xdr:colOff>406400</xdr:colOff>
          <xdr:row>72</xdr:row>
          <xdr:rowOff>25400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C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70</xdr:row>
          <xdr:rowOff>165100</xdr:rowOff>
        </xdr:from>
        <xdr:to>
          <xdr:col>1</xdr:col>
          <xdr:colOff>412750</xdr:colOff>
          <xdr:row>72</xdr:row>
          <xdr:rowOff>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C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72</xdr:row>
          <xdr:rowOff>152400</xdr:rowOff>
        </xdr:from>
        <xdr:to>
          <xdr:col>0</xdr:col>
          <xdr:colOff>482600</xdr:colOff>
          <xdr:row>73</xdr:row>
          <xdr:rowOff>215900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C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72</xdr:row>
          <xdr:rowOff>184150</xdr:rowOff>
        </xdr:from>
        <xdr:to>
          <xdr:col>2</xdr:col>
          <xdr:colOff>406400</xdr:colOff>
          <xdr:row>73</xdr:row>
          <xdr:rowOff>222250</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C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72</xdr:row>
          <xdr:rowOff>165100</xdr:rowOff>
        </xdr:from>
        <xdr:to>
          <xdr:col>1</xdr:col>
          <xdr:colOff>412750</xdr:colOff>
          <xdr:row>73</xdr:row>
          <xdr:rowOff>203200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C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77</xdr:row>
          <xdr:rowOff>203200</xdr:rowOff>
        </xdr:from>
        <xdr:to>
          <xdr:col>0</xdr:col>
          <xdr:colOff>520700</xdr:colOff>
          <xdr:row>79</xdr:row>
          <xdr:rowOff>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C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77</xdr:row>
          <xdr:rowOff>190500</xdr:rowOff>
        </xdr:from>
        <xdr:to>
          <xdr:col>2</xdr:col>
          <xdr:colOff>660400</xdr:colOff>
          <xdr:row>78</xdr:row>
          <xdr:rowOff>241300</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C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77</xdr:row>
          <xdr:rowOff>190500</xdr:rowOff>
        </xdr:from>
        <xdr:to>
          <xdr:col>1</xdr:col>
          <xdr:colOff>603250</xdr:colOff>
          <xdr:row>78</xdr:row>
          <xdr:rowOff>241300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C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83</xdr:row>
          <xdr:rowOff>101600</xdr:rowOff>
        </xdr:from>
        <xdr:to>
          <xdr:col>1</xdr:col>
          <xdr:colOff>38100</xdr:colOff>
          <xdr:row>83</xdr:row>
          <xdr:rowOff>228600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C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76200</xdr:rowOff>
        </xdr:from>
        <xdr:to>
          <xdr:col>3</xdr:col>
          <xdr:colOff>50800</xdr:colOff>
          <xdr:row>83</xdr:row>
          <xdr:rowOff>292100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C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83</xdr:row>
          <xdr:rowOff>50800</xdr:rowOff>
        </xdr:from>
        <xdr:to>
          <xdr:col>2</xdr:col>
          <xdr:colOff>101600</xdr:colOff>
          <xdr:row>83</xdr:row>
          <xdr:rowOff>279400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C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85</xdr:row>
          <xdr:rowOff>107950</xdr:rowOff>
        </xdr:from>
        <xdr:to>
          <xdr:col>1</xdr:col>
          <xdr:colOff>38100</xdr:colOff>
          <xdr:row>85</xdr:row>
          <xdr:rowOff>241300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C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85</xdr:row>
          <xdr:rowOff>88900</xdr:rowOff>
        </xdr:from>
        <xdr:to>
          <xdr:col>3</xdr:col>
          <xdr:colOff>25400</xdr:colOff>
          <xdr:row>85</xdr:row>
          <xdr:rowOff>298450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C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85</xdr:row>
          <xdr:rowOff>69850</xdr:rowOff>
        </xdr:from>
        <xdr:to>
          <xdr:col>2</xdr:col>
          <xdr:colOff>101600</xdr:colOff>
          <xdr:row>85</xdr:row>
          <xdr:rowOff>298450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C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89</xdr:row>
          <xdr:rowOff>50800</xdr:rowOff>
        </xdr:from>
        <xdr:to>
          <xdr:col>1</xdr:col>
          <xdr:colOff>25400</xdr:colOff>
          <xdr:row>89</xdr:row>
          <xdr:rowOff>184150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C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12700</xdr:colOff>
          <xdr:row>89</xdr:row>
          <xdr:rowOff>215900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C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88</xdr:row>
          <xdr:rowOff>184150</xdr:rowOff>
        </xdr:from>
        <xdr:to>
          <xdr:col>2</xdr:col>
          <xdr:colOff>101600</xdr:colOff>
          <xdr:row>89</xdr:row>
          <xdr:rowOff>215900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C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12700</xdr:colOff>
          <xdr:row>89</xdr:row>
          <xdr:rowOff>215900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C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12700</xdr:colOff>
          <xdr:row>89</xdr:row>
          <xdr:rowOff>215900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C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91</xdr:row>
          <xdr:rowOff>63500</xdr:rowOff>
        </xdr:from>
        <xdr:to>
          <xdr:col>1</xdr:col>
          <xdr:colOff>76200</xdr:colOff>
          <xdr:row>91</xdr:row>
          <xdr:rowOff>374650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C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91</xdr:row>
          <xdr:rowOff>101600</xdr:rowOff>
        </xdr:from>
        <xdr:to>
          <xdr:col>3</xdr:col>
          <xdr:colOff>25400</xdr:colOff>
          <xdr:row>91</xdr:row>
          <xdr:rowOff>304800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C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91</xdr:row>
          <xdr:rowOff>107950</xdr:rowOff>
        </xdr:from>
        <xdr:to>
          <xdr:col>2</xdr:col>
          <xdr:colOff>76200</xdr:colOff>
          <xdr:row>91</xdr:row>
          <xdr:rowOff>336550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C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114300</xdr:rowOff>
        </xdr:from>
        <xdr:to>
          <xdr:col>1</xdr:col>
          <xdr:colOff>31750</xdr:colOff>
          <xdr:row>87</xdr:row>
          <xdr:rowOff>254000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C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87</xdr:row>
          <xdr:rowOff>63500</xdr:rowOff>
        </xdr:from>
        <xdr:to>
          <xdr:col>3</xdr:col>
          <xdr:colOff>38100</xdr:colOff>
          <xdr:row>87</xdr:row>
          <xdr:rowOff>266700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C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87</xdr:row>
          <xdr:rowOff>50800</xdr:rowOff>
        </xdr:from>
        <xdr:to>
          <xdr:col>2</xdr:col>
          <xdr:colOff>88900</xdr:colOff>
          <xdr:row>87</xdr:row>
          <xdr:rowOff>279400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C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xdr:row>
          <xdr:rowOff>412750</xdr:rowOff>
        </xdr:from>
        <xdr:to>
          <xdr:col>10</xdr:col>
          <xdr:colOff>749300</xdr:colOff>
          <xdr:row>4</xdr:row>
          <xdr:rowOff>228600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D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xdr:row>
          <xdr:rowOff>419100</xdr:rowOff>
        </xdr:from>
        <xdr:to>
          <xdr:col>12</xdr:col>
          <xdr:colOff>749300</xdr:colOff>
          <xdr:row>5</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D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xdr:row>
          <xdr:rowOff>0</xdr:rowOff>
        </xdr:from>
        <xdr:to>
          <xdr:col>10</xdr:col>
          <xdr:colOff>749300</xdr:colOff>
          <xdr:row>6</xdr:row>
          <xdr:rowOff>25400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D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xdr:row>
          <xdr:rowOff>228600</xdr:rowOff>
        </xdr:from>
        <xdr:to>
          <xdr:col>12</xdr:col>
          <xdr:colOff>749300</xdr:colOff>
          <xdr:row>6</xdr:row>
          <xdr:rowOff>25400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D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xdr:row>
          <xdr:rowOff>12700</xdr:rowOff>
        </xdr:from>
        <xdr:to>
          <xdr:col>10</xdr:col>
          <xdr:colOff>749300</xdr:colOff>
          <xdr:row>7</xdr:row>
          <xdr:rowOff>31750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5</xdr:row>
          <xdr:rowOff>228600</xdr:rowOff>
        </xdr:from>
        <xdr:to>
          <xdr:col>12</xdr:col>
          <xdr:colOff>749300</xdr:colOff>
          <xdr:row>7</xdr:row>
          <xdr:rowOff>12700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D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xdr:row>
          <xdr:rowOff>228600</xdr:rowOff>
        </xdr:from>
        <xdr:to>
          <xdr:col>10</xdr:col>
          <xdr:colOff>736600</xdr:colOff>
          <xdr:row>8</xdr:row>
          <xdr:rowOff>12700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D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xdr:row>
          <xdr:rowOff>215900</xdr:rowOff>
        </xdr:from>
        <xdr:to>
          <xdr:col>12</xdr:col>
          <xdr:colOff>749300</xdr:colOff>
          <xdr:row>8</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D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222250</xdr:rowOff>
        </xdr:from>
        <xdr:to>
          <xdr:col>10</xdr:col>
          <xdr:colOff>736600</xdr:colOff>
          <xdr:row>9</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D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xdr:row>
          <xdr:rowOff>222250</xdr:rowOff>
        </xdr:from>
        <xdr:to>
          <xdr:col>12</xdr:col>
          <xdr:colOff>749300</xdr:colOff>
          <xdr:row>9</xdr:row>
          <xdr:rowOff>12700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D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228600</xdr:rowOff>
        </xdr:from>
        <xdr:to>
          <xdr:col>10</xdr:col>
          <xdr:colOff>749300</xdr:colOff>
          <xdr:row>10</xdr:row>
          <xdr:rowOff>25400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D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xdr:row>
          <xdr:rowOff>0</xdr:rowOff>
        </xdr:from>
        <xdr:to>
          <xdr:col>12</xdr:col>
          <xdr:colOff>749300</xdr:colOff>
          <xdr:row>10</xdr:row>
          <xdr:rowOff>31750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D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31</xdr:row>
          <xdr:rowOff>69850</xdr:rowOff>
        </xdr:from>
        <xdr:to>
          <xdr:col>0</xdr:col>
          <xdr:colOff>488950</xdr:colOff>
          <xdr:row>32</xdr:row>
          <xdr:rowOff>139700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D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101600</xdr:rowOff>
        </xdr:from>
        <xdr:to>
          <xdr:col>3</xdr:col>
          <xdr:colOff>31750</xdr:colOff>
          <xdr:row>32</xdr:row>
          <xdr:rowOff>139700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D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31</xdr:row>
          <xdr:rowOff>76200</xdr:rowOff>
        </xdr:from>
        <xdr:to>
          <xdr:col>1</xdr:col>
          <xdr:colOff>431800</xdr:colOff>
          <xdr:row>32</xdr:row>
          <xdr:rowOff>107950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D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38</xdr:row>
          <xdr:rowOff>177800</xdr:rowOff>
        </xdr:from>
        <xdr:to>
          <xdr:col>1</xdr:col>
          <xdr:colOff>38100</xdr:colOff>
          <xdr:row>40</xdr:row>
          <xdr:rowOff>31750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D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0</xdr:rowOff>
        </xdr:from>
        <xdr:to>
          <xdr:col>3</xdr:col>
          <xdr:colOff>114300</xdr:colOff>
          <xdr:row>40</xdr:row>
          <xdr:rowOff>25400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D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38</xdr:row>
          <xdr:rowOff>190500</xdr:rowOff>
        </xdr:from>
        <xdr:to>
          <xdr:col>2</xdr:col>
          <xdr:colOff>107950</xdr:colOff>
          <xdr:row>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D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25400</xdr:rowOff>
        </xdr:from>
        <xdr:to>
          <xdr:col>1</xdr:col>
          <xdr:colOff>31750</xdr:colOff>
          <xdr:row>41</xdr:row>
          <xdr:rowOff>152400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D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0</xdr:rowOff>
        </xdr:from>
        <xdr:to>
          <xdr:col>3</xdr:col>
          <xdr:colOff>88900</xdr:colOff>
          <xdr:row>42</xdr:row>
          <xdr:rowOff>25400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D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40</xdr:row>
          <xdr:rowOff>184150</xdr:rowOff>
        </xdr:from>
        <xdr:to>
          <xdr:col>2</xdr:col>
          <xdr:colOff>101600</xdr:colOff>
          <xdr:row>42</xdr:row>
          <xdr:rowOff>31750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D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17</xdr:row>
          <xdr:rowOff>177800</xdr:rowOff>
        </xdr:from>
        <xdr:to>
          <xdr:col>1</xdr:col>
          <xdr:colOff>254000</xdr:colOff>
          <xdr:row>19</xdr:row>
          <xdr:rowOff>38100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D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190500</xdr:rowOff>
        </xdr:from>
        <xdr:to>
          <xdr:col>2</xdr:col>
          <xdr:colOff>107950</xdr:colOff>
          <xdr:row>19</xdr:row>
          <xdr:rowOff>25400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D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177800</xdr:rowOff>
        </xdr:from>
        <xdr:to>
          <xdr:col>3</xdr:col>
          <xdr:colOff>254000</xdr:colOff>
          <xdr:row>19</xdr:row>
          <xdr:rowOff>38100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D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36</xdr:row>
          <xdr:rowOff>177800</xdr:rowOff>
        </xdr:from>
        <xdr:to>
          <xdr:col>1</xdr:col>
          <xdr:colOff>38100</xdr:colOff>
          <xdr:row>38</xdr:row>
          <xdr:rowOff>31750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D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0</xdr:rowOff>
        </xdr:from>
        <xdr:to>
          <xdr:col>3</xdr:col>
          <xdr:colOff>114300</xdr:colOff>
          <xdr:row>38</xdr:row>
          <xdr:rowOff>25400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D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36</xdr:row>
          <xdr:rowOff>190500</xdr:rowOff>
        </xdr:from>
        <xdr:to>
          <xdr:col>2</xdr:col>
          <xdr:colOff>107950</xdr:colOff>
          <xdr:row>38</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D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25400</xdr:rowOff>
        </xdr:from>
        <xdr:to>
          <xdr:col>1</xdr:col>
          <xdr:colOff>31750</xdr:colOff>
          <xdr:row>46</xdr:row>
          <xdr:rowOff>152400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D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0</xdr:rowOff>
        </xdr:from>
        <xdr:to>
          <xdr:col>3</xdr:col>
          <xdr:colOff>88900</xdr:colOff>
          <xdr:row>47</xdr:row>
          <xdr:rowOff>25400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D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45</xdr:row>
          <xdr:rowOff>184150</xdr:rowOff>
        </xdr:from>
        <xdr:to>
          <xdr:col>2</xdr:col>
          <xdr:colOff>101600</xdr:colOff>
          <xdr:row>47</xdr:row>
          <xdr:rowOff>31750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D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495300</xdr:colOff>
          <xdr:row>29</xdr:row>
          <xdr:rowOff>25400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D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27</xdr:row>
          <xdr:rowOff>184150</xdr:rowOff>
        </xdr:from>
        <xdr:to>
          <xdr:col>3</xdr:col>
          <xdr:colOff>38100</xdr:colOff>
          <xdr:row>29</xdr:row>
          <xdr:rowOff>25400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D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28</xdr:row>
          <xdr:rowOff>0</xdr:rowOff>
        </xdr:from>
        <xdr:to>
          <xdr:col>2</xdr:col>
          <xdr:colOff>0</xdr:colOff>
          <xdr:row>29</xdr:row>
          <xdr:rowOff>25400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D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22</xdr:row>
          <xdr:rowOff>177800</xdr:rowOff>
        </xdr:from>
        <xdr:to>
          <xdr:col>1</xdr:col>
          <xdr:colOff>254000</xdr:colOff>
          <xdr:row>24</xdr:row>
          <xdr:rowOff>38100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D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190500</xdr:rowOff>
        </xdr:from>
        <xdr:to>
          <xdr:col>2</xdr:col>
          <xdr:colOff>107950</xdr:colOff>
          <xdr:row>24</xdr:row>
          <xdr:rowOff>25400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D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22</xdr:row>
          <xdr:rowOff>177800</xdr:rowOff>
        </xdr:from>
        <xdr:to>
          <xdr:col>3</xdr:col>
          <xdr:colOff>254000</xdr:colOff>
          <xdr:row>24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D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25400</xdr:rowOff>
        </xdr:from>
        <xdr:to>
          <xdr:col>1</xdr:col>
          <xdr:colOff>31750</xdr:colOff>
          <xdr:row>52</xdr:row>
          <xdr:rowOff>152400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D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0</xdr:rowOff>
        </xdr:from>
        <xdr:to>
          <xdr:col>3</xdr:col>
          <xdr:colOff>88900</xdr:colOff>
          <xdr:row>53</xdr:row>
          <xdr:rowOff>25400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D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51</xdr:row>
          <xdr:rowOff>184150</xdr:rowOff>
        </xdr:from>
        <xdr:to>
          <xdr:col>2</xdr:col>
          <xdr:colOff>101600</xdr:colOff>
          <xdr:row>53</xdr:row>
          <xdr:rowOff>31750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D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25400</xdr:rowOff>
        </xdr:from>
        <xdr:to>
          <xdr:col>1</xdr:col>
          <xdr:colOff>31750</xdr:colOff>
          <xdr:row>54</xdr:row>
          <xdr:rowOff>152400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D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53</xdr:row>
          <xdr:rowOff>184150</xdr:rowOff>
        </xdr:from>
        <xdr:to>
          <xdr:col>3</xdr:col>
          <xdr:colOff>101600</xdr:colOff>
          <xdr:row>55</xdr:row>
          <xdr:rowOff>12700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D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53</xdr:row>
          <xdr:rowOff>184150</xdr:rowOff>
        </xdr:from>
        <xdr:to>
          <xdr:col>2</xdr:col>
          <xdr:colOff>101600</xdr:colOff>
          <xdr:row>55</xdr:row>
          <xdr:rowOff>31750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D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25400</xdr:rowOff>
        </xdr:from>
        <xdr:to>
          <xdr:col>1</xdr:col>
          <xdr:colOff>31750</xdr:colOff>
          <xdr:row>57</xdr:row>
          <xdr:rowOff>152400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D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0</xdr:rowOff>
        </xdr:from>
        <xdr:to>
          <xdr:col>3</xdr:col>
          <xdr:colOff>88900</xdr:colOff>
          <xdr:row>58</xdr:row>
          <xdr:rowOff>25400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D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56</xdr:row>
          <xdr:rowOff>184150</xdr:rowOff>
        </xdr:from>
        <xdr:to>
          <xdr:col>2</xdr:col>
          <xdr:colOff>101600</xdr:colOff>
          <xdr:row>58</xdr:row>
          <xdr:rowOff>31750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D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25400</xdr:rowOff>
        </xdr:from>
        <xdr:to>
          <xdr:col>1</xdr:col>
          <xdr:colOff>31750</xdr:colOff>
          <xdr:row>59</xdr:row>
          <xdr:rowOff>152400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D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58</xdr:row>
          <xdr:rowOff>190500</xdr:rowOff>
        </xdr:from>
        <xdr:to>
          <xdr:col>3</xdr:col>
          <xdr:colOff>76200</xdr:colOff>
          <xdr:row>60</xdr:row>
          <xdr:rowOff>25400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D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58</xdr:row>
          <xdr:rowOff>184150</xdr:rowOff>
        </xdr:from>
        <xdr:to>
          <xdr:col>2</xdr:col>
          <xdr:colOff>101600</xdr:colOff>
          <xdr:row>60</xdr:row>
          <xdr:rowOff>31750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D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25400</xdr:rowOff>
        </xdr:from>
        <xdr:to>
          <xdr:col>1</xdr:col>
          <xdr:colOff>31750</xdr:colOff>
          <xdr:row>61</xdr:row>
          <xdr:rowOff>152400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D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60</xdr:row>
          <xdr:rowOff>184150</xdr:rowOff>
        </xdr:from>
        <xdr:to>
          <xdr:col>3</xdr:col>
          <xdr:colOff>76200</xdr:colOff>
          <xdr:row>62</xdr:row>
          <xdr:rowOff>12700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D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60</xdr:row>
          <xdr:rowOff>184150</xdr:rowOff>
        </xdr:from>
        <xdr:to>
          <xdr:col>2</xdr:col>
          <xdr:colOff>101600</xdr:colOff>
          <xdr:row>62</xdr:row>
          <xdr:rowOff>31750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D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25400</xdr:rowOff>
        </xdr:from>
        <xdr:to>
          <xdr:col>1</xdr:col>
          <xdr:colOff>31750</xdr:colOff>
          <xdr:row>65</xdr:row>
          <xdr:rowOff>152400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D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65</xdr:row>
          <xdr:rowOff>0</xdr:rowOff>
        </xdr:from>
        <xdr:to>
          <xdr:col>3</xdr:col>
          <xdr:colOff>88900</xdr:colOff>
          <xdr:row>66</xdr:row>
          <xdr:rowOff>25400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D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64</xdr:row>
          <xdr:rowOff>184150</xdr:rowOff>
        </xdr:from>
        <xdr:to>
          <xdr:col>2</xdr:col>
          <xdr:colOff>101600</xdr:colOff>
          <xdr:row>66</xdr:row>
          <xdr:rowOff>31750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D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25400</xdr:rowOff>
        </xdr:from>
        <xdr:to>
          <xdr:col>1</xdr:col>
          <xdr:colOff>31750</xdr:colOff>
          <xdr:row>67</xdr:row>
          <xdr:rowOff>152400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D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0</xdr:rowOff>
        </xdr:from>
        <xdr:to>
          <xdr:col>3</xdr:col>
          <xdr:colOff>88900</xdr:colOff>
          <xdr:row>68</xdr:row>
          <xdr:rowOff>25400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D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66</xdr:row>
          <xdr:rowOff>184150</xdr:rowOff>
        </xdr:from>
        <xdr:to>
          <xdr:col>2</xdr:col>
          <xdr:colOff>101600</xdr:colOff>
          <xdr:row>68</xdr:row>
          <xdr:rowOff>31750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D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25400</xdr:rowOff>
        </xdr:from>
        <xdr:to>
          <xdr:col>1</xdr:col>
          <xdr:colOff>31750</xdr:colOff>
          <xdr:row>72</xdr:row>
          <xdr:rowOff>152400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D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72</xdr:row>
          <xdr:rowOff>0</xdr:rowOff>
        </xdr:from>
        <xdr:to>
          <xdr:col>3</xdr:col>
          <xdr:colOff>88900</xdr:colOff>
          <xdr:row>73</xdr:row>
          <xdr:rowOff>25400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D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71</xdr:row>
          <xdr:rowOff>184150</xdr:rowOff>
        </xdr:from>
        <xdr:to>
          <xdr:col>2</xdr:col>
          <xdr:colOff>101600</xdr:colOff>
          <xdr:row>73</xdr:row>
          <xdr:rowOff>31750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D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25400</xdr:rowOff>
        </xdr:from>
        <xdr:to>
          <xdr:col>1</xdr:col>
          <xdr:colOff>31750</xdr:colOff>
          <xdr:row>74</xdr:row>
          <xdr:rowOff>152400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D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74</xdr:row>
          <xdr:rowOff>0</xdr:rowOff>
        </xdr:from>
        <xdr:to>
          <xdr:col>3</xdr:col>
          <xdr:colOff>88900</xdr:colOff>
          <xdr:row>75</xdr:row>
          <xdr:rowOff>25400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D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73</xdr:row>
          <xdr:rowOff>184150</xdr:rowOff>
        </xdr:from>
        <xdr:to>
          <xdr:col>2</xdr:col>
          <xdr:colOff>101600</xdr:colOff>
          <xdr:row>75</xdr:row>
          <xdr:rowOff>31750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D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80</xdr:row>
          <xdr:rowOff>25400</xdr:rowOff>
        </xdr:from>
        <xdr:to>
          <xdr:col>1</xdr:col>
          <xdr:colOff>31750</xdr:colOff>
          <xdr:row>80</xdr:row>
          <xdr:rowOff>152400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D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80</xdr:row>
          <xdr:rowOff>0</xdr:rowOff>
        </xdr:from>
        <xdr:to>
          <xdr:col>3</xdr:col>
          <xdr:colOff>88900</xdr:colOff>
          <xdr:row>81</xdr:row>
          <xdr:rowOff>25400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D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79</xdr:row>
          <xdr:rowOff>184150</xdr:rowOff>
        </xdr:from>
        <xdr:to>
          <xdr:col>2</xdr:col>
          <xdr:colOff>101600</xdr:colOff>
          <xdr:row>81</xdr:row>
          <xdr:rowOff>31750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D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82</xdr:row>
          <xdr:rowOff>25400</xdr:rowOff>
        </xdr:from>
        <xdr:to>
          <xdr:col>1</xdr:col>
          <xdr:colOff>31750</xdr:colOff>
          <xdr:row>82</xdr:row>
          <xdr:rowOff>152400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D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82</xdr:row>
          <xdr:rowOff>0</xdr:rowOff>
        </xdr:from>
        <xdr:to>
          <xdr:col>3</xdr:col>
          <xdr:colOff>88900</xdr:colOff>
          <xdr:row>83</xdr:row>
          <xdr:rowOff>25400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D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81</xdr:row>
          <xdr:rowOff>184150</xdr:rowOff>
        </xdr:from>
        <xdr:to>
          <xdr:col>2</xdr:col>
          <xdr:colOff>101600</xdr:colOff>
          <xdr:row>83</xdr:row>
          <xdr:rowOff>31750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D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84</xdr:row>
          <xdr:rowOff>25400</xdr:rowOff>
        </xdr:from>
        <xdr:to>
          <xdr:col>1</xdr:col>
          <xdr:colOff>31750</xdr:colOff>
          <xdr:row>84</xdr:row>
          <xdr:rowOff>152400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D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84</xdr:row>
          <xdr:rowOff>0</xdr:rowOff>
        </xdr:from>
        <xdr:to>
          <xdr:col>3</xdr:col>
          <xdr:colOff>88900</xdr:colOff>
          <xdr:row>85</xdr:row>
          <xdr:rowOff>25400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D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83</xdr:row>
          <xdr:rowOff>184150</xdr:rowOff>
        </xdr:from>
        <xdr:to>
          <xdr:col>2</xdr:col>
          <xdr:colOff>101600</xdr:colOff>
          <xdr:row>85</xdr:row>
          <xdr:rowOff>31750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D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86</xdr:row>
          <xdr:rowOff>25400</xdr:rowOff>
        </xdr:from>
        <xdr:to>
          <xdr:col>1</xdr:col>
          <xdr:colOff>31750</xdr:colOff>
          <xdr:row>86</xdr:row>
          <xdr:rowOff>152400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D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86</xdr:row>
          <xdr:rowOff>0</xdr:rowOff>
        </xdr:from>
        <xdr:to>
          <xdr:col>3</xdr:col>
          <xdr:colOff>88900</xdr:colOff>
          <xdr:row>87</xdr:row>
          <xdr:rowOff>25400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D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85</xdr:row>
          <xdr:rowOff>184150</xdr:rowOff>
        </xdr:from>
        <xdr:to>
          <xdr:col>2</xdr:col>
          <xdr:colOff>101600</xdr:colOff>
          <xdr:row>87</xdr:row>
          <xdr:rowOff>31750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D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93</xdr:row>
          <xdr:rowOff>25400</xdr:rowOff>
        </xdr:from>
        <xdr:to>
          <xdr:col>1</xdr:col>
          <xdr:colOff>31750</xdr:colOff>
          <xdr:row>93</xdr:row>
          <xdr:rowOff>152400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D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88900</xdr:colOff>
          <xdr:row>94</xdr:row>
          <xdr:rowOff>25400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D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92</xdr:row>
          <xdr:rowOff>184150</xdr:rowOff>
        </xdr:from>
        <xdr:to>
          <xdr:col>2</xdr:col>
          <xdr:colOff>101600</xdr:colOff>
          <xdr:row>94</xdr:row>
          <xdr:rowOff>31750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D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88900</xdr:colOff>
          <xdr:row>94</xdr:row>
          <xdr:rowOff>25400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D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95</xdr:row>
          <xdr:rowOff>25400</xdr:rowOff>
        </xdr:from>
        <xdr:to>
          <xdr:col>1</xdr:col>
          <xdr:colOff>31750</xdr:colOff>
          <xdr:row>95</xdr:row>
          <xdr:rowOff>152400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D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95</xdr:row>
          <xdr:rowOff>0</xdr:rowOff>
        </xdr:from>
        <xdr:to>
          <xdr:col>3</xdr:col>
          <xdr:colOff>88900</xdr:colOff>
          <xdr:row>96</xdr:row>
          <xdr:rowOff>25400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D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94</xdr:row>
          <xdr:rowOff>184150</xdr:rowOff>
        </xdr:from>
        <xdr:to>
          <xdr:col>2</xdr:col>
          <xdr:colOff>101600</xdr:colOff>
          <xdr:row>96</xdr:row>
          <xdr:rowOff>31750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D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100</xdr:row>
          <xdr:rowOff>101600</xdr:rowOff>
        </xdr:from>
        <xdr:to>
          <xdr:col>1</xdr:col>
          <xdr:colOff>38100</xdr:colOff>
          <xdr:row>100</xdr:row>
          <xdr:rowOff>228600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D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100</xdr:row>
          <xdr:rowOff>69850</xdr:rowOff>
        </xdr:from>
        <xdr:to>
          <xdr:col>3</xdr:col>
          <xdr:colOff>101600</xdr:colOff>
          <xdr:row>100</xdr:row>
          <xdr:rowOff>279400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D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100</xdr:row>
          <xdr:rowOff>25400</xdr:rowOff>
        </xdr:from>
        <xdr:to>
          <xdr:col>2</xdr:col>
          <xdr:colOff>215900</xdr:colOff>
          <xdr:row>100</xdr:row>
          <xdr:rowOff>317500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D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102</xdr:row>
          <xdr:rowOff>152400</xdr:rowOff>
        </xdr:from>
        <xdr:to>
          <xdr:col>1</xdr:col>
          <xdr:colOff>184150</xdr:colOff>
          <xdr:row>102</xdr:row>
          <xdr:rowOff>419100</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D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102</xdr:row>
          <xdr:rowOff>114300</xdr:rowOff>
        </xdr:from>
        <xdr:to>
          <xdr:col>3</xdr:col>
          <xdr:colOff>177800</xdr:colOff>
          <xdr:row>102</xdr:row>
          <xdr:rowOff>412750</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D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102</xdr:row>
          <xdr:rowOff>114300</xdr:rowOff>
        </xdr:from>
        <xdr:to>
          <xdr:col>2</xdr:col>
          <xdr:colOff>215900</xdr:colOff>
          <xdr:row>102</xdr:row>
          <xdr:rowOff>393700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D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104</xdr:row>
          <xdr:rowOff>0</xdr:rowOff>
        </xdr:from>
        <xdr:to>
          <xdr:col>1</xdr:col>
          <xdr:colOff>177800</xdr:colOff>
          <xdr:row>104</xdr:row>
          <xdr:rowOff>228600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D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104</xdr:row>
          <xdr:rowOff>0</xdr:rowOff>
        </xdr:from>
        <xdr:to>
          <xdr:col>3</xdr:col>
          <xdr:colOff>88900</xdr:colOff>
          <xdr:row>105</xdr:row>
          <xdr:rowOff>25400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D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103</xdr:row>
          <xdr:rowOff>184150</xdr:rowOff>
        </xdr:from>
        <xdr:to>
          <xdr:col>2</xdr:col>
          <xdr:colOff>298450</xdr:colOff>
          <xdr:row>104</xdr:row>
          <xdr:rowOff>260350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D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104</xdr:row>
          <xdr:rowOff>0</xdr:rowOff>
        </xdr:from>
        <xdr:to>
          <xdr:col>3</xdr:col>
          <xdr:colOff>88900</xdr:colOff>
          <xdr:row>105</xdr:row>
          <xdr:rowOff>25400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D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106</xdr:row>
          <xdr:rowOff>25400</xdr:rowOff>
        </xdr:from>
        <xdr:to>
          <xdr:col>1</xdr:col>
          <xdr:colOff>127000</xdr:colOff>
          <xdr:row>107</xdr:row>
          <xdr:rowOff>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D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105</xdr:row>
          <xdr:rowOff>190500</xdr:rowOff>
        </xdr:from>
        <xdr:to>
          <xdr:col>3</xdr:col>
          <xdr:colOff>381000</xdr:colOff>
          <xdr:row>106</xdr:row>
          <xdr:rowOff>368300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D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106</xdr:row>
          <xdr:rowOff>31750</xdr:rowOff>
        </xdr:from>
        <xdr:to>
          <xdr:col>2</xdr:col>
          <xdr:colOff>298450</xdr:colOff>
          <xdr:row>106</xdr:row>
          <xdr:rowOff>355600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D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31750</xdr:colOff>
          <xdr:row>3</xdr:row>
          <xdr:rowOff>368300</xdr:rowOff>
        </xdr:from>
        <xdr:to>
          <xdr:col>10</xdr:col>
          <xdr:colOff>736600</xdr:colOff>
          <xdr:row>5</xdr:row>
          <xdr:rowOff>63500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E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xdr:row>
          <xdr:rowOff>336550</xdr:rowOff>
        </xdr:from>
        <xdr:to>
          <xdr:col>12</xdr:col>
          <xdr:colOff>787400</xdr:colOff>
          <xdr:row>5</xdr:row>
          <xdr:rowOff>69850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E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215900</xdr:rowOff>
        </xdr:from>
        <xdr:to>
          <xdr:col>10</xdr:col>
          <xdr:colOff>749300</xdr:colOff>
          <xdr:row>6</xdr:row>
          <xdr:rowOff>50800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E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xdr:row>
          <xdr:rowOff>190500</xdr:rowOff>
        </xdr:from>
        <xdr:to>
          <xdr:col>12</xdr:col>
          <xdr:colOff>755650</xdr:colOff>
          <xdr:row>6</xdr:row>
          <xdr:rowOff>63500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E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203200</xdr:rowOff>
        </xdr:from>
        <xdr:to>
          <xdr:col>10</xdr:col>
          <xdr:colOff>749300</xdr:colOff>
          <xdr:row>7</xdr:row>
          <xdr:rowOff>50800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E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xdr:row>
          <xdr:rowOff>12700</xdr:rowOff>
        </xdr:from>
        <xdr:to>
          <xdr:col>12</xdr:col>
          <xdr:colOff>698500</xdr:colOff>
          <xdr:row>7</xdr:row>
          <xdr:rowOff>31750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E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xdr:row>
          <xdr:rowOff>203200</xdr:rowOff>
        </xdr:from>
        <xdr:to>
          <xdr:col>10</xdr:col>
          <xdr:colOff>736600</xdr:colOff>
          <xdr:row>8</xdr:row>
          <xdr:rowOff>50800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E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xdr:row>
          <xdr:rowOff>25400</xdr:rowOff>
        </xdr:from>
        <xdr:to>
          <xdr:col>12</xdr:col>
          <xdr:colOff>641350</xdr:colOff>
          <xdr:row>8</xdr:row>
          <xdr:rowOff>12700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E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203200</xdr:rowOff>
        </xdr:from>
        <xdr:to>
          <xdr:col>10</xdr:col>
          <xdr:colOff>736600</xdr:colOff>
          <xdr:row>9</xdr:row>
          <xdr:rowOff>50800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E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xdr:row>
          <xdr:rowOff>190500</xdr:rowOff>
        </xdr:from>
        <xdr:to>
          <xdr:col>12</xdr:col>
          <xdr:colOff>749300</xdr:colOff>
          <xdr:row>9</xdr:row>
          <xdr:rowOff>38100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E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203200</xdr:rowOff>
        </xdr:from>
        <xdr:to>
          <xdr:col>10</xdr:col>
          <xdr:colOff>749300</xdr:colOff>
          <xdr:row>10</xdr:row>
          <xdr:rowOff>50800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E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xdr:row>
          <xdr:rowOff>203200</xdr:rowOff>
        </xdr:from>
        <xdr:to>
          <xdr:col>12</xdr:col>
          <xdr:colOff>749300</xdr:colOff>
          <xdr:row>10</xdr:row>
          <xdr:rowOff>63500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E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29</xdr:row>
          <xdr:rowOff>177800</xdr:rowOff>
        </xdr:from>
        <xdr:to>
          <xdr:col>0</xdr:col>
          <xdr:colOff>393700</xdr:colOff>
          <xdr:row>31</xdr:row>
          <xdr:rowOff>63500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E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29</xdr:row>
          <xdr:rowOff>177800</xdr:rowOff>
        </xdr:from>
        <xdr:to>
          <xdr:col>2</xdr:col>
          <xdr:colOff>406400</xdr:colOff>
          <xdr:row>31</xdr:row>
          <xdr:rowOff>63500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E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29</xdr:row>
          <xdr:rowOff>177800</xdr:rowOff>
        </xdr:from>
        <xdr:to>
          <xdr:col>1</xdr:col>
          <xdr:colOff>431800</xdr:colOff>
          <xdr:row>31</xdr:row>
          <xdr:rowOff>63500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E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36</xdr:row>
          <xdr:rowOff>114300</xdr:rowOff>
        </xdr:from>
        <xdr:to>
          <xdr:col>1</xdr:col>
          <xdr:colOff>127000</xdr:colOff>
          <xdr:row>38</xdr:row>
          <xdr:rowOff>69850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E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139700</xdr:rowOff>
        </xdr:from>
        <xdr:to>
          <xdr:col>3</xdr:col>
          <xdr:colOff>279400</xdr:colOff>
          <xdr:row>38</xdr:row>
          <xdr:rowOff>50800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E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127000</xdr:rowOff>
        </xdr:from>
        <xdr:to>
          <xdr:col>1</xdr:col>
          <xdr:colOff>571500</xdr:colOff>
          <xdr:row>38</xdr:row>
          <xdr:rowOff>63500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E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139700</xdr:rowOff>
        </xdr:from>
        <xdr:to>
          <xdr:col>1</xdr:col>
          <xdr:colOff>330200</xdr:colOff>
          <xdr:row>40</xdr:row>
          <xdr:rowOff>38100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139700</xdr:rowOff>
        </xdr:from>
        <xdr:to>
          <xdr:col>3</xdr:col>
          <xdr:colOff>304800</xdr:colOff>
          <xdr:row>40</xdr:row>
          <xdr:rowOff>38100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E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38</xdr:row>
          <xdr:rowOff>152400</xdr:rowOff>
        </xdr:from>
        <xdr:to>
          <xdr:col>2</xdr:col>
          <xdr:colOff>50800</xdr:colOff>
          <xdr:row>40</xdr:row>
          <xdr:rowOff>50800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E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17</xdr:row>
          <xdr:rowOff>152400</xdr:rowOff>
        </xdr:from>
        <xdr:to>
          <xdr:col>0</xdr:col>
          <xdr:colOff>596900</xdr:colOff>
          <xdr:row>19</xdr:row>
          <xdr:rowOff>25400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xdr:row>
          <xdr:rowOff>152400</xdr:rowOff>
        </xdr:from>
        <xdr:to>
          <xdr:col>3</xdr:col>
          <xdr:colOff>31750</xdr:colOff>
          <xdr:row>19</xdr:row>
          <xdr:rowOff>25400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146050</xdr:rowOff>
        </xdr:from>
        <xdr:to>
          <xdr:col>1</xdr:col>
          <xdr:colOff>603250</xdr:colOff>
          <xdr:row>19</xdr:row>
          <xdr:rowOff>31750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177800</xdr:rowOff>
        </xdr:from>
        <xdr:to>
          <xdr:col>1</xdr:col>
          <xdr:colOff>38100</xdr:colOff>
          <xdr:row>23</xdr:row>
          <xdr:rowOff>241300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E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22</xdr:row>
          <xdr:rowOff>177800</xdr:rowOff>
        </xdr:from>
        <xdr:to>
          <xdr:col>2</xdr:col>
          <xdr:colOff>495300</xdr:colOff>
          <xdr:row>23</xdr:row>
          <xdr:rowOff>241300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E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22</xdr:row>
          <xdr:rowOff>177800</xdr:rowOff>
        </xdr:from>
        <xdr:to>
          <xdr:col>1</xdr:col>
          <xdr:colOff>533400</xdr:colOff>
          <xdr:row>23</xdr:row>
          <xdr:rowOff>241300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E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27</xdr:row>
          <xdr:rowOff>177800</xdr:rowOff>
        </xdr:from>
        <xdr:to>
          <xdr:col>0</xdr:col>
          <xdr:colOff>393700</xdr:colOff>
          <xdr:row>29</xdr:row>
          <xdr:rowOff>63500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E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27</xdr:row>
          <xdr:rowOff>177800</xdr:rowOff>
        </xdr:from>
        <xdr:to>
          <xdr:col>2</xdr:col>
          <xdr:colOff>406400</xdr:colOff>
          <xdr:row>29</xdr:row>
          <xdr:rowOff>63500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E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177800</xdr:rowOff>
        </xdr:from>
        <xdr:to>
          <xdr:col>1</xdr:col>
          <xdr:colOff>431800</xdr:colOff>
          <xdr:row>29</xdr:row>
          <xdr:rowOff>63500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E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34</xdr:row>
          <xdr:rowOff>107950</xdr:rowOff>
        </xdr:from>
        <xdr:to>
          <xdr:col>1</xdr:col>
          <xdr:colOff>31750</xdr:colOff>
          <xdr:row>36</xdr:row>
          <xdr:rowOff>38100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E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34</xdr:row>
          <xdr:rowOff>139700</xdr:rowOff>
        </xdr:from>
        <xdr:to>
          <xdr:col>2</xdr:col>
          <xdr:colOff>603250</xdr:colOff>
          <xdr:row>36</xdr:row>
          <xdr:rowOff>31750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E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34</xdr:row>
          <xdr:rowOff>127000</xdr:rowOff>
        </xdr:from>
        <xdr:to>
          <xdr:col>2</xdr:col>
          <xdr:colOff>38100</xdr:colOff>
          <xdr:row>36</xdr:row>
          <xdr:rowOff>63500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E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43</xdr:row>
          <xdr:rowOff>203200</xdr:rowOff>
        </xdr:from>
        <xdr:to>
          <xdr:col>1</xdr:col>
          <xdr:colOff>304800</xdr:colOff>
          <xdr:row>45</xdr:row>
          <xdr:rowOff>69850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E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43</xdr:row>
          <xdr:rowOff>190500</xdr:rowOff>
        </xdr:from>
        <xdr:to>
          <xdr:col>3</xdr:col>
          <xdr:colOff>330200</xdr:colOff>
          <xdr:row>45</xdr:row>
          <xdr:rowOff>63500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E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190500</xdr:rowOff>
        </xdr:from>
        <xdr:to>
          <xdr:col>2</xdr:col>
          <xdr:colOff>38100</xdr:colOff>
          <xdr:row>45</xdr:row>
          <xdr:rowOff>50800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E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48</xdr:row>
          <xdr:rowOff>146050</xdr:rowOff>
        </xdr:from>
        <xdr:to>
          <xdr:col>1</xdr:col>
          <xdr:colOff>298450</xdr:colOff>
          <xdr:row>50</xdr:row>
          <xdr:rowOff>50800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E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48</xdr:row>
          <xdr:rowOff>152400</xdr:rowOff>
        </xdr:from>
        <xdr:to>
          <xdr:col>3</xdr:col>
          <xdr:colOff>304800</xdr:colOff>
          <xdr:row>50</xdr:row>
          <xdr:rowOff>63500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E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146050</xdr:rowOff>
        </xdr:from>
        <xdr:to>
          <xdr:col>2</xdr:col>
          <xdr:colOff>38100</xdr:colOff>
          <xdr:row>50</xdr:row>
          <xdr:rowOff>38100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E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54</xdr:row>
          <xdr:rowOff>152400</xdr:rowOff>
        </xdr:from>
        <xdr:to>
          <xdr:col>1</xdr:col>
          <xdr:colOff>342900</xdr:colOff>
          <xdr:row>56</xdr:row>
          <xdr:rowOff>63500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E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165100</xdr:rowOff>
        </xdr:from>
        <xdr:to>
          <xdr:col>3</xdr:col>
          <xdr:colOff>317500</xdr:colOff>
          <xdr:row>56</xdr:row>
          <xdr:rowOff>69850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E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54</xdr:row>
          <xdr:rowOff>152400</xdr:rowOff>
        </xdr:from>
        <xdr:to>
          <xdr:col>2</xdr:col>
          <xdr:colOff>50800</xdr:colOff>
          <xdr:row>56</xdr:row>
          <xdr:rowOff>50800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E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56</xdr:row>
          <xdr:rowOff>165100</xdr:rowOff>
        </xdr:from>
        <xdr:to>
          <xdr:col>1</xdr:col>
          <xdr:colOff>342900</xdr:colOff>
          <xdr:row>58</xdr:row>
          <xdr:rowOff>69850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E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177800</xdr:rowOff>
        </xdr:from>
        <xdr:to>
          <xdr:col>3</xdr:col>
          <xdr:colOff>317500</xdr:colOff>
          <xdr:row>58</xdr:row>
          <xdr:rowOff>76200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E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56</xdr:row>
          <xdr:rowOff>165100</xdr:rowOff>
        </xdr:from>
        <xdr:to>
          <xdr:col>2</xdr:col>
          <xdr:colOff>50800</xdr:colOff>
          <xdr:row>58</xdr:row>
          <xdr:rowOff>63500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E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58</xdr:row>
          <xdr:rowOff>146050</xdr:rowOff>
        </xdr:from>
        <xdr:to>
          <xdr:col>1</xdr:col>
          <xdr:colOff>336550</xdr:colOff>
          <xdr:row>60</xdr:row>
          <xdr:rowOff>50800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152400</xdr:rowOff>
        </xdr:from>
        <xdr:to>
          <xdr:col>3</xdr:col>
          <xdr:colOff>317500</xdr:colOff>
          <xdr:row>60</xdr:row>
          <xdr:rowOff>63500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E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58</xdr:row>
          <xdr:rowOff>165100</xdr:rowOff>
        </xdr:from>
        <xdr:to>
          <xdr:col>2</xdr:col>
          <xdr:colOff>50800</xdr:colOff>
          <xdr:row>60</xdr:row>
          <xdr:rowOff>63500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60</xdr:row>
          <xdr:rowOff>152400</xdr:rowOff>
        </xdr:from>
        <xdr:to>
          <xdr:col>1</xdr:col>
          <xdr:colOff>336550</xdr:colOff>
          <xdr:row>62</xdr:row>
          <xdr:rowOff>63500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E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165100</xdr:rowOff>
        </xdr:from>
        <xdr:to>
          <xdr:col>3</xdr:col>
          <xdr:colOff>317500</xdr:colOff>
          <xdr:row>62</xdr:row>
          <xdr:rowOff>69850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E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xdr:row>
          <xdr:rowOff>146050</xdr:rowOff>
        </xdr:from>
        <xdr:to>
          <xdr:col>2</xdr:col>
          <xdr:colOff>38100</xdr:colOff>
          <xdr:row>62</xdr:row>
          <xdr:rowOff>38100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E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165100</xdr:rowOff>
        </xdr:from>
        <xdr:to>
          <xdr:col>1</xdr:col>
          <xdr:colOff>215900</xdr:colOff>
          <xdr:row>76</xdr:row>
          <xdr:rowOff>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E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74</xdr:row>
          <xdr:rowOff>184150</xdr:rowOff>
        </xdr:from>
        <xdr:to>
          <xdr:col>3</xdr:col>
          <xdr:colOff>190500</xdr:colOff>
          <xdr:row>76</xdr:row>
          <xdr:rowOff>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74</xdr:row>
          <xdr:rowOff>184150</xdr:rowOff>
        </xdr:from>
        <xdr:to>
          <xdr:col>2</xdr:col>
          <xdr:colOff>304800</xdr:colOff>
          <xdr:row>76</xdr:row>
          <xdr:rowOff>12700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77</xdr:row>
          <xdr:rowOff>12700</xdr:rowOff>
        </xdr:from>
        <xdr:to>
          <xdr:col>1</xdr:col>
          <xdr:colOff>190500</xdr:colOff>
          <xdr:row>78</xdr:row>
          <xdr:rowOff>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E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77</xdr:row>
          <xdr:rowOff>0</xdr:rowOff>
        </xdr:from>
        <xdr:to>
          <xdr:col>3</xdr:col>
          <xdr:colOff>222250</xdr:colOff>
          <xdr:row>78</xdr:row>
          <xdr:rowOff>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E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77</xdr:row>
          <xdr:rowOff>25400</xdr:rowOff>
        </xdr:from>
        <xdr:to>
          <xdr:col>2</xdr:col>
          <xdr:colOff>266700</xdr:colOff>
          <xdr:row>77</xdr:row>
          <xdr:rowOff>393700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67</xdr:row>
          <xdr:rowOff>165100</xdr:rowOff>
        </xdr:from>
        <xdr:to>
          <xdr:col>1</xdr:col>
          <xdr:colOff>304800</xdr:colOff>
          <xdr:row>69</xdr:row>
          <xdr:rowOff>50800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E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67</xdr:row>
          <xdr:rowOff>152400</xdr:rowOff>
        </xdr:from>
        <xdr:to>
          <xdr:col>3</xdr:col>
          <xdr:colOff>304800</xdr:colOff>
          <xdr:row>69</xdr:row>
          <xdr:rowOff>38100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E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146050</xdr:rowOff>
        </xdr:from>
        <xdr:to>
          <xdr:col>2</xdr:col>
          <xdr:colOff>38100</xdr:colOff>
          <xdr:row>69</xdr:row>
          <xdr:rowOff>25400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E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69</xdr:row>
          <xdr:rowOff>165100</xdr:rowOff>
        </xdr:from>
        <xdr:to>
          <xdr:col>1</xdr:col>
          <xdr:colOff>304800</xdr:colOff>
          <xdr:row>71</xdr:row>
          <xdr:rowOff>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E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69</xdr:row>
          <xdr:rowOff>177800</xdr:rowOff>
        </xdr:from>
        <xdr:to>
          <xdr:col>3</xdr:col>
          <xdr:colOff>298450</xdr:colOff>
          <xdr:row>71</xdr:row>
          <xdr:rowOff>12700</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E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69</xdr:row>
          <xdr:rowOff>184150</xdr:rowOff>
        </xdr:from>
        <xdr:to>
          <xdr:col>2</xdr:col>
          <xdr:colOff>50800</xdr:colOff>
          <xdr:row>71</xdr:row>
          <xdr:rowOff>12700</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E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69850</xdr:colOff>
          <xdr:row>3</xdr:row>
          <xdr:rowOff>330200</xdr:rowOff>
        </xdr:from>
        <xdr:to>
          <xdr:col>10</xdr:col>
          <xdr:colOff>774700</xdr:colOff>
          <xdr:row>5</xdr:row>
          <xdr:rowOff>63500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F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xdr:row>
          <xdr:rowOff>336550</xdr:rowOff>
        </xdr:from>
        <xdr:to>
          <xdr:col>12</xdr:col>
          <xdr:colOff>755650</xdr:colOff>
          <xdr:row>5</xdr:row>
          <xdr:rowOff>63500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F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4</xdr:row>
          <xdr:rowOff>190500</xdr:rowOff>
        </xdr:from>
        <xdr:to>
          <xdr:col>10</xdr:col>
          <xdr:colOff>774700</xdr:colOff>
          <xdr:row>6</xdr:row>
          <xdr:rowOff>50800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F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xdr:row>
          <xdr:rowOff>215900</xdr:rowOff>
        </xdr:from>
        <xdr:to>
          <xdr:col>12</xdr:col>
          <xdr:colOff>755650</xdr:colOff>
          <xdr:row>6</xdr:row>
          <xdr:rowOff>63500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F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5</xdr:row>
          <xdr:rowOff>184150</xdr:rowOff>
        </xdr:from>
        <xdr:to>
          <xdr:col>10</xdr:col>
          <xdr:colOff>762000</xdr:colOff>
          <xdr:row>7</xdr:row>
          <xdr:rowOff>63500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F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xdr:row>
          <xdr:rowOff>215900</xdr:rowOff>
        </xdr:from>
        <xdr:to>
          <xdr:col>12</xdr:col>
          <xdr:colOff>755650</xdr:colOff>
          <xdr:row>7</xdr:row>
          <xdr:rowOff>50800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F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177800</xdr:rowOff>
        </xdr:from>
        <xdr:to>
          <xdr:col>0</xdr:col>
          <xdr:colOff>546100</xdr:colOff>
          <xdr:row>37</xdr:row>
          <xdr:rowOff>88900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F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35</xdr:row>
          <xdr:rowOff>165100</xdr:rowOff>
        </xdr:from>
        <xdr:to>
          <xdr:col>2</xdr:col>
          <xdr:colOff>450850</xdr:colOff>
          <xdr:row>37</xdr:row>
          <xdr:rowOff>63500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F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35</xdr:row>
          <xdr:rowOff>165100</xdr:rowOff>
        </xdr:from>
        <xdr:to>
          <xdr:col>2</xdr:col>
          <xdr:colOff>0</xdr:colOff>
          <xdr:row>37</xdr:row>
          <xdr:rowOff>88900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F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190500</xdr:rowOff>
        </xdr:from>
        <xdr:to>
          <xdr:col>0</xdr:col>
          <xdr:colOff>527050</xdr:colOff>
          <xdr:row>39</xdr:row>
          <xdr:rowOff>31750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F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37</xdr:row>
          <xdr:rowOff>190500</xdr:rowOff>
        </xdr:from>
        <xdr:to>
          <xdr:col>2</xdr:col>
          <xdr:colOff>660400</xdr:colOff>
          <xdr:row>39</xdr:row>
          <xdr:rowOff>31750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F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37</xdr:row>
          <xdr:rowOff>203200</xdr:rowOff>
        </xdr:from>
        <xdr:to>
          <xdr:col>2</xdr:col>
          <xdr:colOff>0</xdr:colOff>
          <xdr:row>39</xdr:row>
          <xdr:rowOff>38100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F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6</xdr:row>
          <xdr:rowOff>177800</xdr:rowOff>
        </xdr:from>
        <xdr:to>
          <xdr:col>10</xdr:col>
          <xdr:colOff>800100</xdr:colOff>
          <xdr:row>8</xdr:row>
          <xdr:rowOff>127000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F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6</xdr:row>
          <xdr:rowOff>146050</xdr:rowOff>
        </xdr:from>
        <xdr:to>
          <xdr:col>13</xdr:col>
          <xdr:colOff>12700</xdr:colOff>
          <xdr:row>8</xdr:row>
          <xdr:rowOff>165100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F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xdr:row>
          <xdr:rowOff>152400</xdr:rowOff>
        </xdr:from>
        <xdr:to>
          <xdr:col>0</xdr:col>
          <xdr:colOff>533400</xdr:colOff>
          <xdr:row>16</xdr:row>
          <xdr:rowOff>12700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F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14</xdr:row>
          <xdr:rowOff>177800</xdr:rowOff>
        </xdr:from>
        <xdr:to>
          <xdr:col>3</xdr:col>
          <xdr:colOff>107950</xdr:colOff>
          <xdr:row>16</xdr:row>
          <xdr:rowOff>12700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F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165100</xdr:rowOff>
        </xdr:from>
        <xdr:to>
          <xdr:col>2</xdr:col>
          <xdr:colOff>25400</xdr:colOff>
          <xdr:row>16</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F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19</xdr:row>
          <xdr:rowOff>203200</xdr:rowOff>
        </xdr:from>
        <xdr:to>
          <xdr:col>0</xdr:col>
          <xdr:colOff>520700</xdr:colOff>
          <xdr:row>21</xdr:row>
          <xdr:rowOff>31750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F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20</xdr:row>
          <xdr:rowOff>0</xdr:rowOff>
        </xdr:from>
        <xdr:to>
          <xdr:col>3</xdr:col>
          <xdr:colOff>69850</xdr:colOff>
          <xdr:row>20</xdr:row>
          <xdr:rowOff>228600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F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19</xdr:row>
          <xdr:rowOff>190500</xdr:rowOff>
        </xdr:from>
        <xdr:to>
          <xdr:col>1</xdr:col>
          <xdr:colOff>558800</xdr:colOff>
          <xdr:row>21</xdr:row>
          <xdr:rowOff>25400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F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24</xdr:row>
          <xdr:rowOff>152400</xdr:rowOff>
        </xdr:from>
        <xdr:to>
          <xdr:col>0</xdr:col>
          <xdr:colOff>584200</xdr:colOff>
          <xdr:row>26</xdr:row>
          <xdr:rowOff>38100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F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184150</xdr:rowOff>
        </xdr:from>
        <xdr:to>
          <xdr:col>2</xdr:col>
          <xdr:colOff>584200</xdr:colOff>
          <xdr:row>26</xdr:row>
          <xdr:rowOff>31750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F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24</xdr:row>
          <xdr:rowOff>165100</xdr:rowOff>
        </xdr:from>
        <xdr:to>
          <xdr:col>2</xdr:col>
          <xdr:colOff>12700</xdr:colOff>
          <xdr:row>26</xdr:row>
          <xdr:rowOff>12700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F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28</xdr:row>
          <xdr:rowOff>25400</xdr:rowOff>
        </xdr:from>
        <xdr:to>
          <xdr:col>0</xdr:col>
          <xdr:colOff>488950</xdr:colOff>
          <xdr:row>29</xdr:row>
          <xdr:rowOff>114300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F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63500</xdr:rowOff>
        </xdr:from>
        <xdr:to>
          <xdr:col>2</xdr:col>
          <xdr:colOff>635000</xdr:colOff>
          <xdr:row>29</xdr:row>
          <xdr:rowOff>101600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F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28</xdr:row>
          <xdr:rowOff>76200</xdr:rowOff>
        </xdr:from>
        <xdr:to>
          <xdr:col>1</xdr:col>
          <xdr:colOff>431800</xdr:colOff>
          <xdr:row>29</xdr:row>
          <xdr:rowOff>107950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F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139700</xdr:rowOff>
        </xdr:from>
        <xdr:to>
          <xdr:col>1</xdr:col>
          <xdr:colOff>63500</xdr:colOff>
          <xdr:row>35</xdr:row>
          <xdr:rowOff>69850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F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146050</xdr:rowOff>
        </xdr:from>
        <xdr:to>
          <xdr:col>2</xdr:col>
          <xdr:colOff>660400</xdr:colOff>
          <xdr:row>35</xdr:row>
          <xdr:rowOff>63500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F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146050</xdr:rowOff>
        </xdr:from>
        <xdr:to>
          <xdr:col>2</xdr:col>
          <xdr:colOff>50800</xdr:colOff>
          <xdr:row>35</xdr:row>
          <xdr:rowOff>69850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F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42</xdr:row>
          <xdr:rowOff>152400</xdr:rowOff>
        </xdr:from>
        <xdr:to>
          <xdr:col>0</xdr:col>
          <xdr:colOff>482600</xdr:colOff>
          <xdr:row>44</xdr:row>
          <xdr:rowOff>31750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F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42</xdr:row>
          <xdr:rowOff>184150</xdr:rowOff>
        </xdr:from>
        <xdr:to>
          <xdr:col>2</xdr:col>
          <xdr:colOff>406400</xdr:colOff>
          <xdr:row>44</xdr:row>
          <xdr:rowOff>38100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F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42</xdr:row>
          <xdr:rowOff>165100</xdr:rowOff>
        </xdr:from>
        <xdr:to>
          <xdr:col>1</xdr:col>
          <xdr:colOff>412750</xdr:colOff>
          <xdr:row>44</xdr:row>
          <xdr:rowOff>25400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F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215900</xdr:rowOff>
        </xdr:from>
        <xdr:to>
          <xdr:col>0</xdr:col>
          <xdr:colOff>527050</xdr:colOff>
          <xdr:row>49</xdr:row>
          <xdr:rowOff>38100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F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47</xdr:row>
          <xdr:rowOff>215900</xdr:rowOff>
        </xdr:from>
        <xdr:to>
          <xdr:col>2</xdr:col>
          <xdr:colOff>660400</xdr:colOff>
          <xdr:row>49</xdr:row>
          <xdr:rowOff>38100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F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47</xdr:row>
          <xdr:rowOff>222250</xdr:rowOff>
        </xdr:from>
        <xdr:to>
          <xdr:col>1</xdr:col>
          <xdr:colOff>603250</xdr:colOff>
          <xdr:row>49</xdr:row>
          <xdr:rowOff>50800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F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52</xdr:row>
          <xdr:rowOff>152400</xdr:rowOff>
        </xdr:from>
        <xdr:to>
          <xdr:col>0</xdr:col>
          <xdr:colOff>482600</xdr:colOff>
          <xdr:row>54</xdr:row>
          <xdr:rowOff>31750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F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184150</xdr:rowOff>
        </xdr:from>
        <xdr:to>
          <xdr:col>2</xdr:col>
          <xdr:colOff>406400</xdr:colOff>
          <xdr:row>54</xdr:row>
          <xdr:rowOff>38100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F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165100</xdr:rowOff>
        </xdr:from>
        <xdr:to>
          <xdr:col>1</xdr:col>
          <xdr:colOff>412750</xdr:colOff>
          <xdr:row>54</xdr:row>
          <xdr:rowOff>25400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F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61</xdr:row>
          <xdr:rowOff>165100</xdr:rowOff>
        </xdr:from>
        <xdr:to>
          <xdr:col>1</xdr:col>
          <xdr:colOff>114300</xdr:colOff>
          <xdr:row>63</xdr:row>
          <xdr:rowOff>50800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F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61</xdr:row>
          <xdr:rowOff>165100</xdr:rowOff>
        </xdr:from>
        <xdr:to>
          <xdr:col>2</xdr:col>
          <xdr:colOff>647700</xdr:colOff>
          <xdr:row>63</xdr:row>
          <xdr:rowOff>50800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F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165100</xdr:rowOff>
        </xdr:from>
        <xdr:to>
          <xdr:col>1</xdr:col>
          <xdr:colOff>596900</xdr:colOff>
          <xdr:row>63</xdr:row>
          <xdr:rowOff>50800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F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63</xdr:row>
          <xdr:rowOff>165100</xdr:rowOff>
        </xdr:from>
        <xdr:to>
          <xdr:col>1</xdr:col>
          <xdr:colOff>69850</xdr:colOff>
          <xdr:row>65</xdr:row>
          <xdr:rowOff>50800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F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63</xdr:row>
          <xdr:rowOff>177800</xdr:rowOff>
        </xdr:from>
        <xdr:to>
          <xdr:col>2</xdr:col>
          <xdr:colOff>647700</xdr:colOff>
          <xdr:row>65</xdr:row>
          <xdr:rowOff>63500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F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177800</xdr:rowOff>
        </xdr:from>
        <xdr:to>
          <xdr:col>1</xdr:col>
          <xdr:colOff>596900</xdr:colOff>
          <xdr:row>65</xdr:row>
          <xdr:rowOff>63500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F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65</xdr:row>
          <xdr:rowOff>177800</xdr:rowOff>
        </xdr:from>
        <xdr:to>
          <xdr:col>0</xdr:col>
          <xdr:colOff>520700</xdr:colOff>
          <xdr:row>67</xdr:row>
          <xdr:rowOff>50800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F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65</xdr:row>
          <xdr:rowOff>177800</xdr:rowOff>
        </xdr:from>
        <xdr:to>
          <xdr:col>2</xdr:col>
          <xdr:colOff>647700</xdr:colOff>
          <xdr:row>67</xdr:row>
          <xdr:rowOff>63500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F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165100</xdr:rowOff>
        </xdr:from>
        <xdr:to>
          <xdr:col>1</xdr:col>
          <xdr:colOff>596900</xdr:colOff>
          <xdr:row>67</xdr:row>
          <xdr:rowOff>50800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F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254000</xdr:rowOff>
        </xdr:from>
        <xdr:to>
          <xdr:col>0</xdr:col>
          <xdr:colOff>527050</xdr:colOff>
          <xdr:row>69</xdr:row>
          <xdr:rowOff>38100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F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266700</xdr:rowOff>
        </xdr:from>
        <xdr:to>
          <xdr:col>2</xdr:col>
          <xdr:colOff>647700</xdr:colOff>
          <xdr:row>69</xdr:row>
          <xdr:rowOff>50800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F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67</xdr:row>
          <xdr:rowOff>279400</xdr:rowOff>
        </xdr:from>
        <xdr:to>
          <xdr:col>1</xdr:col>
          <xdr:colOff>603250</xdr:colOff>
          <xdr:row>69</xdr:row>
          <xdr:rowOff>63500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F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74</xdr:row>
          <xdr:rowOff>152400</xdr:rowOff>
        </xdr:from>
        <xdr:to>
          <xdr:col>0</xdr:col>
          <xdr:colOff>482600</xdr:colOff>
          <xdr:row>76</xdr:row>
          <xdr:rowOff>31750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F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74</xdr:row>
          <xdr:rowOff>184150</xdr:rowOff>
        </xdr:from>
        <xdr:to>
          <xdr:col>2</xdr:col>
          <xdr:colOff>406400</xdr:colOff>
          <xdr:row>76</xdr:row>
          <xdr:rowOff>38100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F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74</xdr:row>
          <xdr:rowOff>165100</xdr:rowOff>
        </xdr:from>
        <xdr:to>
          <xdr:col>1</xdr:col>
          <xdr:colOff>412750</xdr:colOff>
          <xdr:row>76</xdr:row>
          <xdr:rowOff>25400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F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76</xdr:row>
          <xdr:rowOff>152400</xdr:rowOff>
        </xdr:from>
        <xdr:to>
          <xdr:col>0</xdr:col>
          <xdr:colOff>482600</xdr:colOff>
          <xdr:row>78</xdr:row>
          <xdr:rowOff>31750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F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76</xdr:row>
          <xdr:rowOff>184150</xdr:rowOff>
        </xdr:from>
        <xdr:to>
          <xdr:col>2</xdr:col>
          <xdr:colOff>406400</xdr:colOff>
          <xdr:row>78</xdr:row>
          <xdr:rowOff>38100</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F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76</xdr:row>
          <xdr:rowOff>165100</xdr:rowOff>
        </xdr:from>
        <xdr:to>
          <xdr:col>1</xdr:col>
          <xdr:colOff>412750</xdr:colOff>
          <xdr:row>78</xdr:row>
          <xdr:rowOff>25400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F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81</xdr:row>
          <xdr:rowOff>203200</xdr:rowOff>
        </xdr:from>
        <xdr:to>
          <xdr:col>0</xdr:col>
          <xdr:colOff>520700</xdr:colOff>
          <xdr:row>83</xdr:row>
          <xdr:rowOff>76200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F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81</xdr:row>
          <xdr:rowOff>190500</xdr:rowOff>
        </xdr:from>
        <xdr:to>
          <xdr:col>2</xdr:col>
          <xdr:colOff>660400</xdr:colOff>
          <xdr:row>83</xdr:row>
          <xdr:rowOff>76200</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F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81</xdr:row>
          <xdr:rowOff>190500</xdr:rowOff>
        </xdr:from>
        <xdr:to>
          <xdr:col>1</xdr:col>
          <xdr:colOff>603250</xdr:colOff>
          <xdr:row>83</xdr:row>
          <xdr:rowOff>76200</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F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87</xdr:row>
          <xdr:rowOff>107950</xdr:rowOff>
        </xdr:from>
        <xdr:to>
          <xdr:col>1</xdr:col>
          <xdr:colOff>25400</xdr:colOff>
          <xdr:row>87</xdr:row>
          <xdr:rowOff>241300</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F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87</xdr:row>
          <xdr:rowOff>63500</xdr:rowOff>
        </xdr:from>
        <xdr:to>
          <xdr:col>3</xdr:col>
          <xdr:colOff>31750</xdr:colOff>
          <xdr:row>87</xdr:row>
          <xdr:rowOff>279400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F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87</xdr:row>
          <xdr:rowOff>50800</xdr:rowOff>
        </xdr:from>
        <xdr:to>
          <xdr:col>2</xdr:col>
          <xdr:colOff>88900</xdr:colOff>
          <xdr:row>87</xdr:row>
          <xdr:rowOff>298450</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F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89</xdr:row>
          <xdr:rowOff>76200</xdr:rowOff>
        </xdr:from>
        <xdr:to>
          <xdr:col>1</xdr:col>
          <xdr:colOff>31750</xdr:colOff>
          <xdr:row>89</xdr:row>
          <xdr:rowOff>342900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F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89</xdr:row>
          <xdr:rowOff>88900</xdr:rowOff>
        </xdr:from>
        <xdr:to>
          <xdr:col>3</xdr:col>
          <xdr:colOff>88900</xdr:colOff>
          <xdr:row>89</xdr:row>
          <xdr:rowOff>374650</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F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89</xdr:row>
          <xdr:rowOff>69850</xdr:rowOff>
        </xdr:from>
        <xdr:to>
          <xdr:col>2</xdr:col>
          <xdr:colOff>139700</xdr:colOff>
          <xdr:row>89</xdr:row>
          <xdr:rowOff>406400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F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92</xdr:row>
          <xdr:rowOff>203200</xdr:rowOff>
        </xdr:from>
        <xdr:to>
          <xdr:col>1</xdr:col>
          <xdr:colOff>63500</xdr:colOff>
          <xdr:row>93</xdr:row>
          <xdr:rowOff>241300</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F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12700</xdr:colOff>
          <xdr:row>94</xdr:row>
          <xdr:rowOff>25400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F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92</xdr:row>
          <xdr:rowOff>184150</xdr:rowOff>
        </xdr:from>
        <xdr:to>
          <xdr:col>2</xdr:col>
          <xdr:colOff>215900</xdr:colOff>
          <xdr:row>93</xdr:row>
          <xdr:rowOff>260350</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F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12700</xdr:colOff>
          <xdr:row>94</xdr:row>
          <xdr:rowOff>25400</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F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95</xdr:row>
          <xdr:rowOff>63500</xdr:rowOff>
        </xdr:from>
        <xdr:to>
          <xdr:col>1</xdr:col>
          <xdr:colOff>215900</xdr:colOff>
          <xdr:row>95</xdr:row>
          <xdr:rowOff>431800</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F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95</xdr:row>
          <xdr:rowOff>101600</xdr:rowOff>
        </xdr:from>
        <xdr:to>
          <xdr:col>3</xdr:col>
          <xdr:colOff>114300</xdr:colOff>
          <xdr:row>95</xdr:row>
          <xdr:rowOff>393700</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F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94</xdr:row>
          <xdr:rowOff>203200</xdr:rowOff>
        </xdr:from>
        <xdr:to>
          <xdr:col>2</xdr:col>
          <xdr:colOff>152400</xdr:colOff>
          <xdr:row>95</xdr:row>
          <xdr:rowOff>508000</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F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91</xdr:row>
          <xdr:rowOff>88900</xdr:rowOff>
        </xdr:from>
        <xdr:to>
          <xdr:col>1</xdr:col>
          <xdr:colOff>31750</xdr:colOff>
          <xdr:row>91</xdr:row>
          <xdr:rowOff>222250</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F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90</xdr:row>
          <xdr:rowOff>177800</xdr:rowOff>
        </xdr:from>
        <xdr:to>
          <xdr:col>3</xdr:col>
          <xdr:colOff>177800</xdr:colOff>
          <xdr:row>91</xdr:row>
          <xdr:rowOff>279400</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F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91</xdr:row>
          <xdr:rowOff>25400</xdr:rowOff>
        </xdr:from>
        <xdr:to>
          <xdr:col>2</xdr:col>
          <xdr:colOff>139700</xdr:colOff>
          <xdr:row>91</xdr:row>
          <xdr:rowOff>292100</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F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57</xdr:row>
          <xdr:rowOff>152400</xdr:rowOff>
        </xdr:from>
        <xdr:to>
          <xdr:col>0</xdr:col>
          <xdr:colOff>482600</xdr:colOff>
          <xdr:row>58</xdr:row>
          <xdr:rowOff>222250</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F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57</xdr:row>
          <xdr:rowOff>184150</xdr:rowOff>
        </xdr:from>
        <xdr:to>
          <xdr:col>2</xdr:col>
          <xdr:colOff>406400</xdr:colOff>
          <xdr:row>58</xdr:row>
          <xdr:rowOff>228600</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F00-00004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57</xdr:row>
          <xdr:rowOff>165100</xdr:rowOff>
        </xdr:from>
        <xdr:to>
          <xdr:col>1</xdr:col>
          <xdr:colOff>412750</xdr:colOff>
          <xdr:row>58</xdr:row>
          <xdr:rowOff>215900</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F00-00004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048576" totalsRowShown="0" headerRowDxfId="0">
  <autoFilter ref="A1:B1048576" xr:uid="{00000000-0009-0000-0100-000001000000}"/>
  <tableColumns count="2">
    <tableColumn id="1" xr3:uid="{00000000-0010-0000-0000-000001000000}" name="WAP Agencies"/>
    <tableColumn id="2" xr3:uid="{00000000-0010-0000-0000-000002000000}" name="Counti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uilding-center.org/" TargetMode="External"/><Relationship Id="rId2" Type="http://schemas.openxmlformats.org/officeDocument/2006/relationships/hyperlink" Target="http://www.nrel.gov/docs/fy06osti/38238.pdf" TargetMode="External"/><Relationship Id="rId1" Type="http://schemas.openxmlformats.org/officeDocument/2006/relationships/hyperlink" Target="http://www.nrel.gov/docs/fy06osti/38238.pdf" TargetMode="External"/><Relationship Id="rId5" Type="http://schemas.openxmlformats.org/officeDocument/2006/relationships/printerSettings" Target="../printerSettings/printerSettings7.bin"/><Relationship Id="rId4" Type="http://schemas.openxmlformats.org/officeDocument/2006/relationships/hyperlink" Target="https://www.energy.gov/scep/wap/articles/weatherization-program-notice-23-6-revised-energy-audit-approval-procedur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9.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6.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www.tdhca.state.tx.us/community-affairs/wap/docs/22-WAP-Health&amp;Safet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7" Type="http://schemas.openxmlformats.org/officeDocument/2006/relationships/ctrlProp" Target="../ctrlProps/ctrlProp65.xml"/><Relationship Id="rId2" Type="http://schemas.openxmlformats.org/officeDocument/2006/relationships/printerSettings" Target="../printerSettings/printerSettings10.bin"/><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9" Type="http://schemas.openxmlformats.org/officeDocument/2006/relationships/ctrlProp" Target="../ctrlProps/ctrlProp77.xml"/><Relationship Id="rId4" Type="http://schemas.openxmlformats.org/officeDocument/2006/relationships/vmlDrawing" Target="../drawings/vmlDrawing2.v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drawing" Target="../drawings/drawing7.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1" Type="http://schemas.openxmlformats.org/officeDocument/2006/relationships/hyperlink" Target="https://tdhca.wufoo.com/forms/tdhca-doorwindow-replacement-requests/" TargetMode="External"/><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19.xml"/><Relationship Id="rId117" Type="http://schemas.openxmlformats.org/officeDocument/2006/relationships/ctrlProp" Target="../ctrlProps/ctrlProp210.xml"/><Relationship Id="rId21" Type="http://schemas.openxmlformats.org/officeDocument/2006/relationships/hyperlink" Target="https://sws.nrel.gov/spec/50108" TargetMode="Externa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12" Type="http://schemas.openxmlformats.org/officeDocument/2006/relationships/ctrlProp" Target="../ctrlProps/ctrlProp205.xml"/><Relationship Id="rId16" Type="http://schemas.openxmlformats.org/officeDocument/2006/relationships/hyperlink" Target="https://sws.nrel.gov/spec/403" TargetMode="External"/><Relationship Id="rId107" Type="http://schemas.openxmlformats.org/officeDocument/2006/relationships/ctrlProp" Target="../ctrlProps/ctrlProp200.xml"/><Relationship Id="rId11" Type="http://schemas.openxmlformats.org/officeDocument/2006/relationships/hyperlink" Target="https://sws.nrel.gov/spec/3" TargetMode="Externa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5" Type="http://schemas.openxmlformats.org/officeDocument/2006/relationships/hyperlink" Target="https://sws.nrel.gov/spec/702011" TargetMode="Externa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printerSettings" Target="../printerSettings/printerSettings11.bin"/><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80" Type="http://schemas.openxmlformats.org/officeDocument/2006/relationships/ctrlProp" Target="../ctrlProps/ctrlProp173.xml"/><Relationship Id="rId85" Type="http://schemas.openxmlformats.org/officeDocument/2006/relationships/ctrlProp" Target="../ctrlProps/ctrlProp178.xml"/><Relationship Id="rId12" Type="http://schemas.openxmlformats.org/officeDocument/2006/relationships/hyperlink" Target="https://sws.nrel.gov/spec/701031" TargetMode="External"/><Relationship Id="rId17" Type="http://schemas.openxmlformats.org/officeDocument/2006/relationships/hyperlink" Target="https://sws.nrel.gov/spec/20202" TargetMode="External"/><Relationship Id="rId33" Type="http://schemas.openxmlformats.org/officeDocument/2006/relationships/ctrlProp" Target="../ctrlProps/ctrlProp126.xml"/><Relationship Id="rId38" Type="http://schemas.openxmlformats.org/officeDocument/2006/relationships/ctrlProp" Target="../ctrlProps/ctrlProp131.xml"/><Relationship Id="rId59" Type="http://schemas.openxmlformats.org/officeDocument/2006/relationships/ctrlProp" Target="../ctrlProps/ctrlProp152.xml"/><Relationship Id="rId103" Type="http://schemas.openxmlformats.org/officeDocument/2006/relationships/ctrlProp" Target="../ctrlProps/ctrlProp196.xml"/><Relationship Id="rId108" Type="http://schemas.openxmlformats.org/officeDocument/2006/relationships/ctrlProp" Target="../ctrlProps/ctrlProp201.xml"/><Relationship Id="rId54" Type="http://schemas.openxmlformats.org/officeDocument/2006/relationships/ctrlProp" Target="../ctrlProps/ctrlProp147.xml"/><Relationship Id="rId70" Type="http://schemas.openxmlformats.org/officeDocument/2006/relationships/ctrlProp" Target="../ctrlProps/ctrlProp163.xml"/><Relationship Id="rId75" Type="http://schemas.openxmlformats.org/officeDocument/2006/relationships/ctrlProp" Target="../ctrlProps/ctrlProp168.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hyperlink" Target="Attic%20Floors-%20Unconditoned%20Attic%20SWS" TargetMode="External"/><Relationship Id="rId6" Type="http://schemas.openxmlformats.org/officeDocument/2006/relationships/hyperlink" Target="https://sws.nrel.gov/spec/702011" TargetMode="External"/><Relationship Id="rId23" Type="http://schemas.openxmlformats.org/officeDocument/2006/relationships/drawing" Target="../drawings/drawing8.xml"/><Relationship Id="rId28" Type="http://schemas.openxmlformats.org/officeDocument/2006/relationships/ctrlProp" Target="../ctrlProps/ctrlProp121.xml"/><Relationship Id="rId49" Type="http://schemas.openxmlformats.org/officeDocument/2006/relationships/ctrlProp" Target="../ctrlProps/ctrlProp142.xml"/><Relationship Id="rId114" Type="http://schemas.openxmlformats.org/officeDocument/2006/relationships/ctrlProp" Target="../ctrlProps/ctrlProp207.xml"/><Relationship Id="rId10" Type="http://schemas.openxmlformats.org/officeDocument/2006/relationships/hyperlink" Target="https://sws.nrel.gov/spec/401023" TargetMode="Externa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4" Type="http://schemas.openxmlformats.org/officeDocument/2006/relationships/hyperlink" Target="https://sws.nrel.gov/spec/40104"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50106" TargetMode="External"/><Relationship Id="rId18" Type="http://schemas.openxmlformats.org/officeDocument/2006/relationships/hyperlink" Target="https://sws.nrel.gov/spec/703012" TargetMode="Externa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7" Type="http://schemas.openxmlformats.org/officeDocument/2006/relationships/hyperlink" Target="https://www.energy.gov/scep/wap/articles/weatherization-program-notice-22-7-weatherization-health-and-safety" TargetMode="Externa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hyperlink" Target="Attic%20Floors-%20Unconditoned%20Attic%20SWS" TargetMode="External"/><Relationship Id="rId29" Type="http://schemas.openxmlformats.org/officeDocument/2006/relationships/ctrlProp" Target="../ctrlProps/ctrlProp122.xml"/><Relationship Id="rId24" Type="http://schemas.openxmlformats.org/officeDocument/2006/relationships/vmlDrawing" Target="../drawings/vmlDrawing3.v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hyperlink" Target="https://sws.nrel.gov/spec/703011" TargetMode="External"/><Relationship Id="rId14" Type="http://schemas.openxmlformats.org/officeDocument/2006/relationships/hyperlink" Target="https://sws.nrel.gov/spec/501071" TargetMode="Externa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8" Type="http://schemas.openxmlformats.org/officeDocument/2006/relationships/hyperlink" Target="https://sws.nrel.gov/spec/40103" TargetMode="Externa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hyperlink" Target="https://sws.nrel.gov/spec/40103" TargetMode="External"/><Relationship Id="rId25" Type="http://schemas.openxmlformats.org/officeDocument/2006/relationships/ctrlProp" Target="../ctrlProps/ctrlProp118.xml"/><Relationship Id="rId46" Type="http://schemas.openxmlformats.org/officeDocument/2006/relationships/ctrlProp" Target="../ctrlProps/ctrlProp139.xml"/><Relationship Id="rId67" Type="http://schemas.openxmlformats.org/officeDocument/2006/relationships/ctrlProp" Target="../ctrlProps/ctrlProp160.xml"/><Relationship Id="rId116" Type="http://schemas.openxmlformats.org/officeDocument/2006/relationships/ctrlProp" Target="../ctrlProps/ctrlProp209.xml"/><Relationship Id="rId20" Type="http://schemas.openxmlformats.org/officeDocument/2006/relationships/hyperlink" Target="https://sws.nrel.gov/spec/701011" TargetMode="External"/><Relationship Id="rId41" Type="http://schemas.openxmlformats.org/officeDocument/2006/relationships/ctrlProp" Target="../ctrlProps/ctrlProp134.xml"/><Relationship Id="rId62" Type="http://schemas.openxmlformats.org/officeDocument/2006/relationships/ctrlProp" Target="../ctrlProps/ctrlProp155.xml"/><Relationship Id="rId83" Type="http://schemas.openxmlformats.org/officeDocument/2006/relationships/ctrlProp" Target="../ctrlProps/ctrlProp176.xml"/><Relationship Id="rId88" Type="http://schemas.openxmlformats.org/officeDocument/2006/relationships/ctrlProp" Target="../ctrlProps/ctrlProp181.xml"/><Relationship Id="rId111" Type="http://schemas.openxmlformats.org/officeDocument/2006/relationships/ctrlProp" Target="../ctrlProps/ctrlProp204.xml"/><Relationship Id="rId15" Type="http://schemas.openxmlformats.org/officeDocument/2006/relationships/hyperlink" Target="https://sws.nrel.gov/spec/402021" TargetMode="External"/><Relationship Id="rId36" Type="http://schemas.openxmlformats.org/officeDocument/2006/relationships/ctrlProp" Target="../ctrlProps/ctrlProp129.xml"/><Relationship Id="rId57" Type="http://schemas.openxmlformats.org/officeDocument/2006/relationships/ctrlProp" Target="../ctrlProps/ctrlProp150.xml"/><Relationship Id="rId106" Type="http://schemas.openxmlformats.org/officeDocument/2006/relationships/ctrlProp" Target="../ctrlProps/ctrlProp199.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21.xml"/><Relationship Id="rId21" Type="http://schemas.openxmlformats.org/officeDocument/2006/relationships/ctrlProp" Target="../ctrlProps/ctrlProp216.xml"/><Relationship Id="rId42" Type="http://schemas.openxmlformats.org/officeDocument/2006/relationships/ctrlProp" Target="../ctrlProps/ctrlProp237.xml"/><Relationship Id="rId47" Type="http://schemas.openxmlformats.org/officeDocument/2006/relationships/ctrlProp" Target="../ctrlProps/ctrlProp242.xml"/><Relationship Id="rId63" Type="http://schemas.openxmlformats.org/officeDocument/2006/relationships/ctrlProp" Target="../ctrlProps/ctrlProp258.xml"/><Relationship Id="rId68" Type="http://schemas.openxmlformats.org/officeDocument/2006/relationships/ctrlProp" Target="../ctrlProps/ctrlProp263.xml"/><Relationship Id="rId16" Type="http://schemas.openxmlformats.org/officeDocument/2006/relationships/vmlDrawing" Target="../drawings/vmlDrawing4.vml"/><Relationship Id="rId11" Type="http://schemas.openxmlformats.org/officeDocument/2006/relationships/hyperlink" Target="https://sws.nrel.gov/spec/701011" TargetMode="External"/><Relationship Id="rId24" Type="http://schemas.openxmlformats.org/officeDocument/2006/relationships/ctrlProp" Target="../ctrlProps/ctrlProp219.xml"/><Relationship Id="rId32" Type="http://schemas.openxmlformats.org/officeDocument/2006/relationships/ctrlProp" Target="../ctrlProps/ctrlProp227.xml"/><Relationship Id="rId37" Type="http://schemas.openxmlformats.org/officeDocument/2006/relationships/ctrlProp" Target="../ctrlProps/ctrlProp232.xml"/><Relationship Id="rId40" Type="http://schemas.openxmlformats.org/officeDocument/2006/relationships/ctrlProp" Target="../ctrlProps/ctrlProp235.xml"/><Relationship Id="rId45" Type="http://schemas.openxmlformats.org/officeDocument/2006/relationships/ctrlProp" Target="../ctrlProps/ctrlProp240.xml"/><Relationship Id="rId53" Type="http://schemas.openxmlformats.org/officeDocument/2006/relationships/ctrlProp" Target="../ctrlProps/ctrlProp248.xml"/><Relationship Id="rId58" Type="http://schemas.openxmlformats.org/officeDocument/2006/relationships/ctrlProp" Target="../ctrlProps/ctrlProp253.xml"/><Relationship Id="rId66" Type="http://schemas.openxmlformats.org/officeDocument/2006/relationships/ctrlProp" Target="../ctrlProps/ctrlProp261.xml"/><Relationship Id="rId74" Type="http://schemas.openxmlformats.org/officeDocument/2006/relationships/ctrlProp" Target="../ctrlProps/ctrlProp269.xml"/><Relationship Id="rId79" Type="http://schemas.openxmlformats.org/officeDocument/2006/relationships/ctrlProp" Target="../ctrlProps/ctrlProp274.xml"/><Relationship Id="rId5" Type="http://schemas.openxmlformats.org/officeDocument/2006/relationships/hyperlink" Target="https://sws.nrel.gov/spec/703011" TargetMode="External"/><Relationship Id="rId61" Type="http://schemas.openxmlformats.org/officeDocument/2006/relationships/ctrlProp" Target="../ctrlProps/ctrlProp256.xml"/><Relationship Id="rId19" Type="http://schemas.openxmlformats.org/officeDocument/2006/relationships/ctrlProp" Target="../ctrlProps/ctrlProp214.xml"/><Relationship Id="rId14" Type="http://schemas.openxmlformats.org/officeDocument/2006/relationships/printerSettings" Target="../printerSettings/printerSettings12.bin"/><Relationship Id="rId22" Type="http://schemas.openxmlformats.org/officeDocument/2006/relationships/ctrlProp" Target="../ctrlProps/ctrlProp217.xml"/><Relationship Id="rId27" Type="http://schemas.openxmlformats.org/officeDocument/2006/relationships/ctrlProp" Target="../ctrlProps/ctrlProp222.xml"/><Relationship Id="rId30" Type="http://schemas.openxmlformats.org/officeDocument/2006/relationships/ctrlProp" Target="../ctrlProps/ctrlProp225.xml"/><Relationship Id="rId35" Type="http://schemas.openxmlformats.org/officeDocument/2006/relationships/ctrlProp" Target="../ctrlProps/ctrlProp230.xml"/><Relationship Id="rId43" Type="http://schemas.openxmlformats.org/officeDocument/2006/relationships/ctrlProp" Target="../ctrlProps/ctrlProp238.xml"/><Relationship Id="rId48" Type="http://schemas.openxmlformats.org/officeDocument/2006/relationships/ctrlProp" Target="../ctrlProps/ctrlProp243.xml"/><Relationship Id="rId56" Type="http://schemas.openxmlformats.org/officeDocument/2006/relationships/ctrlProp" Target="../ctrlProps/ctrlProp251.xml"/><Relationship Id="rId64" Type="http://schemas.openxmlformats.org/officeDocument/2006/relationships/ctrlProp" Target="../ctrlProps/ctrlProp259.xml"/><Relationship Id="rId69" Type="http://schemas.openxmlformats.org/officeDocument/2006/relationships/ctrlProp" Target="../ctrlProps/ctrlProp264.xml"/><Relationship Id="rId77" Type="http://schemas.openxmlformats.org/officeDocument/2006/relationships/ctrlProp" Target="../ctrlProps/ctrlProp272.xml"/><Relationship Id="rId8" Type="http://schemas.openxmlformats.org/officeDocument/2006/relationships/hyperlink" Target="https://sws.nrel.gov/spec/3" TargetMode="External"/><Relationship Id="rId51" Type="http://schemas.openxmlformats.org/officeDocument/2006/relationships/ctrlProp" Target="../ctrlProps/ctrlProp246.xml"/><Relationship Id="rId72" Type="http://schemas.openxmlformats.org/officeDocument/2006/relationships/ctrlProp" Target="../ctrlProps/ctrlProp267.xml"/><Relationship Id="rId80" Type="http://schemas.openxmlformats.org/officeDocument/2006/relationships/ctrlProp" Target="../ctrlProps/ctrlProp275.xml"/><Relationship Id="rId3" Type="http://schemas.openxmlformats.org/officeDocument/2006/relationships/hyperlink" Target="https://sws.nrel.gov/spec/702011" TargetMode="External"/><Relationship Id="rId12" Type="http://schemas.openxmlformats.org/officeDocument/2006/relationships/hyperlink" Target="https://sws.nrel.gov/spec/50108" TargetMode="External"/><Relationship Id="rId17" Type="http://schemas.openxmlformats.org/officeDocument/2006/relationships/ctrlProp" Target="../ctrlProps/ctrlProp212.xml"/><Relationship Id="rId25" Type="http://schemas.openxmlformats.org/officeDocument/2006/relationships/ctrlProp" Target="../ctrlProps/ctrlProp220.xml"/><Relationship Id="rId33" Type="http://schemas.openxmlformats.org/officeDocument/2006/relationships/ctrlProp" Target="../ctrlProps/ctrlProp228.xml"/><Relationship Id="rId38" Type="http://schemas.openxmlformats.org/officeDocument/2006/relationships/ctrlProp" Target="../ctrlProps/ctrlProp233.xml"/><Relationship Id="rId46" Type="http://schemas.openxmlformats.org/officeDocument/2006/relationships/ctrlProp" Target="../ctrlProps/ctrlProp241.xml"/><Relationship Id="rId59" Type="http://schemas.openxmlformats.org/officeDocument/2006/relationships/ctrlProp" Target="../ctrlProps/ctrlProp254.xml"/><Relationship Id="rId67" Type="http://schemas.openxmlformats.org/officeDocument/2006/relationships/ctrlProp" Target="../ctrlProps/ctrlProp262.xml"/><Relationship Id="rId20" Type="http://schemas.openxmlformats.org/officeDocument/2006/relationships/ctrlProp" Target="../ctrlProps/ctrlProp215.xml"/><Relationship Id="rId41" Type="http://schemas.openxmlformats.org/officeDocument/2006/relationships/ctrlProp" Target="../ctrlProps/ctrlProp236.xml"/><Relationship Id="rId54" Type="http://schemas.openxmlformats.org/officeDocument/2006/relationships/ctrlProp" Target="../ctrlProps/ctrlProp249.xml"/><Relationship Id="rId62" Type="http://schemas.openxmlformats.org/officeDocument/2006/relationships/ctrlProp" Target="../ctrlProps/ctrlProp257.xml"/><Relationship Id="rId70" Type="http://schemas.openxmlformats.org/officeDocument/2006/relationships/ctrlProp" Target="../ctrlProps/ctrlProp265.xml"/><Relationship Id="rId75" Type="http://schemas.openxmlformats.org/officeDocument/2006/relationships/ctrlProp" Target="../ctrlProps/ctrlProp270.xml"/><Relationship Id="rId1" Type="http://schemas.openxmlformats.org/officeDocument/2006/relationships/hyperlink" Target="Attic%20Floors-%20Unconditoned%20Attic%20SWS" TargetMode="External"/><Relationship Id="rId6" Type="http://schemas.openxmlformats.org/officeDocument/2006/relationships/hyperlink" Target="https://www.energy.gov/scep/wap/articles/weatherization-program-notice-22-7-weatherization-health-and-safety" TargetMode="External"/><Relationship Id="rId15" Type="http://schemas.openxmlformats.org/officeDocument/2006/relationships/drawing" Target="../drawings/drawing9.xml"/><Relationship Id="rId23" Type="http://schemas.openxmlformats.org/officeDocument/2006/relationships/ctrlProp" Target="../ctrlProps/ctrlProp218.xml"/><Relationship Id="rId28" Type="http://schemas.openxmlformats.org/officeDocument/2006/relationships/ctrlProp" Target="../ctrlProps/ctrlProp223.xml"/><Relationship Id="rId36" Type="http://schemas.openxmlformats.org/officeDocument/2006/relationships/ctrlProp" Target="../ctrlProps/ctrlProp231.xml"/><Relationship Id="rId49" Type="http://schemas.openxmlformats.org/officeDocument/2006/relationships/ctrlProp" Target="../ctrlProps/ctrlProp244.xml"/><Relationship Id="rId57" Type="http://schemas.openxmlformats.org/officeDocument/2006/relationships/ctrlProp" Target="../ctrlProps/ctrlProp252.xml"/><Relationship Id="rId10" Type="http://schemas.openxmlformats.org/officeDocument/2006/relationships/hyperlink" Target="https://sws.nrel.gov/spec/703012" TargetMode="External"/><Relationship Id="rId31" Type="http://schemas.openxmlformats.org/officeDocument/2006/relationships/ctrlProp" Target="../ctrlProps/ctrlProp226.xml"/><Relationship Id="rId44" Type="http://schemas.openxmlformats.org/officeDocument/2006/relationships/ctrlProp" Target="../ctrlProps/ctrlProp239.xml"/><Relationship Id="rId52" Type="http://schemas.openxmlformats.org/officeDocument/2006/relationships/ctrlProp" Target="../ctrlProps/ctrlProp247.xml"/><Relationship Id="rId60" Type="http://schemas.openxmlformats.org/officeDocument/2006/relationships/ctrlProp" Target="../ctrlProps/ctrlProp255.xml"/><Relationship Id="rId65" Type="http://schemas.openxmlformats.org/officeDocument/2006/relationships/ctrlProp" Target="../ctrlProps/ctrlProp260.xml"/><Relationship Id="rId73" Type="http://schemas.openxmlformats.org/officeDocument/2006/relationships/ctrlProp" Target="../ctrlProps/ctrlProp268.xml"/><Relationship Id="rId78" Type="http://schemas.openxmlformats.org/officeDocument/2006/relationships/ctrlProp" Target="../ctrlProps/ctrlProp273.xml"/><Relationship Id="rId4" Type="http://schemas.openxmlformats.org/officeDocument/2006/relationships/hyperlink" Target="https://sws.nrel.gov/spec/302019" TargetMode="External"/><Relationship Id="rId9" Type="http://schemas.openxmlformats.org/officeDocument/2006/relationships/hyperlink" Target="https://sws.nrel.gov/spec/50106" TargetMode="External"/><Relationship Id="rId13" Type="http://schemas.openxmlformats.org/officeDocument/2006/relationships/hyperlink" Target="https://sws.nrel.gov/spec/40103" TargetMode="External"/><Relationship Id="rId18" Type="http://schemas.openxmlformats.org/officeDocument/2006/relationships/ctrlProp" Target="../ctrlProps/ctrlProp213.xml"/><Relationship Id="rId39" Type="http://schemas.openxmlformats.org/officeDocument/2006/relationships/ctrlProp" Target="../ctrlProps/ctrlProp23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7" Type="http://schemas.openxmlformats.org/officeDocument/2006/relationships/hyperlink" Target="https://sws.nrel.gov/spec/701031" TargetMode="External"/><Relationship Id="rId71" Type="http://schemas.openxmlformats.org/officeDocument/2006/relationships/ctrlProp" Target="../ctrlProps/ctrlProp266.xml"/><Relationship Id="rId2" Type="http://schemas.openxmlformats.org/officeDocument/2006/relationships/hyperlink" Target="https://sws.nrel.gov/spec/702011" TargetMode="External"/><Relationship Id="rId29" Type="http://schemas.openxmlformats.org/officeDocument/2006/relationships/ctrlProp" Target="../ctrlProps/ctrlProp224.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83.xml"/><Relationship Id="rId21" Type="http://schemas.openxmlformats.org/officeDocument/2006/relationships/ctrlProp" Target="../ctrlProps/ctrlProp278.xml"/><Relationship Id="rId42" Type="http://schemas.openxmlformats.org/officeDocument/2006/relationships/ctrlProp" Target="../ctrlProps/ctrlProp299.xml"/><Relationship Id="rId47" Type="http://schemas.openxmlformats.org/officeDocument/2006/relationships/ctrlProp" Target="../ctrlProps/ctrlProp304.xml"/><Relationship Id="rId63" Type="http://schemas.openxmlformats.org/officeDocument/2006/relationships/ctrlProp" Target="../ctrlProps/ctrlProp320.xml"/><Relationship Id="rId68" Type="http://schemas.openxmlformats.org/officeDocument/2006/relationships/ctrlProp" Target="../ctrlProps/ctrlProp325.xml"/><Relationship Id="rId84" Type="http://schemas.openxmlformats.org/officeDocument/2006/relationships/ctrlProp" Target="../ctrlProps/ctrlProp341.xml"/><Relationship Id="rId89" Type="http://schemas.openxmlformats.org/officeDocument/2006/relationships/ctrlProp" Target="../ctrlProps/ctrlProp346.xml"/><Relationship Id="rId16" Type="http://schemas.openxmlformats.org/officeDocument/2006/relationships/printerSettings" Target="../printerSettings/printerSettings13.bin"/><Relationship Id="rId11" Type="http://schemas.openxmlformats.org/officeDocument/2006/relationships/hyperlink" Target="https://sws.nrel.gov/spec/703011" TargetMode="External"/><Relationship Id="rId32" Type="http://schemas.openxmlformats.org/officeDocument/2006/relationships/ctrlProp" Target="../ctrlProps/ctrlProp289.xml"/><Relationship Id="rId37" Type="http://schemas.openxmlformats.org/officeDocument/2006/relationships/ctrlProp" Target="../ctrlProps/ctrlProp294.xml"/><Relationship Id="rId53" Type="http://schemas.openxmlformats.org/officeDocument/2006/relationships/ctrlProp" Target="../ctrlProps/ctrlProp310.xml"/><Relationship Id="rId58" Type="http://schemas.openxmlformats.org/officeDocument/2006/relationships/ctrlProp" Target="../ctrlProps/ctrlProp315.xml"/><Relationship Id="rId74" Type="http://schemas.openxmlformats.org/officeDocument/2006/relationships/ctrlProp" Target="../ctrlProps/ctrlProp331.xml"/><Relationship Id="rId79" Type="http://schemas.openxmlformats.org/officeDocument/2006/relationships/ctrlProp" Target="../ctrlProps/ctrlProp336.xml"/><Relationship Id="rId5" Type="http://schemas.openxmlformats.org/officeDocument/2006/relationships/hyperlink" Target="https://sws.nrel.gov/spec/701031" TargetMode="External"/><Relationship Id="rId90" Type="http://schemas.openxmlformats.org/officeDocument/2006/relationships/ctrlProp" Target="../ctrlProps/ctrlProp347.xml"/><Relationship Id="rId22" Type="http://schemas.openxmlformats.org/officeDocument/2006/relationships/ctrlProp" Target="../ctrlProps/ctrlProp279.xml"/><Relationship Id="rId27" Type="http://schemas.openxmlformats.org/officeDocument/2006/relationships/ctrlProp" Target="../ctrlProps/ctrlProp284.xml"/><Relationship Id="rId43" Type="http://schemas.openxmlformats.org/officeDocument/2006/relationships/ctrlProp" Target="../ctrlProps/ctrlProp300.xml"/><Relationship Id="rId48" Type="http://schemas.openxmlformats.org/officeDocument/2006/relationships/ctrlProp" Target="../ctrlProps/ctrlProp305.xml"/><Relationship Id="rId64" Type="http://schemas.openxmlformats.org/officeDocument/2006/relationships/ctrlProp" Target="../ctrlProps/ctrlProp321.xml"/><Relationship Id="rId69" Type="http://schemas.openxmlformats.org/officeDocument/2006/relationships/ctrlProp" Target="../ctrlProps/ctrlProp326.xml"/><Relationship Id="rId8" Type="http://schemas.openxmlformats.org/officeDocument/2006/relationships/hyperlink" Target="https://sws.nrel.gov/spec/501071" TargetMode="External"/><Relationship Id="rId51" Type="http://schemas.openxmlformats.org/officeDocument/2006/relationships/ctrlProp" Target="../ctrlProps/ctrlProp308.xml"/><Relationship Id="rId72" Type="http://schemas.openxmlformats.org/officeDocument/2006/relationships/ctrlProp" Target="../ctrlProps/ctrlProp329.xml"/><Relationship Id="rId80" Type="http://schemas.openxmlformats.org/officeDocument/2006/relationships/ctrlProp" Target="../ctrlProps/ctrlProp337.xml"/><Relationship Id="rId85" Type="http://schemas.openxmlformats.org/officeDocument/2006/relationships/ctrlProp" Target="../ctrlProps/ctrlProp342.xml"/><Relationship Id="rId93" Type="http://schemas.openxmlformats.org/officeDocument/2006/relationships/ctrlProp" Target="../ctrlProps/ctrlProp350.xml"/><Relationship Id="rId3" Type="http://schemas.openxmlformats.org/officeDocument/2006/relationships/hyperlink" Target="https://sws.nrel.gov/spec/702011" TargetMode="External"/><Relationship Id="rId12" Type="http://schemas.openxmlformats.org/officeDocument/2006/relationships/hyperlink" Target="https://sws.nrel.gov/spec/701011" TargetMode="External"/><Relationship Id="rId17" Type="http://schemas.openxmlformats.org/officeDocument/2006/relationships/drawing" Target="../drawings/drawing10.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59" Type="http://schemas.openxmlformats.org/officeDocument/2006/relationships/ctrlProp" Target="../ctrlProps/ctrlProp316.xml"/><Relationship Id="rId67" Type="http://schemas.openxmlformats.org/officeDocument/2006/relationships/ctrlProp" Target="../ctrlProps/ctrlProp324.xml"/><Relationship Id="rId20" Type="http://schemas.openxmlformats.org/officeDocument/2006/relationships/ctrlProp" Target="../ctrlProps/ctrlProp277.xml"/><Relationship Id="rId41" Type="http://schemas.openxmlformats.org/officeDocument/2006/relationships/ctrlProp" Target="../ctrlProps/ctrlProp298.xml"/><Relationship Id="rId54" Type="http://schemas.openxmlformats.org/officeDocument/2006/relationships/ctrlProp" Target="../ctrlProps/ctrlProp311.xml"/><Relationship Id="rId62" Type="http://schemas.openxmlformats.org/officeDocument/2006/relationships/ctrlProp" Target="../ctrlProps/ctrlProp319.xml"/><Relationship Id="rId70" Type="http://schemas.openxmlformats.org/officeDocument/2006/relationships/ctrlProp" Target="../ctrlProps/ctrlProp327.xml"/><Relationship Id="rId75" Type="http://schemas.openxmlformats.org/officeDocument/2006/relationships/ctrlProp" Target="../ctrlProps/ctrlProp332.xml"/><Relationship Id="rId83" Type="http://schemas.openxmlformats.org/officeDocument/2006/relationships/ctrlProp" Target="../ctrlProps/ctrlProp340.xml"/><Relationship Id="rId88" Type="http://schemas.openxmlformats.org/officeDocument/2006/relationships/ctrlProp" Target="../ctrlProps/ctrlProp345.xml"/><Relationship Id="rId91" Type="http://schemas.openxmlformats.org/officeDocument/2006/relationships/ctrlProp" Target="../ctrlProps/ctrlProp348.xml"/><Relationship Id="rId1" Type="http://schemas.openxmlformats.org/officeDocument/2006/relationships/hyperlink" Target="Attic%20Floors-%20Unconditoned%20Attic%20SWS" TargetMode="External"/><Relationship Id="rId6" Type="http://schemas.openxmlformats.org/officeDocument/2006/relationships/hyperlink" Target="https://sws.nrel.gov/spec/3" TargetMode="External"/><Relationship Id="rId15" Type="http://schemas.openxmlformats.org/officeDocument/2006/relationships/hyperlink" Target="https://sws.nrel.gov/spec/40103" TargetMode="Externa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 Id="rId57" Type="http://schemas.openxmlformats.org/officeDocument/2006/relationships/ctrlProp" Target="../ctrlProps/ctrlProp314.xml"/><Relationship Id="rId10" Type="http://schemas.openxmlformats.org/officeDocument/2006/relationships/hyperlink" Target="https://sws.nrel.gov/spec/703012" TargetMode="Externa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60" Type="http://schemas.openxmlformats.org/officeDocument/2006/relationships/ctrlProp" Target="../ctrlProps/ctrlProp317.xml"/><Relationship Id="rId65" Type="http://schemas.openxmlformats.org/officeDocument/2006/relationships/ctrlProp" Target="../ctrlProps/ctrlProp322.xml"/><Relationship Id="rId73" Type="http://schemas.openxmlformats.org/officeDocument/2006/relationships/ctrlProp" Target="../ctrlProps/ctrlProp330.xml"/><Relationship Id="rId78" Type="http://schemas.openxmlformats.org/officeDocument/2006/relationships/ctrlProp" Target="../ctrlProps/ctrlProp335.xml"/><Relationship Id="rId81" Type="http://schemas.openxmlformats.org/officeDocument/2006/relationships/ctrlProp" Target="../ctrlProps/ctrlProp338.xml"/><Relationship Id="rId86" Type="http://schemas.openxmlformats.org/officeDocument/2006/relationships/ctrlProp" Target="../ctrlProps/ctrlProp343.xml"/><Relationship Id="rId94" Type="http://schemas.openxmlformats.org/officeDocument/2006/relationships/ctrlProp" Target="../ctrlProps/ctrlProp351.xml"/><Relationship Id="rId4" Type="http://schemas.openxmlformats.org/officeDocument/2006/relationships/hyperlink" Target="https://www.energy.gov/scep/wap/articles/weatherization-program-notice-22-7-weatherization-health-and-safety" TargetMode="External"/><Relationship Id="rId9" Type="http://schemas.openxmlformats.org/officeDocument/2006/relationships/hyperlink" Target="https://sws.nrel.gov/spec/402021" TargetMode="External"/><Relationship Id="rId13" Type="http://schemas.openxmlformats.org/officeDocument/2006/relationships/hyperlink" Target="https://sws.nrel.gov/spec/701031" TargetMode="External"/><Relationship Id="rId18" Type="http://schemas.openxmlformats.org/officeDocument/2006/relationships/vmlDrawing" Target="../drawings/vmlDrawing5.vml"/><Relationship Id="rId39" Type="http://schemas.openxmlformats.org/officeDocument/2006/relationships/ctrlProp" Target="../ctrlProps/ctrlProp296.xml"/><Relationship Id="rId34" Type="http://schemas.openxmlformats.org/officeDocument/2006/relationships/ctrlProp" Target="../ctrlProps/ctrlProp291.xml"/><Relationship Id="rId50" Type="http://schemas.openxmlformats.org/officeDocument/2006/relationships/ctrlProp" Target="../ctrlProps/ctrlProp307.xml"/><Relationship Id="rId55" Type="http://schemas.openxmlformats.org/officeDocument/2006/relationships/ctrlProp" Target="../ctrlProps/ctrlProp312.xml"/><Relationship Id="rId76" Type="http://schemas.openxmlformats.org/officeDocument/2006/relationships/ctrlProp" Target="../ctrlProps/ctrlProp333.xml"/><Relationship Id="rId7" Type="http://schemas.openxmlformats.org/officeDocument/2006/relationships/hyperlink" Target="https://sws.nrel.gov/spec/50106" TargetMode="External"/><Relationship Id="rId71" Type="http://schemas.openxmlformats.org/officeDocument/2006/relationships/ctrlProp" Target="../ctrlProps/ctrlProp328.xml"/><Relationship Id="rId92" Type="http://schemas.openxmlformats.org/officeDocument/2006/relationships/ctrlProp" Target="../ctrlProps/ctrlProp349.xml"/><Relationship Id="rId2" Type="http://schemas.openxmlformats.org/officeDocument/2006/relationships/hyperlink" Target="https://sws.nrel.gov/spec/702011" TargetMode="External"/><Relationship Id="rId29" Type="http://schemas.openxmlformats.org/officeDocument/2006/relationships/ctrlProp" Target="../ctrlProps/ctrlProp286.xml"/><Relationship Id="rId24" Type="http://schemas.openxmlformats.org/officeDocument/2006/relationships/ctrlProp" Target="../ctrlProps/ctrlProp281.xml"/><Relationship Id="rId40" Type="http://schemas.openxmlformats.org/officeDocument/2006/relationships/ctrlProp" Target="../ctrlProps/ctrlProp297.xml"/><Relationship Id="rId45" Type="http://schemas.openxmlformats.org/officeDocument/2006/relationships/ctrlProp" Target="../ctrlProps/ctrlProp302.xml"/><Relationship Id="rId66" Type="http://schemas.openxmlformats.org/officeDocument/2006/relationships/ctrlProp" Target="../ctrlProps/ctrlProp323.xml"/><Relationship Id="rId87" Type="http://schemas.openxmlformats.org/officeDocument/2006/relationships/ctrlProp" Target="../ctrlProps/ctrlProp344.xml"/><Relationship Id="rId61" Type="http://schemas.openxmlformats.org/officeDocument/2006/relationships/ctrlProp" Target="../ctrlProps/ctrlProp318.xml"/><Relationship Id="rId82" Type="http://schemas.openxmlformats.org/officeDocument/2006/relationships/ctrlProp" Target="../ctrlProps/ctrlProp339.xml"/><Relationship Id="rId19" Type="http://schemas.openxmlformats.org/officeDocument/2006/relationships/ctrlProp" Target="../ctrlProps/ctrlProp276.xml"/><Relationship Id="rId14" Type="http://schemas.openxmlformats.org/officeDocument/2006/relationships/hyperlink" Target="https://sws.nrel.gov/spec/50108" TargetMode="External"/><Relationship Id="rId30" Type="http://schemas.openxmlformats.org/officeDocument/2006/relationships/ctrlProp" Target="../ctrlProps/ctrlProp287.xml"/><Relationship Id="rId35" Type="http://schemas.openxmlformats.org/officeDocument/2006/relationships/ctrlProp" Target="../ctrlProps/ctrlProp292.xml"/><Relationship Id="rId56" Type="http://schemas.openxmlformats.org/officeDocument/2006/relationships/ctrlProp" Target="../ctrlProps/ctrlProp313.xml"/><Relationship Id="rId77" Type="http://schemas.openxmlformats.org/officeDocument/2006/relationships/ctrlProp" Target="../ctrlProps/ctrlProp334.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353.xml"/><Relationship Id="rId117" Type="http://schemas.openxmlformats.org/officeDocument/2006/relationships/ctrlProp" Target="../ctrlProps/ctrlProp444.xml"/><Relationship Id="rId21" Type="http://schemas.openxmlformats.org/officeDocument/2006/relationships/hyperlink" Target="https://sws.nrel.gov/spec/703011" TargetMode="External"/><Relationship Id="rId42" Type="http://schemas.openxmlformats.org/officeDocument/2006/relationships/ctrlProp" Target="../ctrlProps/ctrlProp369.xml"/><Relationship Id="rId47" Type="http://schemas.openxmlformats.org/officeDocument/2006/relationships/ctrlProp" Target="../ctrlProps/ctrlProp374.xml"/><Relationship Id="rId63" Type="http://schemas.openxmlformats.org/officeDocument/2006/relationships/ctrlProp" Target="../ctrlProps/ctrlProp390.xml"/><Relationship Id="rId68" Type="http://schemas.openxmlformats.org/officeDocument/2006/relationships/ctrlProp" Target="../ctrlProps/ctrlProp395.xml"/><Relationship Id="rId84" Type="http://schemas.openxmlformats.org/officeDocument/2006/relationships/ctrlProp" Target="../ctrlProps/ctrlProp411.xml"/><Relationship Id="rId89" Type="http://schemas.openxmlformats.org/officeDocument/2006/relationships/ctrlProp" Target="../ctrlProps/ctrlProp416.xml"/><Relationship Id="rId112" Type="http://schemas.openxmlformats.org/officeDocument/2006/relationships/ctrlProp" Target="../ctrlProps/ctrlProp439.xml"/><Relationship Id="rId16" Type="http://schemas.openxmlformats.org/officeDocument/2006/relationships/hyperlink" Target="https://sws.nrel.gov/spec/403" TargetMode="External"/><Relationship Id="rId107" Type="http://schemas.openxmlformats.org/officeDocument/2006/relationships/ctrlProp" Target="../ctrlProps/ctrlProp434.xml"/><Relationship Id="rId11" Type="http://schemas.openxmlformats.org/officeDocument/2006/relationships/hyperlink" Target="https://sws.nrel.gov/spec/701031" TargetMode="External"/><Relationship Id="rId32" Type="http://schemas.openxmlformats.org/officeDocument/2006/relationships/ctrlProp" Target="../ctrlProps/ctrlProp359.xml"/><Relationship Id="rId37" Type="http://schemas.openxmlformats.org/officeDocument/2006/relationships/ctrlProp" Target="../ctrlProps/ctrlProp364.xml"/><Relationship Id="rId53" Type="http://schemas.openxmlformats.org/officeDocument/2006/relationships/ctrlProp" Target="../ctrlProps/ctrlProp380.xml"/><Relationship Id="rId58" Type="http://schemas.openxmlformats.org/officeDocument/2006/relationships/ctrlProp" Target="../ctrlProps/ctrlProp385.xml"/><Relationship Id="rId74" Type="http://schemas.openxmlformats.org/officeDocument/2006/relationships/ctrlProp" Target="../ctrlProps/ctrlProp401.xml"/><Relationship Id="rId79" Type="http://schemas.openxmlformats.org/officeDocument/2006/relationships/ctrlProp" Target="../ctrlProps/ctrlProp406.xml"/><Relationship Id="rId102" Type="http://schemas.openxmlformats.org/officeDocument/2006/relationships/ctrlProp" Target="../ctrlProps/ctrlProp429.xml"/><Relationship Id="rId5" Type="http://schemas.openxmlformats.org/officeDocument/2006/relationships/hyperlink" Target="https://sws.nrel.gov/spec/702011" TargetMode="External"/><Relationship Id="rId90" Type="http://schemas.openxmlformats.org/officeDocument/2006/relationships/ctrlProp" Target="../ctrlProps/ctrlProp417.xml"/><Relationship Id="rId95" Type="http://schemas.openxmlformats.org/officeDocument/2006/relationships/ctrlProp" Target="../ctrlProps/ctrlProp422.xml"/><Relationship Id="rId22" Type="http://schemas.openxmlformats.org/officeDocument/2006/relationships/printerSettings" Target="../printerSettings/printerSettings14.bin"/><Relationship Id="rId27" Type="http://schemas.openxmlformats.org/officeDocument/2006/relationships/ctrlProp" Target="../ctrlProps/ctrlProp354.xml"/><Relationship Id="rId43" Type="http://schemas.openxmlformats.org/officeDocument/2006/relationships/ctrlProp" Target="../ctrlProps/ctrlProp370.xml"/><Relationship Id="rId48" Type="http://schemas.openxmlformats.org/officeDocument/2006/relationships/ctrlProp" Target="../ctrlProps/ctrlProp375.xml"/><Relationship Id="rId64" Type="http://schemas.openxmlformats.org/officeDocument/2006/relationships/ctrlProp" Target="../ctrlProps/ctrlProp391.xml"/><Relationship Id="rId69" Type="http://schemas.openxmlformats.org/officeDocument/2006/relationships/ctrlProp" Target="../ctrlProps/ctrlProp396.xml"/><Relationship Id="rId113" Type="http://schemas.openxmlformats.org/officeDocument/2006/relationships/ctrlProp" Target="../ctrlProps/ctrlProp440.xml"/><Relationship Id="rId118" Type="http://schemas.openxmlformats.org/officeDocument/2006/relationships/ctrlProp" Target="../ctrlProps/ctrlProp445.xml"/><Relationship Id="rId80" Type="http://schemas.openxmlformats.org/officeDocument/2006/relationships/ctrlProp" Target="../ctrlProps/ctrlProp407.xml"/><Relationship Id="rId85" Type="http://schemas.openxmlformats.org/officeDocument/2006/relationships/ctrlProp" Target="../ctrlProps/ctrlProp412.xml"/><Relationship Id="rId12" Type="http://schemas.openxmlformats.org/officeDocument/2006/relationships/hyperlink" Target="https://sws.nrel.gov/spec/3" TargetMode="External"/><Relationship Id="rId17" Type="http://schemas.openxmlformats.org/officeDocument/2006/relationships/hyperlink" Target="https://sws.nrel.gov/spec/20202" TargetMode="External"/><Relationship Id="rId33" Type="http://schemas.openxmlformats.org/officeDocument/2006/relationships/ctrlProp" Target="../ctrlProps/ctrlProp360.xml"/><Relationship Id="rId38" Type="http://schemas.openxmlformats.org/officeDocument/2006/relationships/ctrlProp" Target="../ctrlProps/ctrlProp365.xml"/><Relationship Id="rId59" Type="http://schemas.openxmlformats.org/officeDocument/2006/relationships/ctrlProp" Target="../ctrlProps/ctrlProp386.xml"/><Relationship Id="rId103" Type="http://schemas.openxmlformats.org/officeDocument/2006/relationships/ctrlProp" Target="../ctrlProps/ctrlProp430.xml"/><Relationship Id="rId108" Type="http://schemas.openxmlformats.org/officeDocument/2006/relationships/ctrlProp" Target="../ctrlProps/ctrlProp435.xml"/><Relationship Id="rId54" Type="http://schemas.openxmlformats.org/officeDocument/2006/relationships/ctrlProp" Target="../ctrlProps/ctrlProp381.xml"/><Relationship Id="rId70" Type="http://schemas.openxmlformats.org/officeDocument/2006/relationships/ctrlProp" Target="../ctrlProps/ctrlProp397.xml"/><Relationship Id="rId75" Type="http://schemas.openxmlformats.org/officeDocument/2006/relationships/ctrlProp" Target="../ctrlProps/ctrlProp402.xml"/><Relationship Id="rId91" Type="http://schemas.openxmlformats.org/officeDocument/2006/relationships/ctrlProp" Target="../ctrlProps/ctrlProp418.xml"/><Relationship Id="rId96" Type="http://schemas.openxmlformats.org/officeDocument/2006/relationships/ctrlProp" Target="../ctrlProps/ctrlProp423.xml"/><Relationship Id="rId1" Type="http://schemas.openxmlformats.org/officeDocument/2006/relationships/hyperlink" Target="Attic%20Floors-%20Unconditoned%20Attic%20SWS" TargetMode="External"/><Relationship Id="rId6" Type="http://schemas.openxmlformats.org/officeDocument/2006/relationships/hyperlink" Target="https://sws.nrel.gov/spec/702011" TargetMode="External"/><Relationship Id="rId23" Type="http://schemas.openxmlformats.org/officeDocument/2006/relationships/drawing" Target="../drawings/drawing11.xml"/><Relationship Id="rId28" Type="http://schemas.openxmlformats.org/officeDocument/2006/relationships/ctrlProp" Target="../ctrlProps/ctrlProp355.xml"/><Relationship Id="rId49" Type="http://schemas.openxmlformats.org/officeDocument/2006/relationships/ctrlProp" Target="../ctrlProps/ctrlProp376.xml"/><Relationship Id="rId114" Type="http://schemas.openxmlformats.org/officeDocument/2006/relationships/ctrlProp" Target="../ctrlProps/ctrlProp441.xml"/><Relationship Id="rId119" Type="http://schemas.openxmlformats.org/officeDocument/2006/relationships/ctrlProp" Target="../ctrlProps/ctrlProp446.xml"/><Relationship Id="rId10" Type="http://schemas.openxmlformats.org/officeDocument/2006/relationships/hyperlink" Target="https://sws.nrel.gov/spec/401023" TargetMode="External"/><Relationship Id="rId31" Type="http://schemas.openxmlformats.org/officeDocument/2006/relationships/ctrlProp" Target="../ctrlProps/ctrlProp358.xml"/><Relationship Id="rId44" Type="http://schemas.openxmlformats.org/officeDocument/2006/relationships/ctrlProp" Target="../ctrlProps/ctrlProp371.xml"/><Relationship Id="rId52" Type="http://schemas.openxmlformats.org/officeDocument/2006/relationships/ctrlProp" Target="../ctrlProps/ctrlProp379.xml"/><Relationship Id="rId60" Type="http://schemas.openxmlformats.org/officeDocument/2006/relationships/ctrlProp" Target="../ctrlProps/ctrlProp387.xml"/><Relationship Id="rId65" Type="http://schemas.openxmlformats.org/officeDocument/2006/relationships/ctrlProp" Target="../ctrlProps/ctrlProp392.xml"/><Relationship Id="rId73" Type="http://schemas.openxmlformats.org/officeDocument/2006/relationships/ctrlProp" Target="../ctrlProps/ctrlProp400.xml"/><Relationship Id="rId78" Type="http://schemas.openxmlformats.org/officeDocument/2006/relationships/ctrlProp" Target="../ctrlProps/ctrlProp405.xml"/><Relationship Id="rId81" Type="http://schemas.openxmlformats.org/officeDocument/2006/relationships/ctrlProp" Target="../ctrlProps/ctrlProp408.xml"/><Relationship Id="rId86" Type="http://schemas.openxmlformats.org/officeDocument/2006/relationships/ctrlProp" Target="../ctrlProps/ctrlProp413.xml"/><Relationship Id="rId94" Type="http://schemas.openxmlformats.org/officeDocument/2006/relationships/ctrlProp" Target="../ctrlProps/ctrlProp421.xml"/><Relationship Id="rId99" Type="http://schemas.openxmlformats.org/officeDocument/2006/relationships/ctrlProp" Target="../ctrlProps/ctrlProp426.xml"/><Relationship Id="rId101" Type="http://schemas.openxmlformats.org/officeDocument/2006/relationships/ctrlProp" Target="../ctrlProps/ctrlProp428.xml"/><Relationship Id="rId4" Type="http://schemas.openxmlformats.org/officeDocument/2006/relationships/hyperlink" Target="https://sws.nrel.gov/spec/40104"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50106" TargetMode="External"/><Relationship Id="rId18" Type="http://schemas.openxmlformats.org/officeDocument/2006/relationships/hyperlink" Target="https://sws.nrel.gov/spec/701011" TargetMode="External"/><Relationship Id="rId39" Type="http://schemas.openxmlformats.org/officeDocument/2006/relationships/ctrlProp" Target="../ctrlProps/ctrlProp366.xml"/><Relationship Id="rId109" Type="http://schemas.openxmlformats.org/officeDocument/2006/relationships/ctrlProp" Target="../ctrlProps/ctrlProp436.xml"/><Relationship Id="rId34" Type="http://schemas.openxmlformats.org/officeDocument/2006/relationships/ctrlProp" Target="../ctrlProps/ctrlProp361.xml"/><Relationship Id="rId50" Type="http://schemas.openxmlformats.org/officeDocument/2006/relationships/ctrlProp" Target="../ctrlProps/ctrlProp377.xml"/><Relationship Id="rId55" Type="http://schemas.openxmlformats.org/officeDocument/2006/relationships/ctrlProp" Target="../ctrlProps/ctrlProp382.xml"/><Relationship Id="rId76" Type="http://schemas.openxmlformats.org/officeDocument/2006/relationships/ctrlProp" Target="../ctrlProps/ctrlProp403.xml"/><Relationship Id="rId97" Type="http://schemas.openxmlformats.org/officeDocument/2006/relationships/ctrlProp" Target="../ctrlProps/ctrlProp424.xml"/><Relationship Id="rId104" Type="http://schemas.openxmlformats.org/officeDocument/2006/relationships/ctrlProp" Target="../ctrlProps/ctrlProp431.xml"/><Relationship Id="rId7" Type="http://schemas.openxmlformats.org/officeDocument/2006/relationships/hyperlink" Target="https://www.energy.gov/scep/wap/articles/weatherization-program-notice-22-7-weatherization-health-and-safety" TargetMode="External"/><Relationship Id="rId71" Type="http://schemas.openxmlformats.org/officeDocument/2006/relationships/ctrlProp" Target="../ctrlProps/ctrlProp398.xml"/><Relationship Id="rId92" Type="http://schemas.openxmlformats.org/officeDocument/2006/relationships/ctrlProp" Target="../ctrlProps/ctrlProp419.xml"/><Relationship Id="rId2" Type="http://schemas.openxmlformats.org/officeDocument/2006/relationships/hyperlink" Target="Attic%20Floors-%20Unconditoned%20Attic%20SWS" TargetMode="External"/><Relationship Id="rId29" Type="http://schemas.openxmlformats.org/officeDocument/2006/relationships/ctrlProp" Target="../ctrlProps/ctrlProp356.xml"/><Relationship Id="rId24" Type="http://schemas.openxmlformats.org/officeDocument/2006/relationships/vmlDrawing" Target="../drawings/vmlDrawing6.vml"/><Relationship Id="rId40" Type="http://schemas.openxmlformats.org/officeDocument/2006/relationships/ctrlProp" Target="../ctrlProps/ctrlProp367.xml"/><Relationship Id="rId45" Type="http://schemas.openxmlformats.org/officeDocument/2006/relationships/ctrlProp" Target="../ctrlProps/ctrlProp372.xml"/><Relationship Id="rId66" Type="http://schemas.openxmlformats.org/officeDocument/2006/relationships/ctrlProp" Target="../ctrlProps/ctrlProp393.xml"/><Relationship Id="rId87" Type="http://schemas.openxmlformats.org/officeDocument/2006/relationships/ctrlProp" Target="../ctrlProps/ctrlProp414.xml"/><Relationship Id="rId110" Type="http://schemas.openxmlformats.org/officeDocument/2006/relationships/ctrlProp" Target="../ctrlProps/ctrlProp437.xml"/><Relationship Id="rId115" Type="http://schemas.openxmlformats.org/officeDocument/2006/relationships/ctrlProp" Target="../ctrlProps/ctrlProp442.xml"/><Relationship Id="rId61" Type="http://schemas.openxmlformats.org/officeDocument/2006/relationships/ctrlProp" Target="../ctrlProps/ctrlProp388.xml"/><Relationship Id="rId82" Type="http://schemas.openxmlformats.org/officeDocument/2006/relationships/ctrlProp" Target="../ctrlProps/ctrlProp409.xml"/><Relationship Id="rId19" Type="http://schemas.openxmlformats.org/officeDocument/2006/relationships/hyperlink" Target="https://sws.nrel.gov/spec/50108" TargetMode="External"/><Relationship Id="rId14" Type="http://schemas.openxmlformats.org/officeDocument/2006/relationships/hyperlink" Target="https://sws.nrel.gov/spec/501071" TargetMode="External"/><Relationship Id="rId30" Type="http://schemas.openxmlformats.org/officeDocument/2006/relationships/ctrlProp" Target="../ctrlProps/ctrlProp357.xml"/><Relationship Id="rId35" Type="http://schemas.openxmlformats.org/officeDocument/2006/relationships/ctrlProp" Target="../ctrlProps/ctrlProp362.xml"/><Relationship Id="rId56" Type="http://schemas.openxmlformats.org/officeDocument/2006/relationships/ctrlProp" Target="../ctrlProps/ctrlProp383.xml"/><Relationship Id="rId77" Type="http://schemas.openxmlformats.org/officeDocument/2006/relationships/ctrlProp" Target="../ctrlProps/ctrlProp404.xml"/><Relationship Id="rId100" Type="http://schemas.openxmlformats.org/officeDocument/2006/relationships/ctrlProp" Target="../ctrlProps/ctrlProp427.xml"/><Relationship Id="rId105" Type="http://schemas.openxmlformats.org/officeDocument/2006/relationships/ctrlProp" Target="../ctrlProps/ctrlProp432.xml"/><Relationship Id="rId8" Type="http://schemas.openxmlformats.org/officeDocument/2006/relationships/hyperlink" Target="https://sws.nrel.gov/spec/40103" TargetMode="External"/><Relationship Id="rId51" Type="http://schemas.openxmlformats.org/officeDocument/2006/relationships/ctrlProp" Target="../ctrlProps/ctrlProp378.xml"/><Relationship Id="rId72" Type="http://schemas.openxmlformats.org/officeDocument/2006/relationships/ctrlProp" Target="../ctrlProps/ctrlProp399.xml"/><Relationship Id="rId93" Type="http://schemas.openxmlformats.org/officeDocument/2006/relationships/ctrlProp" Target="../ctrlProps/ctrlProp420.xml"/><Relationship Id="rId98" Type="http://schemas.openxmlformats.org/officeDocument/2006/relationships/ctrlProp" Target="../ctrlProps/ctrlProp425.xml"/><Relationship Id="rId3" Type="http://schemas.openxmlformats.org/officeDocument/2006/relationships/hyperlink" Target="https://sws.nrel.gov/spec/40103" TargetMode="External"/><Relationship Id="rId25" Type="http://schemas.openxmlformats.org/officeDocument/2006/relationships/ctrlProp" Target="../ctrlProps/ctrlProp352.xml"/><Relationship Id="rId46" Type="http://schemas.openxmlformats.org/officeDocument/2006/relationships/ctrlProp" Target="../ctrlProps/ctrlProp373.xml"/><Relationship Id="rId67" Type="http://schemas.openxmlformats.org/officeDocument/2006/relationships/ctrlProp" Target="../ctrlProps/ctrlProp394.xml"/><Relationship Id="rId116" Type="http://schemas.openxmlformats.org/officeDocument/2006/relationships/ctrlProp" Target="../ctrlProps/ctrlProp443.xml"/><Relationship Id="rId20" Type="http://schemas.openxmlformats.org/officeDocument/2006/relationships/hyperlink" Target="https://sws.nrel.gov/spec/703012" TargetMode="External"/><Relationship Id="rId41" Type="http://schemas.openxmlformats.org/officeDocument/2006/relationships/ctrlProp" Target="../ctrlProps/ctrlProp368.xml"/><Relationship Id="rId62" Type="http://schemas.openxmlformats.org/officeDocument/2006/relationships/ctrlProp" Target="../ctrlProps/ctrlProp389.xml"/><Relationship Id="rId83" Type="http://schemas.openxmlformats.org/officeDocument/2006/relationships/ctrlProp" Target="../ctrlProps/ctrlProp410.xml"/><Relationship Id="rId88" Type="http://schemas.openxmlformats.org/officeDocument/2006/relationships/ctrlProp" Target="../ctrlProps/ctrlProp415.xml"/><Relationship Id="rId111" Type="http://schemas.openxmlformats.org/officeDocument/2006/relationships/ctrlProp" Target="../ctrlProps/ctrlProp438.xml"/><Relationship Id="rId15" Type="http://schemas.openxmlformats.org/officeDocument/2006/relationships/hyperlink" Target="https://sws.nrel.gov/spec/402021" TargetMode="External"/><Relationship Id="rId36" Type="http://schemas.openxmlformats.org/officeDocument/2006/relationships/ctrlProp" Target="../ctrlProps/ctrlProp363.xml"/><Relationship Id="rId57" Type="http://schemas.openxmlformats.org/officeDocument/2006/relationships/ctrlProp" Target="../ctrlProps/ctrlProp384.xml"/><Relationship Id="rId106" Type="http://schemas.openxmlformats.org/officeDocument/2006/relationships/ctrlProp" Target="../ctrlProps/ctrlProp433.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456.xml"/><Relationship Id="rId21" Type="http://schemas.openxmlformats.org/officeDocument/2006/relationships/ctrlProp" Target="../ctrlProps/ctrlProp451.xml"/><Relationship Id="rId42" Type="http://schemas.openxmlformats.org/officeDocument/2006/relationships/ctrlProp" Target="../ctrlProps/ctrlProp472.xml"/><Relationship Id="rId47" Type="http://schemas.openxmlformats.org/officeDocument/2006/relationships/ctrlProp" Target="../ctrlProps/ctrlProp477.xml"/><Relationship Id="rId63" Type="http://schemas.openxmlformats.org/officeDocument/2006/relationships/ctrlProp" Target="../ctrlProps/ctrlProp493.xml"/><Relationship Id="rId68" Type="http://schemas.openxmlformats.org/officeDocument/2006/relationships/ctrlProp" Target="../ctrlProps/ctrlProp498.xml"/><Relationship Id="rId16" Type="http://schemas.openxmlformats.org/officeDocument/2006/relationships/vmlDrawing" Target="../drawings/vmlDrawing7.vml"/><Relationship Id="rId11" Type="http://schemas.openxmlformats.org/officeDocument/2006/relationships/hyperlink" Target="https://sws.nrel.gov/spec/50108" TargetMode="External"/><Relationship Id="rId24" Type="http://schemas.openxmlformats.org/officeDocument/2006/relationships/ctrlProp" Target="../ctrlProps/ctrlProp454.xml"/><Relationship Id="rId32" Type="http://schemas.openxmlformats.org/officeDocument/2006/relationships/ctrlProp" Target="../ctrlProps/ctrlProp462.xml"/><Relationship Id="rId37" Type="http://schemas.openxmlformats.org/officeDocument/2006/relationships/ctrlProp" Target="../ctrlProps/ctrlProp467.xml"/><Relationship Id="rId40" Type="http://schemas.openxmlformats.org/officeDocument/2006/relationships/ctrlProp" Target="../ctrlProps/ctrlProp470.xml"/><Relationship Id="rId45" Type="http://schemas.openxmlformats.org/officeDocument/2006/relationships/ctrlProp" Target="../ctrlProps/ctrlProp475.xml"/><Relationship Id="rId53" Type="http://schemas.openxmlformats.org/officeDocument/2006/relationships/ctrlProp" Target="../ctrlProps/ctrlProp483.xml"/><Relationship Id="rId58" Type="http://schemas.openxmlformats.org/officeDocument/2006/relationships/ctrlProp" Target="../ctrlProps/ctrlProp488.xml"/><Relationship Id="rId66" Type="http://schemas.openxmlformats.org/officeDocument/2006/relationships/ctrlProp" Target="../ctrlProps/ctrlProp496.xml"/><Relationship Id="rId74" Type="http://schemas.openxmlformats.org/officeDocument/2006/relationships/ctrlProp" Target="../ctrlProps/ctrlProp504.xml"/><Relationship Id="rId79" Type="http://schemas.openxmlformats.org/officeDocument/2006/relationships/ctrlProp" Target="../ctrlProps/ctrlProp509.xml"/><Relationship Id="rId5" Type="http://schemas.openxmlformats.org/officeDocument/2006/relationships/hyperlink" Target="https://sws.nrel.gov/spec/703011" TargetMode="External"/><Relationship Id="rId61" Type="http://schemas.openxmlformats.org/officeDocument/2006/relationships/ctrlProp" Target="../ctrlProps/ctrlProp491.xml"/><Relationship Id="rId19" Type="http://schemas.openxmlformats.org/officeDocument/2006/relationships/ctrlProp" Target="../ctrlProps/ctrlProp449.xml"/><Relationship Id="rId14" Type="http://schemas.openxmlformats.org/officeDocument/2006/relationships/printerSettings" Target="../printerSettings/printerSettings15.bin"/><Relationship Id="rId22" Type="http://schemas.openxmlformats.org/officeDocument/2006/relationships/ctrlProp" Target="../ctrlProps/ctrlProp452.xml"/><Relationship Id="rId27" Type="http://schemas.openxmlformats.org/officeDocument/2006/relationships/ctrlProp" Target="../ctrlProps/ctrlProp457.xml"/><Relationship Id="rId30" Type="http://schemas.openxmlformats.org/officeDocument/2006/relationships/ctrlProp" Target="../ctrlProps/ctrlProp460.xml"/><Relationship Id="rId35" Type="http://schemas.openxmlformats.org/officeDocument/2006/relationships/ctrlProp" Target="../ctrlProps/ctrlProp465.xml"/><Relationship Id="rId43" Type="http://schemas.openxmlformats.org/officeDocument/2006/relationships/ctrlProp" Target="../ctrlProps/ctrlProp473.xml"/><Relationship Id="rId48" Type="http://schemas.openxmlformats.org/officeDocument/2006/relationships/ctrlProp" Target="../ctrlProps/ctrlProp478.xml"/><Relationship Id="rId56" Type="http://schemas.openxmlformats.org/officeDocument/2006/relationships/ctrlProp" Target="../ctrlProps/ctrlProp486.xml"/><Relationship Id="rId64" Type="http://schemas.openxmlformats.org/officeDocument/2006/relationships/ctrlProp" Target="../ctrlProps/ctrlProp494.xml"/><Relationship Id="rId69" Type="http://schemas.openxmlformats.org/officeDocument/2006/relationships/ctrlProp" Target="../ctrlProps/ctrlProp499.xml"/><Relationship Id="rId77" Type="http://schemas.openxmlformats.org/officeDocument/2006/relationships/ctrlProp" Target="../ctrlProps/ctrlProp507.xml"/><Relationship Id="rId8" Type="http://schemas.openxmlformats.org/officeDocument/2006/relationships/hyperlink" Target="https://sws.nrel.gov/spec/3" TargetMode="External"/><Relationship Id="rId51" Type="http://schemas.openxmlformats.org/officeDocument/2006/relationships/ctrlProp" Target="../ctrlProps/ctrlProp481.xml"/><Relationship Id="rId72" Type="http://schemas.openxmlformats.org/officeDocument/2006/relationships/ctrlProp" Target="../ctrlProps/ctrlProp502.xml"/><Relationship Id="rId3" Type="http://schemas.openxmlformats.org/officeDocument/2006/relationships/hyperlink" Target="https://sws.nrel.gov/spec/702011" TargetMode="External"/><Relationship Id="rId12" Type="http://schemas.openxmlformats.org/officeDocument/2006/relationships/hyperlink" Target="https://sws.nrel.gov/spec/40103" TargetMode="External"/><Relationship Id="rId17" Type="http://schemas.openxmlformats.org/officeDocument/2006/relationships/ctrlProp" Target="../ctrlProps/ctrlProp447.xml"/><Relationship Id="rId25" Type="http://schemas.openxmlformats.org/officeDocument/2006/relationships/ctrlProp" Target="../ctrlProps/ctrlProp455.xml"/><Relationship Id="rId33" Type="http://schemas.openxmlformats.org/officeDocument/2006/relationships/ctrlProp" Target="../ctrlProps/ctrlProp463.xml"/><Relationship Id="rId38" Type="http://schemas.openxmlformats.org/officeDocument/2006/relationships/ctrlProp" Target="../ctrlProps/ctrlProp468.xml"/><Relationship Id="rId46" Type="http://schemas.openxmlformats.org/officeDocument/2006/relationships/ctrlProp" Target="../ctrlProps/ctrlProp476.xml"/><Relationship Id="rId59" Type="http://schemas.openxmlformats.org/officeDocument/2006/relationships/ctrlProp" Target="../ctrlProps/ctrlProp489.xml"/><Relationship Id="rId67" Type="http://schemas.openxmlformats.org/officeDocument/2006/relationships/ctrlProp" Target="../ctrlProps/ctrlProp497.xml"/><Relationship Id="rId20" Type="http://schemas.openxmlformats.org/officeDocument/2006/relationships/ctrlProp" Target="../ctrlProps/ctrlProp450.xml"/><Relationship Id="rId41" Type="http://schemas.openxmlformats.org/officeDocument/2006/relationships/ctrlProp" Target="../ctrlProps/ctrlProp471.xml"/><Relationship Id="rId54" Type="http://schemas.openxmlformats.org/officeDocument/2006/relationships/ctrlProp" Target="../ctrlProps/ctrlProp484.xml"/><Relationship Id="rId62" Type="http://schemas.openxmlformats.org/officeDocument/2006/relationships/ctrlProp" Target="../ctrlProps/ctrlProp492.xml"/><Relationship Id="rId70" Type="http://schemas.openxmlformats.org/officeDocument/2006/relationships/ctrlProp" Target="../ctrlProps/ctrlProp500.xml"/><Relationship Id="rId75" Type="http://schemas.openxmlformats.org/officeDocument/2006/relationships/ctrlProp" Target="../ctrlProps/ctrlProp505.xml"/><Relationship Id="rId1" Type="http://schemas.openxmlformats.org/officeDocument/2006/relationships/hyperlink" Target="Attic%20Floors-%20Unconditoned%20Attic%20SWS" TargetMode="External"/><Relationship Id="rId6" Type="http://schemas.openxmlformats.org/officeDocument/2006/relationships/hyperlink" Target="https://www.energy.gov/scep/wap/articles/weatherization-program-notice-22-7-weatherization-health-and-safety" TargetMode="External"/><Relationship Id="rId15" Type="http://schemas.openxmlformats.org/officeDocument/2006/relationships/drawing" Target="../drawings/drawing12.xml"/><Relationship Id="rId23" Type="http://schemas.openxmlformats.org/officeDocument/2006/relationships/ctrlProp" Target="../ctrlProps/ctrlProp453.xml"/><Relationship Id="rId28" Type="http://schemas.openxmlformats.org/officeDocument/2006/relationships/ctrlProp" Target="../ctrlProps/ctrlProp458.xml"/><Relationship Id="rId36" Type="http://schemas.openxmlformats.org/officeDocument/2006/relationships/ctrlProp" Target="../ctrlProps/ctrlProp466.xml"/><Relationship Id="rId49" Type="http://schemas.openxmlformats.org/officeDocument/2006/relationships/ctrlProp" Target="../ctrlProps/ctrlProp479.xml"/><Relationship Id="rId57" Type="http://schemas.openxmlformats.org/officeDocument/2006/relationships/ctrlProp" Target="../ctrlProps/ctrlProp487.xml"/><Relationship Id="rId10" Type="http://schemas.openxmlformats.org/officeDocument/2006/relationships/hyperlink" Target="https://sws.nrel.gov/spec/703012" TargetMode="External"/><Relationship Id="rId31" Type="http://schemas.openxmlformats.org/officeDocument/2006/relationships/ctrlProp" Target="../ctrlProps/ctrlProp461.xml"/><Relationship Id="rId44" Type="http://schemas.openxmlformats.org/officeDocument/2006/relationships/ctrlProp" Target="../ctrlProps/ctrlProp474.xml"/><Relationship Id="rId52" Type="http://schemas.openxmlformats.org/officeDocument/2006/relationships/ctrlProp" Target="../ctrlProps/ctrlProp482.xml"/><Relationship Id="rId60" Type="http://schemas.openxmlformats.org/officeDocument/2006/relationships/ctrlProp" Target="../ctrlProps/ctrlProp490.xml"/><Relationship Id="rId65" Type="http://schemas.openxmlformats.org/officeDocument/2006/relationships/ctrlProp" Target="../ctrlProps/ctrlProp495.xml"/><Relationship Id="rId73" Type="http://schemas.openxmlformats.org/officeDocument/2006/relationships/ctrlProp" Target="../ctrlProps/ctrlProp503.xml"/><Relationship Id="rId78" Type="http://schemas.openxmlformats.org/officeDocument/2006/relationships/ctrlProp" Target="../ctrlProps/ctrlProp508.xml"/><Relationship Id="rId4" Type="http://schemas.openxmlformats.org/officeDocument/2006/relationships/hyperlink" Target="https://sws.nrel.gov/spec/302019" TargetMode="External"/><Relationship Id="rId9" Type="http://schemas.openxmlformats.org/officeDocument/2006/relationships/hyperlink" Target="https://sws.nrel.gov/spec/50106" TargetMode="External"/><Relationship Id="rId13" Type="http://schemas.openxmlformats.org/officeDocument/2006/relationships/hyperlink" Target="https://sws.nrel.gov/spec/701011" TargetMode="External"/><Relationship Id="rId18" Type="http://schemas.openxmlformats.org/officeDocument/2006/relationships/ctrlProp" Target="../ctrlProps/ctrlProp448.xml"/><Relationship Id="rId39" Type="http://schemas.openxmlformats.org/officeDocument/2006/relationships/ctrlProp" Target="../ctrlProps/ctrlProp469.xml"/><Relationship Id="rId34" Type="http://schemas.openxmlformats.org/officeDocument/2006/relationships/ctrlProp" Target="../ctrlProps/ctrlProp464.xml"/><Relationship Id="rId50" Type="http://schemas.openxmlformats.org/officeDocument/2006/relationships/ctrlProp" Target="../ctrlProps/ctrlProp480.xml"/><Relationship Id="rId55" Type="http://schemas.openxmlformats.org/officeDocument/2006/relationships/ctrlProp" Target="../ctrlProps/ctrlProp485.xml"/><Relationship Id="rId76" Type="http://schemas.openxmlformats.org/officeDocument/2006/relationships/ctrlProp" Target="../ctrlProps/ctrlProp506.xml"/><Relationship Id="rId7" Type="http://schemas.openxmlformats.org/officeDocument/2006/relationships/hyperlink" Target="https://sws.nrel.gov/spec/701031" TargetMode="External"/><Relationship Id="rId71" Type="http://schemas.openxmlformats.org/officeDocument/2006/relationships/ctrlProp" Target="../ctrlProps/ctrlProp501.xml"/><Relationship Id="rId2" Type="http://schemas.openxmlformats.org/officeDocument/2006/relationships/hyperlink" Target="https://sws.nrel.gov/spec/702011" TargetMode="External"/><Relationship Id="rId29" Type="http://schemas.openxmlformats.org/officeDocument/2006/relationships/ctrlProp" Target="../ctrlProps/ctrlProp459.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517.xml"/><Relationship Id="rId21" Type="http://schemas.openxmlformats.org/officeDocument/2006/relationships/ctrlProp" Target="../ctrlProps/ctrlProp512.xml"/><Relationship Id="rId42" Type="http://schemas.openxmlformats.org/officeDocument/2006/relationships/ctrlProp" Target="../ctrlProps/ctrlProp533.xml"/><Relationship Id="rId47" Type="http://schemas.openxmlformats.org/officeDocument/2006/relationships/ctrlProp" Target="../ctrlProps/ctrlProp538.xml"/><Relationship Id="rId63" Type="http://schemas.openxmlformats.org/officeDocument/2006/relationships/ctrlProp" Target="../ctrlProps/ctrlProp554.xml"/><Relationship Id="rId68" Type="http://schemas.openxmlformats.org/officeDocument/2006/relationships/ctrlProp" Target="../ctrlProps/ctrlProp559.xml"/><Relationship Id="rId84" Type="http://schemas.openxmlformats.org/officeDocument/2006/relationships/ctrlProp" Target="../ctrlProps/ctrlProp575.xml"/><Relationship Id="rId89" Type="http://schemas.openxmlformats.org/officeDocument/2006/relationships/ctrlProp" Target="../ctrlProps/ctrlProp580.xml"/><Relationship Id="rId16" Type="http://schemas.openxmlformats.org/officeDocument/2006/relationships/printerSettings" Target="../printerSettings/printerSettings16.bin"/><Relationship Id="rId11" Type="http://schemas.openxmlformats.org/officeDocument/2006/relationships/hyperlink" Target="https://sws.nrel.gov/spec/703012" TargetMode="External"/><Relationship Id="rId32" Type="http://schemas.openxmlformats.org/officeDocument/2006/relationships/ctrlProp" Target="../ctrlProps/ctrlProp523.xml"/><Relationship Id="rId37" Type="http://schemas.openxmlformats.org/officeDocument/2006/relationships/ctrlProp" Target="../ctrlProps/ctrlProp528.xml"/><Relationship Id="rId53" Type="http://schemas.openxmlformats.org/officeDocument/2006/relationships/ctrlProp" Target="../ctrlProps/ctrlProp544.xml"/><Relationship Id="rId58" Type="http://schemas.openxmlformats.org/officeDocument/2006/relationships/ctrlProp" Target="../ctrlProps/ctrlProp549.xml"/><Relationship Id="rId74" Type="http://schemas.openxmlformats.org/officeDocument/2006/relationships/ctrlProp" Target="../ctrlProps/ctrlProp565.xml"/><Relationship Id="rId79" Type="http://schemas.openxmlformats.org/officeDocument/2006/relationships/ctrlProp" Target="../ctrlProps/ctrlProp570.xml"/><Relationship Id="rId5" Type="http://schemas.openxmlformats.org/officeDocument/2006/relationships/hyperlink" Target="https://sws.nrel.gov/spec/701031" TargetMode="External"/><Relationship Id="rId90" Type="http://schemas.openxmlformats.org/officeDocument/2006/relationships/ctrlProp" Target="../ctrlProps/ctrlProp581.xml"/><Relationship Id="rId95" Type="http://schemas.openxmlformats.org/officeDocument/2006/relationships/ctrlProp" Target="../ctrlProps/ctrlProp586.xml"/><Relationship Id="rId22" Type="http://schemas.openxmlformats.org/officeDocument/2006/relationships/ctrlProp" Target="../ctrlProps/ctrlProp513.xml"/><Relationship Id="rId27" Type="http://schemas.openxmlformats.org/officeDocument/2006/relationships/ctrlProp" Target="../ctrlProps/ctrlProp518.xml"/><Relationship Id="rId43" Type="http://schemas.openxmlformats.org/officeDocument/2006/relationships/ctrlProp" Target="../ctrlProps/ctrlProp534.xml"/><Relationship Id="rId48" Type="http://schemas.openxmlformats.org/officeDocument/2006/relationships/ctrlProp" Target="../ctrlProps/ctrlProp539.xml"/><Relationship Id="rId64" Type="http://schemas.openxmlformats.org/officeDocument/2006/relationships/ctrlProp" Target="../ctrlProps/ctrlProp555.xml"/><Relationship Id="rId69" Type="http://schemas.openxmlformats.org/officeDocument/2006/relationships/ctrlProp" Target="../ctrlProps/ctrlProp560.xml"/><Relationship Id="rId8" Type="http://schemas.openxmlformats.org/officeDocument/2006/relationships/hyperlink" Target="https://sws.nrel.gov/spec/501071" TargetMode="External"/><Relationship Id="rId51" Type="http://schemas.openxmlformats.org/officeDocument/2006/relationships/ctrlProp" Target="../ctrlProps/ctrlProp542.xml"/><Relationship Id="rId72" Type="http://schemas.openxmlformats.org/officeDocument/2006/relationships/ctrlProp" Target="../ctrlProps/ctrlProp563.xml"/><Relationship Id="rId80" Type="http://schemas.openxmlformats.org/officeDocument/2006/relationships/ctrlProp" Target="../ctrlProps/ctrlProp571.xml"/><Relationship Id="rId85" Type="http://schemas.openxmlformats.org/officeDocument/2006/relationships/ctrlProp" Target="../ctrlProps/ctrlProp576.xml"/><Relationship Id="rId93" Type="http://schemas.openxmlformats.org/officeDocument/2006/relationships/ctrlProp" Target="../ctrlProps/ctrlProp584.xml"/><Relationship Id="rId3" Type="http://schemas.openxmlformats.org/officeDocument/2006/relationships/hyperlink" Target="https://sws.nrel.gov/spec/702011" TargetMode="External"/><Relationship Id="rId12" Type="http://schemas.openxmlformats.org/officeDocument/2006/relationships/hyperlink" Target="https://sws.nrel.gov/spec/703011" TargetMode="External"/><Relationship Id="rId17" Type="http://schemas.openxmlformats.org/officeDocument/2006/relationships/drawing" Target="../drawings/drawing13.xml"/><Relationship Id="rId25" Type="http://schemas.openxmlformats.org/officeDocument/2006/relationships/ctrlProp" Target="../ctrlProps/ctrlProp516.xml"/><Relationship Id="rId33" Type="http://schemas.openxmlformats.org/officeDocument/2006/relationships/ctrlProp" Target="../ctrlProps/ctrlProp524.xml"/><Relationship Id="rId38" Type="http://schemas.openxmlformats.org/officeDocument/2006/relationships/ctrlProp" Target="../ctrlProps/ctrlProp529.xml"/><Relationship Id="rId46" Type="http://schemas.openxmlformats.org/officeDocument/2006/relationships/ctrlProp" Target="../ctrlProps/ctrlProp537.xml"/><Relationship Id="rId59" Type="http://schemas.openxmlformats.org/officeDocument/2006/relationships/ctrlProp" Target="../ctrlProps/ctrlProp550.xml"/><Relationship Id="rId67" Type="http://schemas.openxmlformats.org/officeDocument/2006/relationships/ctrlProp" Target="../ctrlProps/ctrlProp558.xml"/><Relationship Id="rId20" Type="http://schemas.openxmlformats.org/officeDocument/2006/relationships/ctrlProp" Target="../ctrlProps/ctrlProp511.xml"/><Relationship Id="rId41" Type="http://schemas.openxmlformats.org/officeDocument/2006/relationships/ctrlProp" Target="../ctrlProps/ctrlProp532.xml"/><Relationship Id="rId54" Type="http://schemas.openxmlformats.org/officeDocument/2006/relationships/ctrlProp" Target="../ctrlProps/ctrlProp545.xml"/><Relationship Id="rId62" Type="http://schemas.openxmlformats.org/officeDocument/2006/relationships/ctrlProp" Target="../ctrlProps/ctrlProp553.xml"/><Relationship Id="rId70" Type="http://schemas.openxmlformats.org/officeDocument/2006/relationships/ctrlProp" Target="../ctrlProps/ctrlProp561.xml"/><Relationship Id="rId75" Type="http://schemas.openxmlformats.org/officeDocument/2006/relationships/ctrlProp" Target="../ctrlProps/ctrlProp566.xml"/><Relationship Id="rId83" Type="http://schemas.openxmlformats.org/officeDocument/2006/relationships/ctrlProp" Target="../ctrlProps/ctrlProp574.xml"/><Relationship Id="rId88" Type="http://schemas.openxmlformats.org/officeDocument/2006/relationships/ctrlProp" Target="../ctrlProps/ctrlProp579.xml"/><Relationship Id="rId91" Type="http://schemas.openxmlformats.org/officeDocument/2006/relationships/ctrlProp" Target="../ctrlProps/ctrlProp582.xml"/><Relationship Id="rId96" Type="http://schemas.openxmlformats.org/officeDocument/2006/relationships/ctrlProp" Target="../ctrlProps/ctrlProp587.xml"/><Relationship Id="rId1" Type="http://schemas.openxmlformats.org/officeDocument/2006/relationships/hyperlink" Target="Attic%20Floors-%20Unconditoned%20Attic%20SWS" TargetMode="External"/><Relationship Id="rId6" Type="http://schemas.openxmlformats.org/officeDocument/2006/relationships/hyperlink" Target="https://sws.nrel.gov/spec/3" TargetMode="External"/><Relationship Id="rId15" Type="http://schemas.openxmlformats.org/officeDocument/2006/relationships/hyperlink" Target="https://sws.nrel.gov/spec/50108" TargetMode="External"/><Relationship Id="rId23" Type="http://schemas.openxmlformats.org/officeDocument/2006/relationships/ctrlProp" Target="../ctrlProps/ctrlProp514.xml"/><Relationship Id="rId28" Type="http://schemas.openxmlformats.org/officeDocument/2006/relationships/ctrlProp" Target="../ctrlProps/ctrlProp519.xml"/><Relationship Id="rId36" Type="http://schemas.openxmlformats.org/officeDocument/2006/relationships/ctrlProp" Target="../ctrlProps/ctrlProp527.xml"/><Relationship Id="rId49" Type="http://schemas.openxmlformats.org/officeDocument/2006/relationships/ctrlProp" Target="../ctrlProps/ctrlProp540.xml"/><Relationship Id="rId57" Type="http://schemas.openxmlformats.org/officeDocument/2006/relationships/ctrlProp" Target="../ctrlProps/ctrlProp548.xml"/><Relationship Id="rId10" Type="http://schemas.openxmlformats.org/officeDocument/2006/relationships/hyperlink" Target="https://sws.nrel.gov/spec/402021" TargetMode="External"/><Relationship Id="rId31" Type="http://schemas.openxmlformats.org/officeDocument/2006/relationships/ctrlProp" Target="../ctrlProps/ctrlProp522.xml"/><Relationship Id="rId44" Type="http://schemas.openxmlformats.org/officeDocument/2006/relationships/ctrlProp" Target="../ctrlProps/ctrlProp535.xml"/><Relationship Id="rId52" Type="http://schemas.openxmlformats.org/officeDocument/2006/relationships/ctrlProp" Target="../ctrlProps/ctrlProp543.xml"/><Relationship Id="rId60" Type="http://schemas.openxmlformats.org/officeDocument/2006/relationships/ctrlProp" Target="../ctrlProps/ctrlProp551.xml"/><Relationship Id="rId65" Type="http://schemas.openxmlformats.org/officeDocument/2006/relationships/ctrlProp" Target="../ctrlProps/ctrlProp556.xml"/><Relationship Id="rId73" Type="http://schemas.openxmlformats.org/officeDocument/2006/relationships/ctrlProp" Target="../ctrlProps/ctrlProp564.xml"/><Relationship Id="rId78" Type="http://schemas.openxmlformats.org/officeDocument/2006/relationships/ctrlProp" Target="../ctrlProps/ctrlProp569.xml"/><Relationship Id="rId81" Type="http://schemas.openxmlformats.org/officeDocument/2006/relationships/ctrlProp" Target="../ctrlProps/ctrlProp572.xml"/><Relationship Id="rId86" Type="http://schemas.openxmlformats.org/officeDocument/2006/relationships/ctrlProp" Target="../ctrlProps/ctrlProp577.xml"/><Relationship Id="rId94" Type="http://schemas.openxmlformats.org/officeDocument/2006/relationships/ctrlProp" Target="../ctrlProps/ctrlProp585.xml"/><Relationship Id="rId4" Type="http://schemas.openxmlformats.org/officeDocument/2006/relationships/hyperlink" Target="https://www.energy.gov/scep/wap/articles/weatherization-program-notice-22-7-weatherization-health-and-safety"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701011" TargetMode="External"/><Relationship Id="rId18" Type="http://schemas.openxmlformats.org/officeDocument/2006/relationships/vmlDrawing" Target="../drawings/vmlDrawing8.vml"/><Relationship Id="rId39" Type="http://schemas.openxmlformats.org/officeDocument/2006/relationships/ctrlProp" Target="../ctrlProps/ctrlProp530.xml"/><Relationship Id="rId34" Type="http://schemas.openxmlformats.org/officeDocument/2006/relationships/ctrlProp" Target="../ctrlProps/ctrlProp525.xml"/><Relationship Id="rId50" Type="http://schemas.openxmlformats.org/officeDocument/2006/relationships/ctrlProp" Target="../ctrlProps/ctrlProp541.xml"/><Relationship Id="rId55" Type="http://schemas.openxmlformats.org/officeDocument/2006/relationships/ctrlProp" Target="../ctrlProps/ctrlProp546.xml"/><Relationship Id="rId76" Type="http://schemas.openxmlformats.org/officeDocument/2006/relationships/ctrlProp" Target="../ctrlProps/ctrlProp567.xml"/><Relationship Id="rId7" Type="http://schemas.openxmlformats.org/officeDocument/2006/relationships/hyperlink" Target="https://sws.nrel.gov/spec/50106" TargetMode="External"/><Relationship Id="rId71" Type="http://schemas.openxmlformats.org/officeDocument/2006/relationships/ctrlProp" Target="../ctrlProps/ctrlProp562.xml"/><Relationship Id="rId92" Type="http://schemas.openxmlformats.org/officeDocument/2006/relationships/ctrlProp" Target="../ctrlProps/ctrlProp583.xml"/><Relationship Id="rId2" Type="http://schemas.openxmlformats.org/officeDocument/2006/relationships/hyperlink" Target="https://sws.nrel.gov/spec/702011" TargetMode="External"/><Relationship Id="rId29" Type="http://schemas.openxmlformats.org/officeDocument/2006/relationships/ctrlProp" Target="../ctrlProps/ctrlProp520.xml"/><Relationship Id="rId24" Type="http://schemas.openxmlformats.org/officeDocument/2006/relationships/ctrlProp" Target="../ctrlProps/ctrlProp515.xml"/><Relationship Id="rId40" Type="http://schemas.openxmlformats.org/officeDocument/2006/relationships/ctrlProp" Target="../ctrlProps/ctrlProp531.xml"/><Relationship Id="rId45" Type="http://schemas.openxmlformats.org/officeDocument/2006/relationships/ctrlProp" Target="../ctrlProps/ctrlProp536.xml"/><Relationship Id="rId66" Type="http://schemas.openxmlformats.org/officeDocument/2006/relationships/ctrlProp" Target="../ctrlProps/ctrlProp557.xml"/><Relationship Id="rId87" Type="http://schemas.openxmlformats.org/officeDocument/2006/relationships/ctrlProp" Target="../ctrlProps/ctrlProp578.xml"/><Relationship Id="rId61" Type="http://schemas.openxmlformats.org/officeDocument/2006/relationships/ctrlProp" Target="../ctrlProps/ctrlProp552.xml"/><Relationship Id="rId82" Type="http://schemas.openxmlformats.org/officeDocument/2006/relationships/ctrlProp" Target="../ctrlProps/ctrlProp573.xml"/><Relationship Id="rId19" Type="http://schemas.openxmlformats.org/officeDocument/2006/relationships/ctrlProp" Target="../ctrlProps/ctrlProp510.xml"/><Relationship Id="rId14" Type="http://schemas.openxmlformats.org/officeDocument/2006/relationships/hyperlink" Target="https://sws.nrel.gov/spec/701031" TargetMode="External"/><Relationship Id="rId30" Type="http://schemas.openxmlformats.org/officeDocument/2006/relationships/ctrlProp" Target="../ctrlProps/ctrlProp521.xml"/><Relationship Id="rId35" Type="http://schemas.openxmlformats.org/officeDocument/2006/relationships/ctrlProp" Target="../ctrlProps/ctrlProp526.xml"/><Relationship Id="rId56" Type="http://schemas.openxmlformats.org/officeDocument/2006/relationships/ctrlProp" Target="../ctrlProps/ctrlProp547.xml"/><Relationship Id="rId77" Type="http://schemas.openxmlformats.org/officeDocument/2006/relationships/ctrlProp" Target="../ctrlProps/ctrlProp56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showGridLines="0" tabSelected="1" workbookViewId="0">
      <selection activeCell="I8" sqref="I8"/>
    </sheetView>
  </sheetViews>
  <sheetFormatPr defaultColWidth="9.1796875" defaultRowHeight="13" x14ac:dyDescent="0.3"/>
  <cols>
    <col min="1" max="1" width="11.1796875" style="1" bestFit="1" customWidth="1"/>
    <col min="2" max="2" width="17.1796875" style="1" customWidth="1"/>
    <col min="3" max="3" width="16.81640625" style="1" bestFit="1" customWidth="1"/>
    <col min="4" max="16384" width="9.1796875" style="1"/>
  </cols>
  <sheetData>
    <row r="1" spans="1:10" s="12" customFormat="1" ht="26" x14ac:dyDescent="0.3">
      <c r="A1" s="368" t="s">
        <v>201</v>
      </c>
      <c r="B1" s="655"/>
      <c r="C1" s="655"/>
      <c r="D1" s="655"/>
      <c r="E1" s="655"/>
      <c r="F1" s="655"/>
      <c r="G1" s="655"/>
      <c r="H1" s="655"/>
      <c r="I1" s="655"/>
      <c r="J1" s="11"/>
    </row>
    <row r="2" spans="1:10" s="12" customFormat="1" ht="35" customHeight="1" x14ac:dyDescent="0.3">
      <c r="A2" s="656" t="s">
        <v>202</v>
      </c>
      <c r="B2" s="656"/>
      <c r="C2" s="656"/>
      <c r="D2" s="656"/>
      <c r="E2" s="656"/>
      <c r="F2" s="656"/>
      <c r="G2" s="656"/>
      <c r="H2" s="656"/>
      <c r="I2" s="656"/>
    </row>
    <row r="3" spans="1:10" s="12" customFormat="1" ht="35" customHeight="1" x14ac:dyDescent="0.3">
      <c r="A3" s="369" t="s">
        <v>203</v>
      </c>
      <c r="B3" s="370"/>
      <c r="C3" s="369" t="s">
        <v>281</v>
      </c>
      <c r="D3" s="658"/>
      <c r="E3" s="658"/>
      <c r="F3" s="658"/>
      <c r="G3" s="658"/>
      <c r="H3" s="658"/>
      <c r="I3" s="658"/>
    </row>
    <row r="4" spans="1:10" s="12" customFormat="1" ht="35" customHeight="1" x14ac:dyDescent="0.3">
      <c r="A4" s="369" t="s">
        <v>299</v>
      </c>
      <c r="B4" s="371"/>
      <c r="C4" s="369" t="s">
        <v>395</v>
      </c>
      <c r="D4" s="658"/>
      <c r="E4" s="658"/>
      <c r="F4" s="658"/>
      <c r="G4" s="658"/>
      <c r="H4" s="658"/>
      <c r="I4" s="658"/>
    </row>
    <row r="5" spans="1:10" ht="35" customHeight="1" x14ac:dyDescent="0.3">
      <c r="A5" s="369" t="s">
        <v>401</v>
      </c>
      <c r="B5" s="372"/>
      <c r="C5" s="657"/>
      <c r="D5" s="657"/>
      <c r="E5" s="657"/>
      <c r="F5" s="657"/>
      <c r="G5" s="657"/>
      <c r="H5" s="657"/>
      <c r="I5" s="657"/>
    </row>
    <row r="7" spans="1:10" ht="14" customHeight="1" x14ac:dyDescent="0.3"/>
    <row r="8" spans="1:10" ht="14" customHeight="1" x14ac:dyDescent="0.3">
      <c r="B8" s="246" t="s">
        <v>649</v>
      </c>
      <c r="C8" s="247">
        <v>45860</v>
      </c>
    </row>
    <row r="13" spans="1:10" ht="14" customHeight="1" x14ac:dyDescent="0.3"/>
    <row r="14" spans="1:10" ht="14" customHeight="1" x14ac:dyDescent="0.3"/>
    <row r="18" spans="3:3" ht="14.25" customHeight="1" x14ac:dyDescent="0.3"/>
    <row r="22" spans="3:3" x14ac:dyDescent="0.3">
      <c r="C22" s="9"/>
    </row>
    <row r="23" spans="3:3" x14ac:dyDescent="0.3">
      <c r="C23" s="9"/>
    </row>
    <row r="39" ht="15.75" customHeight="1" x14ac:dyDescent="0.3"/>
    <row r="40" ht="13.5" customHeight="1" x14ac:dyDescent="0.3"/>
  </sheetData>
  <sheetProtection selectLockedCells="1" autoFilter="0"/>
  <mergeCells count="5">
    <mergeCell ref="B1:I1"/>
    <mergeCell ref="A2:I2"/>
    <mergeCell ref="C5:I5"/>
    <mergeCell ref="D3:I3"/>
    <mergeCell ref="D4:I4"/>
  </mergeCells>
  <dataValidations count="5">
    <dataValidation allowBlank="1" showInputMessage="1" showErrorMessage="1" promptTitle="Head of Household Name" prompt="Enter the name of the head of household from the client application; enter first and last name." sqref="D3" xr:uid="{00000000-0002-0000-0000-000000000000}"/>
    <dataValidation allowBlank="1" showInputMessage="1" showErrorMessage="1" promptTitle="Job Number" prompt="Enter the job number/client ID/audit number for this client. " sqref="B3" xr:uid="{00000000-0002-0000-0000-000001000000}"/>
    <dataValidation allowBlank="1" showInputMessage="1" showErrorMessage="1" promptTitle="Date" prompt="Enter Date of Assessment _x000a_" sqref="B4" xr:uid="{00000000-0002-0000-0000-000002000000}"/>
    <dataValidation allowBlank="1" showInputMessage="1" showErrorMessage="1" promptTitle="Address" prompt="Enter Full Address for Client (Address. City, State)" sqref="D4" xr:uid="{00000000-0002-0000-0000-000003000000}"/>
    <dataValidation allowBlank="1" showInputMessage="1" showErrorMessage="1" promptTitle="Sq. Footage" prompt="Enter Sq. Footage from Assessment. _x000a_" sqref="B5" xr:uid="{00000000-0002-0000-0000-000004000000}"/>
  </dataValidations>
  <printOptions horizontalCentered="1"/>
  <pageMargins left="0.7" right="0.7" top="0.75" bottom="0.75" header="0.3" footer="0.3"/>
  <pageSetup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ubrecipient Name" prompt="Input the name of the Subrecipient doing the work on this client's home." xr:uid="{00000000-0002-0000-0000-000005000000}">
          <x14:formula1>
            <xm:f>'Agency-County'!$A$2:$A$22</xm:f>
          </x14:formula1>
          <xm:sqref>B1:I1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80"/>
  <sheetViews>
    <sheetView zoomScale="140" zoomScaleNormal="140" workbookViewId="0">
      <selection activeCell="C4" sqref="C4:H4"/>
    </sheetView>
  </sheetViews>
  <sheetFormatPr defaultColWidth="0" defaultRowHeight="13" x14ac:dyDescent="0.3"/>
  <cols>
    <col min="1" max="12" width="6.54296875" style="16" customWidth="1"/>
    <col min="13" max="13" width="7.81640625" style="16" customWidth="1"/>
    <col min="14" max="25" width="0" style="16" hidden="1" customWidth="1"/>
    <col min="26" max="16384" width="9.1796875" style="16" hidden="1"/>
  </cols>
  <sheetData>
    <row r="1" spans="1:13" x14ac:dyDescent="0.3">
      <c r="A1" s="13" t="s">
        <v>6</v>
      </c>
      <c r="B1" s="14"/>
      <c r="C1" s="14"/>
      <c r="D1" s="14"/>
      <c r="E1" s="14"/>
      <c r="F1" s="14"/>
      <c r="G1" s="15" t="s">
        <v>204</v>
      </c>
      <c r="H1" s="14"/>
      <c r="I1" s="14"/>
      <c r="J1" s="14"/>
      <c r="K1" s="14"/>
      <c r="L1" s="14"/>
      <c r="M1" s="14"/>
    </row>
    <row r="2" spans="1:13" ht="15.5" x14ac:dyDescent="0.35">
      <c r="A2" s="17"/>
      <c r="B2" s="18"/>
      <c r="C2" s="18"/>
      <c r="D2" s="18"/>
      <c r="E2" s="18"/>
      <c r="F2" s="18"/>
      <c r="G2" s="19" t="s">
        <v>955</v>
      </c>
      <c r="H2" s="18"/>
      <c r="I2" s="18"/>
      <c r="J2" s="18"/>
      <c r="K2" s="18"/>
      <c r="L2" s="18"/>
      <c r="M2" s="18"/>
    </row>
    <row r="3" spans="1:13" x14ac:dyDescent="0.3">
      <c r="A3" s="17"/>
      <c r="B3" s="17"/>
      <c r="C3" s="17"/>
      <c r="D3" s="17"/>
      <c r="E3" s="17"/>
      <c r="F3" s="17"/>
      <c r="G3" s="17"/>
      <c r="H3" s="17"/>
      <c r="I3" s="17"/>
      <c r="J3" s="17"/>
      <c r="K3" s="17"/>
      <c r="L3" s="17"/>
      <c r="M3" s="17"/>
    </row>
    <row r="4" spans="1:13" x14ac:dyDescent="0.3">
      <c r="A4" s="20" t="s">
        <v>205</v>
      </c>
      <c r="B4" s="21"/>
      <c r="C4" s="664">
        <f>'Contact Info'!D3</f>
        <v>0</v>
      </c>
      <c r="D4" s="664"/>
      <c r="E4" s="664"/>
      <c r="F4" s="664"/>
      <c r="G4" s="664"/>
      <c r="H4" s="664"/>
      <c r="I4" s="20" t="s">
        <v>4</v>
      </c>
      <c r="J4" s="665">
        <f>'Contact Info'!B3</f>
        <v>0</v>
      </c>
      <c r="K4" s="665"/>
      <c r="L4" s="665"/>
      <c r="M4" s="665"/>
    </row>
    <row r="5" spans="1:13" x14ac:dyDescent="0.3">
      <c r="A5" s="17"/>
      <c r="B5" s="17"/>
      <c r="C5" s="17"/>
      <c r="D5" s="17"/>
      <c r="E5" s="17"/>
      <c r="F5" s="17"/>
      <c r="G5" s="17"/>
      <c r="H5" s="17"/>
      <c r="I5" s="17"/>
      <c r="J5" s="17"/>
      <c r="K5" s="17"/>
      <c r="L5" s="17"/>
      <c r="M5" s="17"/>
    </row>
    <row r="6" spans="1:13" x14ac:dyDescent="0.3">
      <c r="A6" s="22" t="s">
        <v>206</v>
      </c>
      <c r="B6" s="23"/>
      <c r="C6" s="24"/>
      <c r="D6" s="23"/>
      <c r="E6" s="20" t="s">
        <v>207</v>
      </c>
      <c r="F6" s="14"/>
      <c r="G6" s="17"/>
      <c r="H6" s="25"/>
      <c r="I6" s="20" t="s">
        <v>208</v>
      </c>
      <c r="J6" s="14"/>
      <c r="K6" s="243" t="str">
        <f>'BD DB - DO NOT DELETE'!M1</f>
        <v/>
      </c>
      <c r="L6" s="26" t="s">
        <v>209</v>
      </c>
      <c r="M6" s="27" t="str">
        <f>'BD DB - DO NOT DELETE'!O1</f>
        <v/>
      </c>
    </row>
    <row r="7" spans="1:13" x14ac:dyDescent="0.3">
      <c r="A7" s="28"/>
      <c r="B7" s="28"/>
      <c r="C7" s="28"/>
      <c r="D7" s="28"/>
      <c r="E7" s="28"/>
      <c r="F7" s="28"/>
      <c r="G7" s="29" t="s">
        <v>210</v>
      </c>
      <c r="H7" s="28"/>
      <c r="I7" s="28"/>
      <c r="J7" s="28"/>
      <c r="K7" s="28"/>
      <c r="L7" s="28"/>
      <c r="M7" s="28"/>
    </row>
    <row r="8" spans="1:13" s="35" customFormat="1" x14ac:dyDescent="0.3">
      <c r="A8" s="30"/>
      <c r="B8" s="31"/>
      <c r="C8" s="32"/>
      <c r="D8" s="30"/>
      <c r="E8" s="33"/>
      <c r="F8" s="32"/>
      <c r="G8" s="30"/>
      <c r="H8" s="32"/>
      <c r="I8" s="30"/>
      <c r="J8" s="33"/>
      <c r="K8" s="32"/>
      <c r="L8" s="32"/>
      <c r="M8" s="34" t="s">
        <v>211</v>
      </c>
    </row>
    <row r="9" spans="1:13" x14ac:dyDescent="0.3">
      <c r="A9" s="20" t="s">
        <v>212</v>
      </c>
      <c r="B9" s="14"/>
      <c r="C9" s="14"/>
      <c r="D9" s="14"/>
      <c r="E9" s="36"/>
      <c r="F9" s="37" t="s">
        <v>216</v>
      </c>
      <c r="G9" s="15" t="s">
        <v>213</v>
      </c>
      <c r="H9" s="24"/>
      <c r="I9" s="17" t="s">
        <v>1</v>
      </c>
      <c r="J9" s="14" t="s">
        <v>214</v>
      </c>
      <c r="K9" s="14"/>
      <c r="L9" s="38"/>
      <c r="M9" s="39" t="str">
        <f>'BD DB - DO NOT DELETE'!V10</f>
        <v/>
      </c>
    </row>
    <row r="10" spans="1:13" x14ac:dyDescent="0.3">
      <c r="A10" s="17"/>
      <c r="B10" s="17"/>
      <c r="C10" s="17"/>
      <c r="D10" s="40"/>
      <c r="E10" s="41"/>
      <c r="F10" s="40"/>
      <c r="G10" s="40"/>
      <c r="H10" s="40"/>
      <c r="I10" s="40"/>
      <c r="J10" s="41"/>
      <c r="K10" s="42"/>
      <c r="L10" s="43"/>
      <c r="M10" s="44"/>
    </row>
    <row r="11" spans="1:13" x14ac:dyDescent="0.3">
      <c r="A11" s="20" t="s">
        <v>215</v>
      </c>
      <c r="B11" s="14"/>
      <c r="C11" s="14"/>
      <c r="D11" s="14"/>
      <c r="E11" s="36"/>
      <c r="F11" s="37" t="s">
        <v>216</v>
      </c>
      <c r="G11" s="15" t="s">
        <v>213</v>
      </c>
      <c r="H11" s="24"/>
      <c r="I11" s="17" t="s">
        <v>1</v>
      </c>
      <c r="J11" s="14" t="s">
        <v>217</v>
      </c>
      <c r="K11" s="14"/>
      <c r="L11" s="38"/>
      <c r="M11" s="45" t="str">
        <f>IF(E11&gt;1,(C6*0.12),IF(E11&lt;1,""))</f>
        <v/>
      </c>
    </row>
    <row r="12" spans="1:13" x14ac:dyDescent="0.3">
      <c r="A12" s="17"/>
      <c r="B12" s="17"/>
      <c r="C12" s="17"/>
      <c r="D12" s="17"/>
      <c r="E12" s="46"/>
      <c r="F12" s="15"/>
      <c r="G12" s="17"/>
      <c r="H12" s="46"/>
      <c r="I12" s="17"/>
      <c r="J12" s="17"/>
      <c r="K12" s="17"/>
      <c r="L12" s="15"/>
      <c r="M12" s="47"/>
    </row>
    <row r="13" spans="1:13" x14ac:dyDescent="0.3">
      <c r="A13" s="20" t="s">
        <v>218</v>
      </c>
      <c r="B13" s="14"/>
      <c r="C13" s="14"/>
      <c r="D13" s="14"/>
      <c r="E13" s="36"/>
      <c r="F13" s="37" t="s">
        <v>216</v>
      </c>
      <c r="G13" s="15" t="s">
        <v>213</v>
      </c>
      <c r="H13" s="24"/>
      <c r="I13" s="17" t="s">
        <v>1</v>
      </c>
      <c r="J13" s="14" t="s">
        <v>217</v>
      </c>
      <c r="K13" s="14"/>
      <c r="L13" s="38"/>
      <c r="M13" s="45" t="str">
        <f>IF(E13&gt;0,(C6*0.08),IF(E13&lt;1,""))</f>
        <v/>
      </c>
    </row>
    <row r="14" spans="1:13" x14ac:dyDescent="0.3">
      <c r="A14" s="17"/>
      <c r="B14" s="17"/>
      <c r="C14" s="17"/>
      <c r="D14" s="17"/>
      <c r="E14" s="17"/>
      <c r="F14" s="17"/>
      <c r="G14" s="17"/>
      <c r="H14" s="17"/>
      <c r="I14" s="17"/>
      <c r="J14" s="17"/>
      <c r="K14" s="17"/>
      <c r="L14" s="17"/>
      <c r="M14" s="17"/>
    </row>
    <row r="15" spans="1:13" x14ac:dyDescent="0.3">
      <c r="A15" s="48" t="s">
        <v>219</v>
      </c>
      <c r="B15" s="49"/>
      <c r="C15" s="49"/>
      <c r="D15" s="49"/>
      <c r="E15" s="49"/>
      <c r="F15" s="49"/>
      <c r="G15" s="14" t="s">
        <v>220</v>
      </c>
      <c r="H15" s="50"/>
      <c r="I15" s="51"/>
      <c r="J15" s="14" t="s">
        <v>221</v>
      </c>
      <c r="K15" s="50"/>
      <c r="L15" s="51"/>
      <c r="M15" s="22"/>
    </row>
    <row r="16" spans="1:13" x14ac:dyDescent="0.3">
      <c r="A16" s="52" t="s">
        <v>222</v>
      </c>
      <c r="B16" s="53"/>
      <c r="C16" s="53"/>
      <c r="D16" s="53"/>
      <c r="E16" s="53"/>
      <c r="F16" s="53"/>
      <c r="G16" s="53"/>
      <c r="H16" s="53"/>
      <c r="I16" s="53"/>
      <c r="J16" s="53"/>
      <c r="K16" s="53"/>
      <c r="L16" s="53"/>
      <c r="M16" s="53"/>
    </row>
    <row r="17" spans="1:13" x14ac:dyDescent="0.3">
      <c r="A17" s="54"/>
      <c r="B17" s="54"/>
      <c r="C17" s="54"/>
      <c r="D17" s="54"/>
      <c r="E17" s="54"/>
      <c r="F17" s="54"/>
      <c r="G17" s="54"/>
      <c r="H17" s="54"/>
      <c r="I17" s="54"/>
      <c r="J17" s="54"/>
      <c r="K17" s="54"/>
      <c r="L17" s="54"/>
      <c r="M17" s="54"/>
    </row>
    <row r="18" spans="1:13" x14ac:dyDescent="0.3">
      <c r="A18" s="22" t="s">
        <v>223</v>
      </c>
      <c r="B18" s="53"/>
      <c r="C18" s="53"/>
      <c r="D18" s="53"/>
      <c r="E18" s="53"/>
      <c r="F18" s="53"/>
      <c r="G18" s="53"/>
      <c r="H18" s="53"/>
      <c r="I18" s="53"/>
      <c r="J18" s="55" t="s">
        <v>224</v>
      </c>
      <c r="K18" s="53"/>
      <c r="L18" s="53"/>
      <c r="M18" s="56"/>
    </row>
    <row r="19" spans="1:13" ht="31.5" customHeight="1" x14ac:dyDescent="0.3">
      <c r="A19" s="57" t="s">
        <v>225</v>
      </c>
      <c r="B19" s="58" t="s">
        <v>226</v>
      </c>
      <c r="C19" s="58" t="s">
        <v>227</v>
      </c>
      <c r="D19" s="58" t="s">
        <v>228</v>
      </c>
      <c r="E19" s="58" t="s">
        <v>229</v>
      </c>
      <c r="F19" s="58" t="s">
        <v>230</v>
      </c>
      <c r="G19" s="58" t="s">
        <v>231</v>
      </c>
      <c r="H19" s="58" t="s">
        <v>232</v>
      </c>
      <c r="I19" s="17"/>
      <c r="J19" s="59"/>
      <c r="K19" s="60" t="s">
        <v>233</v>
      </c>
      <c r="L19" s="60" t="s">
        <v>234</v>
      </c>
      <c r="M19" s="60" t="s">
        <v>235</v>
      </c>
    </row>
    <row r="20" spans="1:13" x14ac:dyDescent="0.3">
      <c r="A20" s="61"/>
      <c r="B20" s="61"/>
      <c r="C20" s="61"/>
      <c r="D20" s="61"/>
      <c r="E20" s="61"/>
      <c r="F20" s="61"/>
      <c r="G20" s="61"/>
      <c r="H20" s="61"/>
      <c r="I20" s="17"/>
      <c r="J20" s="62" t="s">
        <v>236</v>
      </c>
      <c r="K20" s="63"/>
      <c r="L20" s="64"/>
      <c r="M20" s="64"/>
    </row>
    <row r="21" spans="1:13" x14ac:dyDescent="0.3">
      <c r="A21" s="65" t="s">
        <v>237</v>
      </c>
      <c r="B21" s="65" t="s">
        <v>238</v>
      </c>
      <c r="C21" s="65" t="s">
        <v>239</v>
      </c>
      <c r="D21" s="65" t="s">
        <v>240</v>
      </c>
      <c r="E21" s="65" t="s">
        <v>241</v>
      </c>
      <c r="F21" s="65" t="s">
        <v>242</v>
      </c>
      <c r="G21" s="65" t="s">
        <v>243</v>
      </c>
      <c r="H21" s="66" t="s">
        <v>244</v>
      </c>
      <c r="I21" s="17"/>
      <c r="J21" s="62" t="s">
        <v>245</v>
      </c>
      <c r="K21" s="63"/>
      <c r="L21" s="64"/>
      <c r="M21" s="64"/>
    </row>
    <row r="22" spans="1:13" x14ac:dyDescent="0.3">
      <c r="A22" s="61"/>
      <c r="B22" s="61"/>
      <c r="C22" s="61"/>
      <c r="D22" s="61"/>
      <c r="E22" s="61"/>
      <c r="F22" s="61"/>
      <c r="G22" s="61"/>
      <c r="H22" s="64"/>
      <c r="I22" s="17"/>
      <c r="J22" s="67" t="s">
        <v>246</v>
      </c>
      <c r="K22" s="63"/>
      <c r="L22" s="64"/>
      <c r="M22" s="64"/>
    </row>
    <row r="23" spans="1:13" x14ac:dyDescent="0.3">
      <c r="A23" s="65" t="s">
        <v>247</v>
      </c>
      <c r="B23" s="65" t="s">
        <v>248</v>
      </c>
      <c r="C23" s="65" t="s">
        <v>249</v>
      </c>
      <c r="D23" s="65" t="s">
        <v>250</v>
      </c>
      <c r="E23" s="65" t="s">
        <v>251</v>
      </c>
      <c r="F23" s="65" t="s">
        <v>252</v>
      </c>
      <c r="G23" s="65" t="s">
        <v>253</v>
      </c>
      <c r="H23" s="68" t="s">
        <v>254</v>
      </c>
      <c r="I23" s="17"/>
      <c r="J23" s="67" t="s">
        <v>255</v>
      </c>
      <c r="K23" s="63"/>
      <c r="L23" s="64"/>
      <c r="M23" s="64"/>
    </row>
    <row r="24" spans="1:13" x14ac:dyDescent="0.3">
      <c r="A24" s="64"/>
      <c r="B24" s="64"/>
      <c r="C24" s="64"/>
      <c r="D24" s="64"/>
      <c r="E24" s="64"/>
      <c r="F24" s="64"/>
      <c r="G24" s="64"/>
      <c r="H24" s="69">
        <f>SUM(A20:H20,A22:H22,A24:G24)</f>
        <v>0</v>
      </c>
      <c r="I24" s="17"/>
      <c r="J24" s="70" t="s">
        <v>256</v>
      </c>
      <c r="K24" s="71"/>
      <c r="L24" s="72"/>
      <c r="M24" s="73"/>
    </row>
    <row r="25" spans="1:13" x14ac:dyDescent="0.3">
      <c r="A25" s="17"/>
      <c r="B25" s="17"/>
      <c r="C25" s="17"/>
      <c r="D25" s="17"/>
      <c r="E25" s="17"/>
      <c r="F25" s="17"/>
      <c r="G25" s="17"/>
      <c r="H25" s="74"/>
      <c r="I25" s="17"/>
      <c r="J25" s="75" t="s">
        <v>257</v>
      </c>
      <c r="K25" s="76"/>
      <c r="L25" s="72"/>
      <c r="M25" s="77"/>
    </row>
    <row r="26" spans="1:13" ht="25.25" customHeight="1" x14ac:dyDescent="0.3">
      <c r="A26" s="17"/>
      <c r="B26" s="17"/>
      <c r="C26" s="17"/>
      <c r="D26" s="17"/>
      <c r="E26" s="17"/>
      <c r="F26" s="17"/>
      <c r="G26" s="17"/>
      <c r="H26" s="74"/>
      <c r="I26" s="17"/>
      <c r="J26" s="666" t="s">
        <v>258</v>
      </c>
      <c r="K26" s="667"/>
      <c r="L26" s="72"/>
      <c r="M26" s="78"/>
    </row>
    <row r="27" spans="1:13" x14ac:dyDescent="0.3">
      <c r="A27" s="28"/>
      <c r="B27" s="28"/>
      <c r="C27" s="28"/>
      <c r="D27" s="28"/>
      <c r="E27" s="28"/>
      <c r="F27" s="28"/>
      <c r="G27" s="29" t="s">
        <v>259</v>
      </c>
      <c r="H27" s="28"/>
      <c r="I27" s="28"/>
      <c r="J27" s="28"/>
      <c r="K27" s="28"/>
      <c r="L27" s="28"/>
      <c r="M27" s="28"/>
    </row>
    <row r="28" spans="1:13" ht="12.75" customHeight="1" x14ac:dyDescent="0.3">
      <c r="A28" s="17"/>
      <c r="B28" s="17"/>
      <c r="C28" s="17"/>
      <c r="D28" s="17"/>
      <c r="E28" s="17"/>
      <c r="F28" s="17"/>
      <c r="G28" s="17"/>
      <c r="H28" s="17"/>
      <c r="I28" s="17"/>
      <c r="J28" s="17"/>
      <c r="K28" s="17"/>
      <c r="L28" s="15"/>
      <c r="M28" s="79" t="s">
        <v>260</v>
      </c>
    </row>
    <row r="29" spans="1:13" x14ac:dyDescent="0.3">
      <c r="A29" s="20" t="s">
        <v>261</v>
      </c>
      <c r="B29" s="14"/>
      <c r="C29" s="14"/>
      <c r="D29" s="14"/>
      <c r="E29" s="36">
        <v>0</v>
      </c>
      <c r="F29" s="37" t="s">
        <v>216</v>
      </c>
      <c r="G29" s="15" t="s">
        <v>213</v>
      </c>
      <c r="H29" s="24"/>
      <c r="I29" s="17" t="s">
        <v>1</v>
      </c>
      <c r="J29" s="14" t="s">
        <v>214</v>
      </c>
      <c r="K29" s="14"/>
      <c r="L29" s="38"/>
      <c r="M29" s="80" t="str">
        <f>IF(E9&gt;1,(E9-E29)/E9,"")</f>
        <v/>
      </c>
    </row>
    <row r="30" spans="1:13" x14ac:dyDescent="0.3">
      <c r="A30" s="17"/>
      <c r="B30" s="17"/>
      <c r="C30" s="17"/>
      <c r="D30" s="17"/>
      <c r="E30" s="46"/>
      <c r="F30" s="15"/>
      <c r="G30" s="17"/>
      <c r="H30" s="46"/>
      <c r="I30" s="17"/>
      <c r="J30" s="17"/>
      <c r="K30" s="17"/>
      <c r="L30" s="15"/>
      <c r="M30" s="81"/>
    </row>
    <row r="31" spans="1:13" x14ac:dyDescent="0.3">
      <c r="A31" s="20" t="s">
        <v>262</v>
      </c>
      <c r="B31" s="14"/>
      <c r="C31" s="14"/>
      <c r="D31" s="14"/>
      <c r="E31" s="36">
        <v>0</v>
      </c>
      <c r="F31" s="37" t="s">
        <v>216</v>
      </c>
      <c r="G31" s="15" t="s">
        <v>213</v>
      </c>
      <c r="H31" s="24"/>
      <c r="I31" s="17" t="s">
        <v>1</v>
      </c>
      <c r="J31" s="14" t="s">
        <v>217</v>
      </c>
      <c r="K31" s="14"/>
      <c r="L31" s="38"/>
      <c r="M31" s="80" t="str">
        <f>IF(E11&gt;1,(E11-E31)/E11,"")</f>
        <v/>
      </c>
    </row>
    <row r="32" spans="1:13" x14ac:dyDescent="0.3">
      <c r="A32" s="17"/>
      <c r="B32" s="17"/>
      <c r="C32" s="17"/>
      <c r="D32" s="17"/>
      <c r="E32" s="46"/>
      <c r="F32" s="15"/>
      <c r="G32" s="17"/>
      <c r="H32" s="46"/>
      <c r="I32" s="17"/>
      <c r="J32" s="17"/>
      <c r="K32" s="17"/>
      <c r="L32" s="15"/>
      <c r="M32" s="81"/>
    </row>
    <row r="33" spans="1:13" x14ac:dyDescent="0.3">
      <c r="A33" s="20" t="s">
        <v>263</v>
      </c>
      <c r="B33" s="14"/>
      <c r="C33" s="14"/>
      <c r="D33" s="14"/>
      <c r="E33" s="36">
        <v>0</v>
      </c>
      <c r="F33" s="37" t="s">
        <v>216</v>
      </c>
      <c r="G33" s="15" t="s">
        <v>213</v>
      </c>
      <c r="H33" s="24"/>
      <c r="I33" s="17" t="s">
        <v>1</v>
      </c>
      <c r="J33" s="14" t="s">
        <v>217</v>
      </c>
      <c r="K33" s="14"/>
      <c r="L33" s="38"/>
      <c r="M33" s="80" t="str">
        <f>IF(E13&gt;1,(E13-E33)/E13,"")</f>
        <v/>
      </c>
    </row>
    <row r="34" spans="1:13" x14ac:dyDescent="0.3">
      <c r="A34" s="17"/>
      <c r="B34" s="17"/>
      <c r="C34" s="17"/>
      <c r="D34" s="17"/>
      <c r="E34" s="17"/>
      <c r="F34" s="17"/>
      <c r="G34" s="17"/>
      <c r="H34" s="17"/>
      <c r="I34" s="17"/>
      <c r="J34" s="17"/>
      <c r="K34" s="17"/>
      <c r="L34" s="17"/>
      <c r="M34" s="17"/>
    </row>
    <row r="35" spans="1:13" x14ac:dyDescent="0.3">
      <c r="A35" s="48" t="s">
        <v>264</v>
      </c>
      <c r="B35" s="49"/>
      <c r="C35" s="49"/>
      <c r="D35" s="49"/>
      <c r="E35" s="49"/>
      <c r="F35" s="49"/>
      <c r="G35" s="14" t="s">
        <v>220</v>
      </c>
      <c r="H35" s="50"/>
      <c r="I35" s="51"/>
      <c r="J35" s="14" t="s">
        <v>221</v>
      </c>
      <c r="K35" s="50"/>
      <c r="L35" s="51"/>
      <c r="M35" s="22"/>
    </row>
    <row r="36" spans="1:13" x14ac:dyDescent="0.3">
      <c r="A36" s="54"/>
      <c r="B36" s="54"/>
      <c r="C36" s="54"/>
      <c r="D36" s="54"/>
      <c r="E36" s="54"/>
      <c r="F36" s="54"/>
      <c r="G36" s="54"/>
      <c r="H36" s="54"/>
      <c r="I36" s="54"/>
      <c r="J36" s="54"/>
      <c r="K36" s="54"/>
      <c r="L36" s="54"/>
      <c r="M36" s="54"/>
    </row>
    <row r="37" spans="1:13" x14ac:dyDescent="0.3">
      <c r="A37" s="22" t="s">
        <v>265</v>
      </c>
      <c r="B37" s="53"/>
      <c r="C37" s="53"/>
      <c r="D37" s="53"/>
      <c r="E37" s="53"/>
      <c r="F37" s="53"/>
      <c r="G37" s="53"/>
      <c r="H37" s="53"/>
      <c r="I37" s="53"/>
      <c r="J37" s="22" t="s">
        <v>266</v>
      </c>
      <c r="K37" s="53"/>
      <c r="L37" s="53"/>
      <c r="M37" s="56"/>
    </row>
    <row r="38" spans="1:13" ht="26" x14ac:dyDescent="0.3">
      <c r="A38" s="58" t="str">
        <f>A19</f>
        <v>Return</v>
      </c>
      <c r="B38" s="58" t="str">
        <f t="shared" ref="B38:H38" si="0">B19</f>
        <v>Reg 1</v>
      </c>
      <c r="C38" s="58" t="str">
        <f t="shared" si="0"/>
        <v>Reg 2</v>
      </c>
      <c r="D38" s="58" t="str">
        <f t="shared" si="0"/>
        <v>Reg 3</v>
      </c>
      <c r="E38" s="58" t="str">
        <f t="shared" si="0"/>
        <v>Reg 4</v>
      </c>
      <c r="F38" s="58" t="str">
        <f t="shared" si="0"/>
        <v>Reg 5</v>
      </c>
      <c r="G38" s="58" t="str">
        <f t="shared" si="0"/>
        <v>Reg 6</v>
      </c>
      <c r="H38" s="58" t="str">
        <f t="shared" si="0"/>
        <v>Reg 7</v>
      </c>
      <c r="I38" s="17"/>
      <c r="J38" s="59"/>
      <c r="K38" s="82" t="s">
        <v>233</v>
      </c>
      <c r="L38" s="82" t="s">
        <v>234</v>
      </c>
      <c r="M38" s="83" t="s">
        <v>235</v>
      </c>
    </row>
    <row r="39" spans="1:13" x14ac:dyDescent="0.3">
      <c r="A39" s="61"/>
      <c r="B39" s="61"/>
      <c r="C39" s="61"/>
      <c r="D39" s="61"/>
      <c r="E39" s="61"/>
      <c r="F39" s="61"/>
      <c r="G39" s="61"/>
      <c r="H39" s="61"/>
      <c r="I39" s="17"/>
      <c r="J39" s="65" t="str">
        <f>J20</f>
        <v>Kitchen</v>
      </c>
      <c r="K39" s="63"/>
      <c r="L39" s="64"/>
      <c r="M39" s="64"/>
    </row>
    <row r="40" spans="1:13" x14ac:dyDescent="0.3">
      <c r="A40" s="58" t="str">
        <f>A21</f>
        <v>Reg 8</v>
      </c>
      <c r="B40" s="58" t="str">
        <f t="shared" ref="B40:H40" si="1">B21</f>
        <v>Reg 9</v>
      </c>
      <c r="C40" s="58" t="str">
        <f t="shared" si="1"/>
        <v>Reg 10</v>
      </c>
      <c r="D40" s="58" t="str">
        <f t="shared" si="1"/>
        <v>Reg 11</v>
      </c>
      <c r="E40" s="58" t="str">
        <f t="shared" si="1"/>
        <v>Reg 12</v>
      </c>
      <c r="F40" s="58" t="str">
        <f t="shared" si="1"/>
        <v>Reg 13</v>
      </c>
      <c r="G40" s="58" t="str">
        <f t="shared" si="1"/>
        <v>Reg 14</v>
      </c>
      <c r="H40" s="58" t="str">
        <f t="shared" si="1"/>
        <v>Reg15</v>
      </c>
      <c r="I40" s="17"/>
      <c r="J40" s="65" t="str">
        <f>J21</f>
        <v>Bath1</v>
      </c>
      <c r="K40" s="63"/>
      <c r="L40" s="64"/>
      <c r="M40" s="64"/>
    </row>
    <row r="41" spans="1:13" x14ac:dyDescent="0.3">
      <c r="A41" s="61"/>
      <c r="B41" s="61"/>
      <c r="C41" s="61"/>
      <c r="D41" s="61"/>
      <c r="E41" s="61"/>
      <c r="F41" s="61"/>
      <c r="G41" s="61"/>
      <c r="H41" s="64"/>
      <c r="I41" s="17"/>
      <c r="J41" s="84" t="str">
        <f>J22</f>
        <v>Bath2</v>
      </c>
      <c r="K41" s="63"/>
      <c r="L41" s="64"/>
      <c r="M41" s="64"/>
    </row>
    <row r="42" spans="1:13" x14ac:dyDescent="0.3">
      <c r="A42" s="58" t="str">
        <f>A23</f>
        <v>Reg 16</v>
      </c>
      <c r="B42" s="58" t="str">
        <f t="shared" ref="B42:G42" si="2">B23</f>
        <v>Reg 17</v>
      </c>
      <c r="C42" s="58" t="str">
        <f t="shared" si="2"/>
        <v>Reg 18</v>
      </c>
      <c r="D42" s="58" t="str">
        <f t="shared" si="2"/>
        <v>Reg 19</v>
      </c>
      <c r="E42" s="58" t="str">
        <f t="shared" si="2"/>
        <v>Reg 20</v>
      </c>
      <c r="F42" s="58" t="str">
        <f t="shared" si="2"/>
        <v>Reg 21</v>
      </c>
      <c r="G42" s="58" t="str">
        <f t="shared" si="2"/>
        <v>Reg 22</v>
      </c>
      <c r="H42" s="68" t="s">
        <v>254</v>
      </c>
      <c r="I42" s="17"/>
      <c r="J42" s="84" t="str">
        <f>J23</f>
        <v>Utility</v>
      </c>
      <c r="K42" s="63"/>
      <c r="L42" s="64"/>
      <c r="M42" s="64"/>
    </row>
    <row r="43" spans="1:13" x14ac:dyDescent="0.3">
      <c r="A43" s="64"/>
      <c r="B43" s="64"/>
      <c r="C43" s="64"/>
      <c r="D43" s="64"/>
      <c r="E43" s="64"/>
      <c r="F43" s="64"/>
      <c r="G43" s="64"/>
      <c r="H43" s="85">
        <f>SUM(A39:H39,A41:H41,A43:G43)</f>
        <v>0</v>
      </c>
      <c r="I43" s="17"/>
      <c r="J43" s="84" t="s">
        <v>267</v>
      </c>
      <c r="K43" s="63"/>
      <c r="L43" s="64"/>
      <c r="M43" s="64"/>
    </row>
    <row r="44" spans="1:13" x14ac:dyDescent="0.3">
      <c r="A44" s="668" t="s">
        <v>268</v>
      </c>
      <c r="B44" s="669"/>
      <c r="C44" s="669"/>
      <c r="D44" s="669"/>
      <c r="E44" s="670"/>
      <c r="F44" s="86" t="str">
        <f>IF(A39&gt;0.1,(H24-H43)/H24,"")</f>
        <v/>
      </c>
      <c r="G44" s="42"/>
      <c r="H44" s="74"/>
      <c r="I44" s="87"/>
      <c r="J44" s="87"/>
      <c r="K44" s="87"/>
      <c r="L44" s="87"/>
      <c r="M44" s="87"/>
    </row>
    <row r="45" spans="1:13" x14ac:dyDescent="0.3">
      <c r="A45" s="88"/>
      <c r="B45" s="88"/>
      <c r="C45" s="88"/>
      <c r="D45" s="88"/>
      <c r="E45" s="88"/>
      <c r="F45" s="89"/>
      <c r="G45" s="42"/>
      <c r="H45" s="74"/>
      <c r="I45" s="87"/>
      <c r="J45" s="87"/>
      <c r="K45" s="87"/>
      <c r="L45" s="87"/>
      <c r="M45" s="87"/>
    </row>
    <row r="46" spans="1:13" x14ac:dyDescent="0.3">
      <c r="A46" s="14" t="s">
        <v>269</v>
      </c>
      <c r="B46" s="14"/>
      <c r="C46" s="14"/>
      <c r="D46" s="14"/>
      <c r="E46" s="14"/>
      <c r="F46" s="14"/>
      <c r="G46" s="14"/>
      <c r="H46" s="14"/>
      <c r="I46" s="659" t="str">
        <f>IF((E29&gt;M9),"NOT Met",IF((E29&lt;M9),"Met Target",""))</f>
        <v>Met Target</v>
      </c>
      <c r="J46" s="660"/>
      <c r="K46" s="14"/>
      <c r="L46" s="17"/>
      <c r="M46" s="74"/>
    </row>
    <row r="47" spans="1:13" x14ac:dyDescent="0.3">
      <c r="A47" s="90" t="s">
        <v>270</v>
      </c>
      <c r="B47" s="91"/>
      <c r="C47" s="91"/>
      <c r="D47" s="91"/>
      <c r="E47" s="91"/>
      <c r="F47" s="91"/>
      <c r="G47" s="91"/>
      <c r="H47" s="91"/>
      <c r="I47" s="91"/>
      <c r="J47" s="91"/>
      <c r="K47" s="91"/>
      <c r="L47" s="91"/>
      <c r="M47" s="91"/>
    </row>
    <row r="48" spans="1:13" x14ac:dyDescent="0.3">
      <c r="A48" s="14" t="s">
        <v>271</v>
      </c>
      <c r="B48" s="14"/>
      <c r="C48" s="14"/>
      <c r="D48" s="14"/>
      <c r="E48" s="14"/>
      <c r="F48" s="14"/>
      <c r="G48" s="14"/>
      <c r="H48" s="14"/>
      <c r="I48" s="659" t="str">
        <f>IF((E31&gt;M11),"NOT Met",IF((E31&lt;M11),"Met Target",""))</f>
        <v>Met Target</v>
      </c>
      <c r="J48" s="660"/>
      <c r="K48" s="14"/>
      <c r="L48" s="14"/>
      <c r="M48" s="74"/>
    </row>
    <row r="49" spans="1:13" x14ac:dyDescent="0.3">
      <c r="A49" s="92" t="s">
        <v>272</v>
      </c>
      <c r="B49" s="92"/>
      <c r="C49" s="92"/>
      <c r="D49" s="92"/>
      <c r="E49" s="92"/>
      <c r="F49" s="92"/>
      <c r="G49" s="92"/>
      <c r="H49" s="92"/>
      <c r="I49" s="659" t="str">
        <f>IF((E33&gt;M13),"NOT Met",IF((E33&lt;M13),"Met Target",""))</f>
        <v>Met Target</v>
      </c>
      <c r="J49" s="660"/>
      <c r="K49" s="92"/>
      <c r="L49" s="92"/>
      <c r="M49" s="74"/>
    </row>
    <row r="50" spans="1:13" x14ac:dyDescent="0.3">
      <c r="A50" s="90" t="s">
        <v>273</v>
      </c>
      <c r="B50" s="91"/>
      <c r="C50" s="91"/>
      <c r="D50" s="91"/>
      <c r="E50" s="91"/>
      <c r="F50" s="91"/>
      <c r="G50" s="91"/>
      <c r="H50" s="91"/>
      <c r="I50" s="91"/>
      <c r="J50" s="91"/>
      <c r="K50" s="91"/>
      <c r="L50" s="91"/>
      <c r="M50" s="91"/>
    </row>
    <row r="51" spans="1:13" x14ac:dyDescent="0.3">
      <c r="A51" s="92" t="s">
        <v>274</v>
      </c>
      <c r="B51" s="17"/>
      <c r="C51" s="17"/>
      <c r="D51" s="17"/>
      <c r="E51" s="17"/>
      <c r="F51" s="17"/>
      <c r="G51" s="17"/>
      <c r="H51" s="17"/>
      <c r="I51" s="17"/>
      <c r="J51" s="17"/>
      <c r="K51" s="17"/>
      <c r="L51" s="17"/>
      <c r="M51" s="17"/>
    </row>
    <row r="52" spans="1:13" x14ac:dyDescent="0.3">
      <c r="A52" s="17"/>
      <c r="B52" s="17" t="s">
        <v>275</v>
      </c>
      <c r="C52" s="17"/>
      <c r="D52" s="17"/>
      <c r="E52" s="42"/>
      <c r="F52" s="17"/>
      <c r="G52" s="17"/>
      <c r="H52" s="17"/>
      <c r="I52" s="661"/>
      <c r="J52" s="662"/>
      <c r="K52" s="17"/>
      <c r="L52" s="17"/>
      <c r="M52" s="17"/>
    </row>
    <row r="53" spans="1:13" x14ac:dyDescent="0.3">
      <c r="A53" s="20" t="s">
        <v>276</v>
      </c>
      <c r="B53" s="20"/>
      <c r="C53" s="20"/>
      <c r="D53" s="20"/>
      <c r="E53" s="20"/>
      <c r="F53" s="20"/>
      <c r="G53" s="20"/>
      <c r="H53" s="20"/>
      <c r="I53" s="20"/>
      <c r="J53" s="20"/>
      <c r="K53" s="20"/>
      <c r="L53" s="20"/>
      <c r="M53" s="20"/>
    </row>
    <row r="54" spans="1:13" x14ac:dyDescent="0.3">
      <c r="A54" s="93"/>
      <c r="B54" s="93"/>
      <c r="C54" s="74"/>
      <c r="D54" s="74"/>
      <c r="E54" s="17"/>
      <c r="F54" s="17"/>
      <c r="G54" s="17"/>
      <c r="H54" s="17"/>
      <c r="I54" s="17"/>
      <c r="J54" s="17"/>
      <c r="K54" s="17"/>
      <c r="L54" s="17"/>
      <c r="M54" s="17"/>
    </row>
    <row r="55" spans="1:13" x14ac:dyDescent="0.3">
      <c r="A55" s="94"/>
      <c r="B55" s="94"/>
      <c r="C55" s="94"/>
      <c r="D55" s="94"/>
      <c r="E55" s="94"/>
      <c r="F55" s="94"/>
      <c r="G55" s="94"/>
      <c r="H55" s="94"/>
      <c r="I55" s="94"/>
      <c r="J55" s="95"/>
      <c r="K55" s="95"/>
      <c r="L55" s="663"/>
      <c r="M55" s="663"/>
    </row>
    <row r="56" spans="1:13" x14ac:dyDescent="0.3">
      <c r="A56" s="96" t="s">
        <v>277</v>
      </c>
      <c r="B56" s="17"/>
      <c r="C56" s="96"/>
      <c r="D56" s="96"/>
      <c r="E56" s="96"/>
      <c r="F56" s="96"/>
      <c r="G56" s="96"/>
      <c r="H56" s="96"/>
      <c r="I56" s="96"/>
      <c r="J56" s="96"/>
      <c r="K56" s="96"/>
      <c r="L56" s="96" t="s">
        <v>278</v>
      </c>
      <c r="M56" s="96"/>
    </row>
    <row r="57" spans="1:13" x14ac:dyDescent="0.3">
      <c r="A57" s="42"/>
      <c r="B57" s="42"/>
      <c r="C57" s="42"/>
      <c r="D57" s="42"/>
      <c r="E57" s="42"/>
      <c r="F57" s="42"/>
      <c r="G57" s="42"/>
      <c r="H57" s="42"/>
      <c r="I57" s="42"/>
      <c r="J57" s="42"/>
      <c r="K57" s="42"/>
      <c r="L57" s="42"/>
      <c r="M57" s="42"/>
    </row>
    <row r="58" spans="1:13" x14ac:dyDescent="0.3">
      <c r="A58" s="42"/>
      <c r="B58" s="42"/>
      <c r="C58" s="42"/>
      <c r="D58" s="42"/>
      <c r="E58" s="42"/>
      <c r="F58" s="42"/>
      <c r="G58" s="42"/>
      <c r="H58" s="42"/>
      <c r="I58" s="42"/>
      <c r="J58" s="42"/>
      <c r="K58" s="42"/>
      <c r="L58" s="42"/>
      <c r="M58" s="42"/>
    </row>
    <row r="59" spans="1:13" x14ac:dyDescent="0.3">
      <c r="A59" s="42"/>
      <c r="B59" s="42"/>
      <c r="C59" s="42"/>
      <c r="D59" s="42"/>
      <c r="E59" s="42"/>
      <c r="F59" s="42"/>
      <c r="G59" s="42"/>
      <c r="H59" s="42"/>
      <c r="I59" s="42"/>
      <c r="J59" s="42"/>
      <c r="K59" s="42"/>
      <c r="L59" s="42"/>
      <c r="M59" s="42"/>
    </row>
    <row r="60" spans="1:13" x14ac:dyDescent="0.3">
      <c r="A60" s="42"/>
      <c r="B60" s="42"/>
      <c r="C60" s="42"/>
      <c r="D60" s="42"/>
      <c r="E60" s="42"/>
      <c r="F60" s="42"/>
      <c r="G60" s="42"/>
      <c r="H60" s="42"/>
      <c r="I60" s="42"/>
      <c r="J60" s="42"/>
      <c r="K60" s="42"/>
      <c r="L60" s="42"/>
      <c r="M60" s="42"/>
    </row>
    <row r="61" spans="1:13" x14ac:dyDescent="0.3">
      <c r="A61" s="42"/>
      <c r="B61" s="42"/>
      <c r="C61" s="42"/>
      <c r="D61" s="42"/>
      <c r="E61" s="42"/>
      <c r="F61" s="42"/>
      <c r="G61" s="42"/>
      <c r="H61" s="42"/>
      <c r="I61" s="42"/>
      <c r="J61" s="42"/>
      <c r="K61" s="42"/>
      <c r="L61" s="42"/>
      <c r="M61" s="42"/>
    </row>
    <row r="62" spans="1:13" x14ac:dyDescent="0.3">
      <c r="A62" s="42"/>
      <c r="B62" s="42"/>
      <c r="C62" s="42"/>
      <c r="D62" s="42"/>
      <c r="E62" s="42"/>
      <c r="F62" s="42"/>
      <c r="G62" s="42"/>
      <c r="H62" s="42"/>
      <c r="I62" s="42"/>
      <c r="J62" s="42"/>
      <c r="K62" s="42"/>
      <c r="L62" s="42"/>
      <c r="M62" s="42"/>
    </row>
    <row r="63" spans="1:13" x14ac:dyDescent="0.3">
      <c r="A63" s="42"/>
      <c r="B63" s="42"/>
      <c r="C63" s="42"/>
      <c r="D63" s="42"/>
      <c r="E63" s="42"/>
      <c r="F63" s="42"/>
      <c r="G63" s="42"/>
      <c r="H63" s="42"/>
      <c r="I63" s="42"/>
      <c r="J63" s="42"/>
      <c r="K63" s="42"/>
      <c r="L63" s="42"/>
      <c r="M63" s="42"/>
    </row>
    <row r="64" spans="1:13" x14ac:dyDescent="0.3">
      <c r="A64" s="42"/>
      <c r="B64" s="42"/>
      <c r="C64" s="42"/>
      <c r="D64" s="42"/>
      <c r="E64" s="42"/>
      <c r="F64" s="42"/>
      <c r="G64" s="42"/>
      <c r="H64" s="42"/>
      <c r="I64" s="42"/>
      <c r="J64" s="42"/>
      <c r="K64" s="42"/>
      <c r="L64" s="42"/>
      <c r="M64" s="42"/>
    </row>
    <row r="65" spans="1:13" x14ac:dyDescent="0.3">
      <c r="A65" s="42"/>
      <c r="B65" s="42"/>
      <c r="C65" s="42"/>
      <c r="D65" s="42"/>
      <c r="E65" s="42"/>
      <c r="F65" s="42"/>
      <c r="G65" s="42"/>
      <c r="H65" s="42"/>
      <c r="I65" s="42"/>
      <c r="J65" s="42"/>
      <c r="K65" s="42"/>
      <c r="L65" s="42"/>
      <c r="M65" s="42"/>
    </row>
    <row r="66" spans="1:13" x14ac:dyDescent="0.3">
      <c r="A66" s="42"/>
      <c r="B66" s="42"/>
      <c r="C66" s="42"/>
      <c r="D66" s="42"/>
      <c r="E66" s="42"/>
      <c r="F66" s="42"/>
      <c r="G66" s="42"/>
      <c r="H66" s="42"/>
      <c r="I66" s="42"/>
      <c r="J66" s="42"/>
      <c r="K66" s="42"/>
      <c r="L66" s="42"/>
      <c r="M66" s="42"/>
    </row>
    <row r="67" spans="1:13" x14ac:dyDescent="0.3">
      <c r="A67" s="42"/>
      <c r="B67" s="42"/>
      <c r="C67" s="42"/>
      <c r="D67" s="42"/>
      <c r="E67" s="42"/>
      <c r="F67" s="42"/>
      <c r="G67" s="42"/>
      <c r="H67" s="42"/>
      <c r="I67" s="42"/>
      <c r="J67" s="42"/>
      <c r="K67" s="42"/>
      <c r="L67" s="42"/>
      <c r="M67" s="42"/>
    </row>
    <row r="68" spans="1:13" x14ac:dyDescent="0.3">
      <c r="A68" s="42"/>
      <c r="B68" s="42"/>
      <c r="C68" s="42"/>
      <c r="D68" s="42"/>
      <c r="E68" s="42"/>
      <c r="F68" s="42"/>
      <c r="G68" s="42"/>
      <c r="H68" s="42"/>
      <c r="I68" s="42"/>
      <c r="J68" s="42"/>
      <c r="K68" s="42"/>
      <c r="L68" s="42"/>
      <c r="M68" s="42"/>
    </row>
    <row r="69" spans="1:13" x14ac:dyDescent="0.3">
      <c r="A69" s="42"/>
      <c r="B69" s="42"/>
      <c r="C69" s="42"/>
      <c r="D69" s="42"/>
      <c r="E69" s="42"/>
      <c r="F69" s="42"/>
      <c r="G69" s="42"/>
      <c r="H69" s="42"/>
      <c r="I69" s="42"/>
      <c r="J69" s="42"/>
      <c r="K69" s="42"/>
      <c r="L69" s="42"/>
      <c r="M69" s="42"/>
    </row>
    <row r="70" spans="1:13" x14ac:dyDescent="0.3">
      <c r="A70" s="42"/>
      <c r="B70" s="42"/>
      <c r="C70" s="42"/>
      <c r="D70" s="42"/>
      <c r="E70" s="42"/>
      <c r="F70" s="42"/>
      <c r="G70" s="42"/>
      <c r="H70" s="42"/>
      <c r="I70" s="42"/>
      <c r="J70" s="42"/>
      <c r="K70" s="42"/>
      <c r="L70" s="42"/>
      <c r="M70" s="42"/>
    </row>
    <row r="71" spans="1:13" x14ac:dyDescent="0.3">
      <c r="A71" s="42"/>
      <c r="B71" s="42"/>
      <c r="C71" s="42"/>
      <c r="D71" s="42"/>
      <c r="E71" s="42"/>
      <c r="F71" s="42"/>
      <c r="G71" s="42"/>
      <c r="H71" s="42"/>
      <c r="I71" s="42"/>
      <c r="J71" s="42"/>
      <c r="K71" s="42"/>
      <c r="L71" s="42"/>
      <c r="M71" s="42"/>
    </row>
    <row r="72" spans="1:13" x14ac:dyDescent="0.3">
      <c r="A72" s="42"/>
      <c r="B72" s="42"/>
      <c r="C72" s="42"/>
      <c r="D72" s="42"/>
      <c r="E72" s="42"/>
      <c r="F72" s="42"/>
      <c r="G72" s="42"/>
      <c r="H72" s="42"/>
      <c r="I72" s="42"/>
      <c r="J72" s="42"/>
      <c r="K72" s="42"/>
      <c r="L72" s="42"/>
      <c r="M72" s="42"/>
    </row>
    <row r="73" spans="1:13" x14ac:dyDescent="0.3">
      <c r="A73" s="42"/>
      <c r="B73" s="42"/>
      <c r="C73" s="42"/>
      <c r="D73" s="42"/>
      <c r="E73" s="42"/>
      <c r="F73" s="42"/>
      <c r="G73" s="42"/>
      <c r="H73" s="42"/>
      <c r="I73" s="42"/>
      <c r="J73" s="42"/>
      <c r="K73" s="42"/>
      <c r="L73" s="42"/>
      <c r="M73" s="42"/>
    </row>
    <row r="74" spans="1:13" x14ac:dyDescent="0.3">
      <c r="A74" s="42"/>
      <c r="B74" s="42"/>
      <c r="C74" s="42"/>
      <c r="D74" s="42"/>
      <c r="E74" s="42"/>
      <c r="F74" s="42"/>
      <c r="G74" s="42"/>
      <c r="H74" s="42"/>
      <c r="I74" s="42"/>
      <c r="J74" s="42"/>
      <c r="K74" s="42"/>
      <c r="L74" s="42"/>
      <c r="M74" s="42"/>
    </row>
    <row r="75" spans="1:13" x14ac:dyDescent="0.3">
      <c r="A75" s="42"/>
      <c r="B75" s="42"/>
      <c r="C75" s="42"/>
      <c r="D75" s="42"/>
      <c r="E75" s="42"/>
      <c r="F75" s="42"/>
      <c r="G75" s="42"/>
      <c r="H75" s="42"/>
      <c r="I75" s="42"/>
      <c r="J75" s="42"/>
      <c r="K75" s="42"/>
      <c r="L75" s="42"/>
      <c r="M75" s="42"/>
    </row>
    <row r="76" spans="1:13" x14ac:dyDescent="0.3">
      <c r="A76" s="42"/>
      <c r="B76" s="42"/>
      <c r="C76" s="42"/>
      <c r="D76" s="42"/>
      <c r="E76" s="42"/>
      <c r="F76" s="42"/>
      <c r="G76" s="42"/>
      <c r="H76" s="42"/>
      <c r="I76" s="42"/>
      <c r="J76" s="42"/>
      <c r="K76" s="42"/>
      <c r="L76" s="42"/>
      <c r="M76" s="42"/>
    </row>
    <row r="77" spans="1:13" x14ac:dyDescent="0.3">
      <c r="A77" s="42"/>
      <c r="B77" s="42"/>
      <c r="C77" s="42"/>
      <c r="D77" s="42"/>
      <c r="E77" s="42"/>
      <c r="F77" s="42"/>
      <c r="G77" s="42"/>
      <c r="H77" s="42"/>
      <c r="I77" s="42"/>
      <c r="J77" s="42"/>
      <c r="K77" s="42"/>
      <c r="L77" s="42"/>
      <c r="M77" s="42"/>
    </row>
    <row r="78" spans="1:13" x14ac:dyDescent="0.3">
      <c r="A78" s="42"/>
      <c r="B78" s="42"/>
      <c r="C78" s="42"/>
      <c r="D78" s="42"/>
      <c r="E78" s="42"/>
      <c r="F78" s="42"/>
      <c r="G78" s="42"/>
      <c r="H78" s="42"/>
      <c r="I78" s="42"/>
      <c r="J78" s="42"/>
      <c r="K78" s="42"/>
      <c r="L78" s="42"/>
      <c r="M78" s="42"/>
    </row>
    <row r="79" spans="1:13" x14ac:dyDescent="0.3">
      <c r="A79" s="42"/>
      <c r="B79" s="42"/>
      <c r="C79" s="42"/>
      <c r="D79" s="42"/>
      <c r="E79" s="42"/>
      <c r="F79" s="42"/>
      <c r="G79" s="42"/>
      <c r="H79" s="42"/>
      <c r="I79" s="42"/>
      <c r="J79" s="42"/>
      <c r="K79" s="42"/>
      <c r="L79" s="42"/>
      <c r="M79" s="42"/>
    </row>
    <row r="80" spans="1:13" x14ac:dyDescent="0.3">
      <c r="A80" s="42"/>
      <c r="B80" s="42"/>
      <c r="C80" s="42"/>
      <c r="D80" s="42"/>
      <c r="E80" s="42"/>
      <c r="F80" s="42"/>
      <c r="G80" s="42"/>
      <c r="H80" s="42"/>
      <c r="I80" s="42"/>
      <c r="J80" s="42"/>
      <c r="K80" s="42"/>
      <c r="L80" s="42"/>
      <c r="M80" s="42"/>
    </row>
  </sheetData>
  <sheetProtection algorithmName="SHA-512" hashValue="f1A7pzT53Vz22CDE07JCablRdF98yXb2iydpUC9rM+79a3g7pR0nlWz0ZZnhM/+2voJhwCnUtVxI6BYVM13M/A==" saltValue="isX3umDIbyBy6VD/1Od4zw==" spinCount="100000" sheet="1" selectLockedCells="1"/>
  <mergeCells count="9">
    <mergeCell ref="I49:J49"/>
    <mergeCell ref="I52:J52"/>
    <mergeCell ref="L55:M55"/>
    <mergeCell ref="C4:H4"/>
    <mergeCell ref="J4:M4"/>
    <mergeCell ref="J26:K26"/>
    <mergeCell ref="A44:E44"/>
    <mergeCell ref="I46:J46"/>
    <mergeCell ref="I48:J48"/>
  </mergeCells>
  <dataValidations count="23">
    <dataValidation allowBlank="1" showInputMessage="1" showErrorMessage="1" promptTitle="Total Dwelling Height" prompt="Vertical distance between the lowest and highest above-grade points within the dwelling pressure boundary." sqref="L26" xr:uid="{00000000-0002-0000-0100-000000000000}"/>
    <dataValidation allowBlank="1" showInputMessage="1" showErrorMessage="1" promptTitle="Client Name" prompt="Input the name of client" sqref="C4" xr:uid="{00000000-0002-0000-0100-000001000000}"/>
    <dataValidation type="decimal" allowBlank="1" showInputMessage="1" showErrorMessage="1" promptTitle="Ceiling Height" prompt="Input the average ceiling height for the unit." sqref="H6" xr:uid="{00000000-0002-0000-0100-000002000000}">
      <formula1>0</formula1>
      <formula2>25</formula2>
    </dataValidation>
    <dataValidation type="whole" allowBlank="1" showInputMessage="1" showErrorMessage="1" promptTitle="Initial blower door reading" prompt="Input the blower door reading from the initial assessment." sqref="E9 E29" xr:uid="{00000000-0002-0000-0100-000003000000}">
      <formula1>0</formula1>
      <formula2>20000</formula2>
    </dataValidation>
    <dataValidation type="whole" allowBlank="1" showInputMessage="1" showErrorMessage="1" promptTitle="Total Duct Leakage" prompt="Input the total duct leakage reading from the initial assessment." sqref="E31" xr:uid="{00000000-0002-0000-0100-000004000000}">
      <formula1>0</formula1>
      <formula2>20000</formula2>
    </dataValidation>
    <dataValidation type="whole" allowBlank="1" showInputMessage="1" showErrorMessage="1" promptTitle="Duct Leakage to the Outside" prompt="Input the duct leakage to the outside reading obtained from the initial assessment." sqref="E33" xr:uid="{00000000-0002-0000-0100-000005000000}">
      <formula1>0</formula1>
      <formula2>20000</formula2>
    </dataValidation>
    <dataValidation type="whole" allowBlank="1" showInputMessage="1" showErrorMessage="1" promptTitle="Blower Door Pascal Reading" prompt="Input the pascal reading from the blower door for this test." sqref="H9 H29" xr:uid="{00000000-0002-0000-0100-000006000000}">
      <formula1>0</formula1>
      <formula2>55</formula2>
    </dataValidation>
    <dataValidation type="whole" allowBlank="1" showInputMessage="1" showErrorMessage="1" promptTitle="Duct Blaster Pascal Reading" prompt="Input the pascal reading from the duct blaster for this test." sqref="H11 H33 H31 H13" xr:uid="{00000000-0002-0000-0100-000007000000}">
      <formula1>0</formula1>
      <formula2>26</formula2>
    </dataValidation>
    <dataValidation type="list" allowBlank="1" showInputMessage="1" showErrorMessage="1" promptTitle="Blower Door Ring" prompt="Select the appropriate ring used during this test." sqref="L9 L29" xr:uid="{00000000-0002-0000-0100-000008000000}">
      <formula1>"Open, A, B, C"</formula1>
    </dataValidation>
    <dataValidation type="list" allowBlank="1" showInputMessage="1" showErrorMessage="1" promptTitle="Duct Blaster Ring" prompt="Select the duct blaster ring used for this test." sqref="L11 L13 L31 L33" xr:uid="{00000000-0002-0000-0100-000009000000}">
      <formula1>"Open, 1, 2, 3"</formula1>
    </dataValidation>
    <dataValidation allowBlank="1" showInputMessage="1" showErrorMessage="1" promptTitle="Duct Supply Pressure" prompt="Input the pressure measured in the duct system on the supply side. For this test, with the HVAC unit running, you will have your pressure probe in the supply plenum facing into the air flow." sqref="H15 H35" xr:uid="{00000000-0002-0000-0100-00000A000000}"/>
    <dataValidation allowBlank="1" showInputMessage="1" showErrorMessage="1" promptTitle="Return duct pressure" prompt="Input the pressure measured in the duct system on the return side. For this test, with the HVAC unit running, you will have your pressure probe in the return air space facing into the air flow." sqref="K15 K35" xr:uid="{00000000-0002-0000-0100-00000B000000}"/>
    <dataValidation type="whole" allowBlank="1" showInputMessage="1" showErrorMessage="1" promptTitle="Initial Total Duct Leakage" prompt="Input the total duct leakage reading from the initial assessment." sqref="E11" xr:uid="{00000000-0002-0000-0100-00000C000000}">
      <formula1>0</formula1>
      <formula2>20000</formula2>
    </dataValidation>
    <dataValidation type="whole" allowBlank="1" showInputMessage="1" showErrorMessage="1" promptTitle="Initial Duct Leakage to Outside" prompt="Input the duct leakage to the outside reading obtained from the initial assessment." sqref="E13" xr:uid="{00000000-0002-0000-0100-00000D000000}">
      <formula1>0</formula1>
      <formula2>20000</formula2>
    </dataValidation>
    <dataValidation allowBlank="1" showInputMessage="1" showErrorMessage="1" promptTitle="Return Air PP reading" prompt="With blower door running, record the pressure pan reading for the return air. To obtain this reading, you will need to tape off the majority of the return air grill, leaving an open space big enough for your pressure pan to cover and get your reading." sqref="A20 A39" xr:uid="{00000000-0002-0000-0100-00000E000000}"/>
    <dataValidation allowBlank="1" showInputMessage="1" showErrorMessage="1" promptTitle="Register PP Reading" prompt="With the blower door running, record the pressure pan reading for this register." sqref="B20:H20 A22:G22 B39:H39 A41:G41" xr:uid="{00000000-0002-0000-0100-00000F000000}"/>
    <dataValidation allowBlank="1" showInputMessage="1" showErrorMessage="1" promptTitle="CFM reading" prompt="Enter the cfm reading for this exhaust piece of equipment. Use the fan flow meter to determine the flow." sqref="K20:K23 K39:K43" xr:uid="{00000000-0002-0000-0100-000010000000}"/>
    <dataValidation type="list" allowBlank="1" showInputMessage="1" showErrorMessage="1" promptTitle="Openable window?" prompt="Does the room where this fan exists have an openable window?" sqref="M20:M23 M39:M43" xr:uid="{00000000-0002-0000-0100-000011000000}">
      <formula1>"Yes, No, NA"</formula1>
    </dataValidation>
    <dataValidation type="list" allowBlank="1" showInputMessage="1" showErrorMessage="1" promptTitle="Terminate Outside?" prompt="Operational exhaust fan must be terminated outside at conclusion of WX work. Does this particular fan terminate outside the building envelope?" sqref="L20:L23" xr:uid="{00000000-0002-0000-0100-000012000000}">
      <formula1>"Yes, No, NA"</formula1>
    </dataValidation>
    <dataValidation type="list" allowBlank="1" showInputMessage="1" showErrorMessage="1" promptTitle="Terminate Outside?" prompt="Operational exhaust fan absolutely MUST terminate outside at conclusion of WX work. Does this particular fan terminate outside the building envelope? At the final inspection, this true answer MUST BE YES!" sqref="L39:L43" xr:uid="{00000000-0002-0000-0100-000013000000}">
      <formula1>"Yes, No, NA"</formula1>
    </dataValidation>
    <dataValidation allowBlank="1" showInputMessage="1" showErrorMessage="1" promptTitle="Subrecipient Staff Signature" prompt="By signing this document, you are certifying that all the information above is true and accurate." sqref="A55" xr:uid="{00000000-0002-0000-0100-000014000000}"/>
    <dataValidation allowBlank="1" showInputMessage="1" showErrorMessage="1" promptTitle="Signature Date" prompt="Record the date you signed this document as completed." sqref="L55" xr:uid="{00000000-0002-0000-0100-000015000000}"/>
    <dataValidation type="list" allowBlank="1" showInputMessage="1" showErrorMessage="1" promptTitle="Maximize Effort?" prompt="Select whether or not air and duct sealing efforts were maximized on this house. Typically, available air/duct sealing funds should NOT be left if the sealing targets have not been met. Use ZPDs for more effective air sealing." sqref="I52" xr:uid="{00000000-0002-0000-0100-000016000000}">
      <formula1>"Yes, No"</formula1>
    </dataValidation>
  </dataValidations>
  <pageMargins left="0.7" right="0.7" top="0.75" bottom="0.75" header="0.3" footer="0.3"/>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5"/>
  <sheetViews>
    <sheetView topLeftCell="AB1" workbookViewId="0">
      <selection activeCell="AA1" sqref="A1:AA1048576"/>
    </sheetView>
  </sheetViews>
  <sheetFormatPr defaultRowHeight="14.5" x14ac:dyDescent="0.35"/>
  <cols>
    <col min="1" max="2" width="5" style="99" hidden="1" customWidth="1"/>
    <col min="3" max="3" width="8" style="99" hidden="1" customWidth="1"/>
    <col min="4" max="4" width="9.1796875" style="99" hidden="1" customWidth="1"/>
    <col min="5" max="5" width="3.54296875" style="99" hidden="1" customWidth="1"/>
    <col min="6" max="6" width="7.1796875" style="99" hidden="1" customWidth="1"/>
    <col min="7" max="7" width="9" style="99" hidden="1" customWidth="1"/>
    <col min="8" max="10" width="12" style="99" hidden="1" customWidth="1"/>
    <col min="11" max="11" width="11" style="99" hidden="1" customWidth="1"/>
    <col min="12" max="12" width="8.81640625" style="99" hidden="1" customWidth="1"/>
    <col min="13" max="13" width="135.453125" style="99" hidden="1" customWidth="1"/>
    <col min="14" max="14" width="8.1796875" style="99" hidden="1" customWidth="1"/>
    <col min="15" max="15" width="4.81640625" style="99" hidden="1" customWidth="1"/>
    <col min="16" max="16" width="8.1796875" style="99" hidden="1" customWidth="1"/>
    <col min="17" max="17" width="4.1796875" style="99" hidden="1" customWidth="1"/>
    <col min="18" max="18" width="2" style="99" hidden="1" customWidth="1"/>
    <col min="19" max="19" width="4" style="99" hidden="1" customWidth="1"/>
    <col min="20" max="20" width="8.1796875" style="99" hidden="1" customWidth="1"/>
    <col min="21" max="21" width="6.1796875" style="99" hidden="1" customWidth="1"/>
    <col min="22" max="22" width="2" style="99" hidden="1" customWidth="1"/>
    <col min="23" max="27" width="8.81640625" style="99" hidden="1" customWidth="1"/>
  </cols>
  <sheetData>
    <row r="1" spans="1:28" x14ac:dyDescent="0.35">
      <c r="A1" s="672" t="s">
        <v>282</v>
      </c>
      <c r="B1" s="672"/>
      <c r="C1" s="672"/>
      <c r="F1" s="100">
        <v>1203</v>
      </c>
      <c r="G1" s="100">
        <v>8</v>
      </c>
      <c r="H1" s="100">
        <v>8.5</v>
      </c>
      <c r="I1" s="100">
        <v>9</v>
      </c>
      <c r="J1" s="100">
        <v>9.5</v>
      </c>
      <c r="K1" s="100">
        <v>10</v>
      </c>
      <c r="M1" s="101" t="str">
        <f>IF('Blower Door Duct Blaster Data'!C6&gt;0,'Blower Door Duct Blaster Data'!C6*'Blower Door Duct Blaster Data'!H6,"")</f>
        <v/>
      </c>
      <c r="O1" s="102" t="str">
        <f>IF(AND('Blower Door Duct Blaster Data'!E9&gt;1,'Blower Door Duct Blaster Data'!E9&lt;=1999),9,IF(AND('Blower Door Duct Blaster Data'!E9&gt;=2000,'Blower Door Duct Blaster Data'!E9&lt;=2999),10,IF(AND('Blower Door Duct Blaster Data'!E9&gt;=3000,'Blower Door Duct Blaster Data'!E9&lt;=3999),11,IF(AND('Blower Door Duct Blaster Data'!E9&gt;=4000,'Blower Door Duct Blaster Data'!E9&lt;=4999),12,IF(AND('Blower Door Duct Blaster Data'!C6&gt;1,'Blower Door Duct Blaster Data'!E9&gt;=5000),13,"")))))</f>
        <v/>
      </c>
      <c r="AB1" s="10"/>
    </row>
    <row r="2" spans="1:28" x14ac:dyDescent="0.35">
      <c r="A2" s="99">
        <v>1599</v>
      </c>
      <c r="B2" s="99" t="s">
        <v>283</v>
      </c>
      <c r="F2" s="100" t="s">
        <v>284</v>
      </c>
      <c r="G2" s="100">
        <f>F1*G1</f>
        <v>9624</v>
      </c>
      <c r="H2" s="100">
        <f>F1*H1</f>
        <v>10225.5</v>
      </c>
      <c r="I2" s="100">
        <f>F1*I1</f>
        <v>10827</v>
      </c>
      <c r="J2" s="100">
        <f>F1*J1</f>
        <v>11428.5</v>
      </c>
      <c r="K2" s="100">
        <f>F1*K1</f>
        <v>12030</v>
      </c>
      <c r="M2" s="103"/>
    </row>
    <row r="3" spans="1:28" x14ac:dyDescent="0.35">
      <c r="A3" s="99">
        <v>1600</v>
      </c>
      <c r="B3" s="99">
        <v>0.75</v>
      </c>
      <c r="C3" s="99">
        <f>A3*B3</f>
        <v>1200</v>
      </c>
      <c r="F3" s="100">
        <v>3</v>
      </c>
      <c r="G3" s="104">
        <f>($G$2*F3)/60</f>
        <v>481.2</v>
      </c>
      <c r="H3" s="105">
        <f>($H$2*F3)/60</f>
        <v>511.27499999999998</v>
      </c>
      <c r="I3" s="105">
        <f>(F3*$I$2)/60</f>
        <v>541.35</v>
      </c>
      <c r="J3" s="106">
        <f>(F3*$J$2)/60</f>
        <v>571.42499999999995</v>
      </c>
      <c r="K3" s="106">
        <f>(F3*$K$2)/60</f>
        <v>601.5</v>
      </c>
    </row>
    <row r="4" spans="1:28" x14ac:dyDescent="0.35">
      <c r="A4" s="99">
        <v>2750</v>
      </c>
      <c r="B4" s="99">
        <v>0.75</v>
      </c>
      <c r="C4" s="99">
        <f t="shared" ref="C4:C11" si="0">A4*B4</f>
        <v>2062.5</v>
      </c>
      <c r="F4" s="100">
        <v>4</v>
      </c>
      <c r="G4" s="104">
        <f>($G$2*F4)/60</f>
        <v>641.6</v>
      </c>
      <c r="H4" s="105">
        <f>($H$2*F4)/60</f>
        <v>681.7</v>
      </c>
      <c r="I4" s="105">
        <f>(F4*$I$2)/60</f>
        <v>721.8</v>
      </c>
      <c r="J4" s="106">
        <f>(F4*$J$2)/60</f>
        <v>761.9</v>
      </c>
      <c r="K4" s="106">
        <f>(F4*$K$2)/60</f>
        <v>802</v>
      </c>
    </row>
    <row r="5" spans="1:28" x14ac:dyDescent="0.35">
      <c r="A5" s="99">
        <v>2751</v>
      </c>
      <c r="B5" s="99">
        <v>0.7</v>
      </c>
      <c r="C5" s="99">
        <f t="shared" si="0"/>
        <v>1925.6999999999998</v>
      </c>
      <c r="F5" s="100">
        <v>5</v>
      </c>
      <c r="G5" s="104">
        <f>($G$2*F5)/60</f>
        <v>802</v>
      </c>
      <c r="H5" s="105">
        <f>($H$2*F5)/60</f>
        <v>852.125</v>
      </c>
      <c r="I5" s="105">
        <f>(F5*$I$2)/60</f>
        <v>902.25</v>
      </c>
      <c r="J5" s="106">
        <f>(F5*$J$2)/60</f>
        <v>952.375</v>
      </c>
      <c r="K5" s="106">
        <f>(F5*$K$2)/60</f>
        <v>1002.5</v>
      </c>
    </row>
    <row r="6" spans="1:28" x14ac:dyDescent="0.35">
      <c r="A6" s="99">
        <v>4250</v>
      </c>
      <c r="B6" s="99">
        <v>0.7</v>
      </c>
      <c r="C6" s="99">
        <f t="shared" si="0"/>
        <v>2975</v>
      </c>
      <c r="F6" s="100">
        <v>6</v>
      </c>
      <c r="G6" s="104">
        <f>($G$2*F6)/60</f>
        <v>962.4</v>
      </c>
      <c r="H6" s="105">
        <f>($H$2*F6)/60</f>
        <v>1022.55</v>
      </c>
      <c r="I6" s="105">
        <f>(F6*$I$2)/60</f>
        <v>1082.7</v>
      </c>
      <c r="J6" s="106">
        <f>(F6*$J$2)/60</f>
        <v>1142.8499999999999</v>
      </c>
      <c r="K6" s="106">
        <f>(F6*$K$2)/60</f>
        <v>1203</v>
      </c>
    </row>
    <row r="7" spans="1:28" x14ac:dyDescent="0.35">
      <c r="A7" s="99">
        <v>4251</v>
      </c>
      <c r="B7" s="99">
        <v>0.6</v>
      </c>
      <c r="C7" s="99">
        <f t="shared" si="0"/>
        <v>2550.6</v>
      </c>
      <c r="F7" s="100">
        <v>7</v>
      </c>
      <c r="G7" s="104">
        <f t="shared" ref="G7:G15" si="1">($G$2*F7)/60</f>
        <v>1122.8</v>
      </c>
      <c r="H7" s="105">
        <f t="shared" ref="H7:H15" si="2">($H$2*F7)/60</f>
        <v>1192.9749999999999</v>
      </c>
      <c r="I7" s="105">
        <f t="shared" ref="I7:I15" si="3">(F7*$I$2)/60</f>
        <v>1263.1500000000001</v>
      </c>
      <c r="J7" s="106">
        <f t="shared" ref="J7:J15" si="4">(F7*$J$2)/60</f>
        <v>1333.325</v>
      </c>
      <c r="K7" s="106">
        <f t="shared" ref="K7:K14" si="5">(F7*$K$2)/60</f>
        <v>1403.5</v>
      </c>
      <c r="M7" s="673" t="s">
        <v>285</v>
      </c>
      <c r="N7" s="674"/>
      <c r="O7" s="674"/>
      <c r="P7" s="674"/>
      <c r="Q7" s="674"/>
      <c r="R7" s="674"/>
      <c r="S7" s="674"/>
      <c r="T7" s="674"/>
      <c r="U7" s="674"/>
      <c r="V7" s="675"/>
    </row>
    <row r="8" spans="1:28" x14ac:dyDescent="0.35">
      <c r="A8" s="99">
        <v>5500</v>
      </c>
      <c r="B8" s="99">
        <v>0.6</v>
      </c>
      <c r="C8" s="99">
        <f t="shared" si="0"/>
        <v>3300</v>
      </c>
      <c r="F8" s="100">
        <v>8</v>
      </c>
      <c r="G8" s="104">
        <f t="shared" si="1"/>
        <v>1283.2</v>
      </c>
      <c r="H8" s="105">
        <f t="shared" si="2"/>
        <v>1363.4</v>
      </c>
      <c r="I8" s="105">
        <f t="shared" si="3"/>
        <v>1443.6</v>
      </c>
      <c r="J8" s="106">
        <f t="shared" si="4"/>
        <v>1523.8</v>
      </c>
      <c r="K8" s="106">
        <f t="shared" si="5"/>
        <v>1604</v>
      </c>
      <c r="M8" s="107" t="s">
        <v>286</v>
      </c>
      <c r="N8" s="108" t="e">
        <f>('Blower Door Duct Blaster Data'!M6*'Blower Door Duct Blaster Data'!K6)/60</f>
        <v>#VALUE!</v>
      </c>
      <c r="O8" s="107" t="s">
        <v>287</v>
      </c>
      <c r="P8" s="108" t="e">
        <f>(T8+R8)/2</f>
        <v>#VALUE!</v>
      </c>
      <c r="Q8" s="107" t="s">
        <v>288</v>
      </c>
      <c r="R8" s="108">
        <f>IF('Blower Door Duct Blaster Data'!E9&lt;1500,('Blower Door Duct Blaster Data'!E9*0.9), IF('Blower Door Duct Blaster Data'!E9&lt;2500,('Blower Door Duct Blaster Data'!E9*0.75),IF('Blower Door Duct Blaster Data'!E9&lt;4000,('Blower Door Duct Blaster Data'!E9*0.7),IF('Blower Door Duct Blaster Data'!E9&lt;5000,('Blower Door Duct Blaster Data'!E9*0.6),('Blower Door Duct Blaster Data'!E9*0.5)))))</f>
        <v>0</v>
      </c>
      <c r="S8" s="107" t="s">
        <v>289</v>
      </c>
      <c r="T8" s="99" t="e">
        <f>(0.35*18.5*'Blower Door Duct Blaster Data'!K6)/60</f>
        <v>#VALUE!</v>
      </c>
      <c r="U8" s="109" t="s">
        <v>290</v>
      </c>
      <c r="V8" s="99" t="str">
        <f>IF('Blower Door Duct Blaster Data'!E9&gt;1,ROUND(MIN('BD DB - DO NOT DELETE'!N8:'BD DB - DO NOT DELETE'!P8),0),"")</f>
        <v/>
      </c>
    </row>
    <row r="9" spans="1:28" x14ac:dyDescent="0.35">
      <c r="A9" s="99">
        <v>5501</v>
      </c>
      <c r="B9" s="99">
        <v>0.55000000000000004</v>
      </c>
      <c r="C9" s="99">
        <f t="shared" si="0"/>
        <v>3025.55</v>
      </c>
      <c r="F9" s="100">
        <v>9</v>
      </c>
      <c r="G9" s="110">
        <f t="shared" si="1"/>
        <v>1443.6</v>
      </c>
      <c r="H9" s="111">
        <f t="shared" si="2"/>
        <v>1533.825</v>
      </c>
      <c r="I9" s="111">
        <f t="shared" si="3"/>
        <v>1624.05</v>
      </c>
      <c r="J9" s="112">
        <f t="shared" si="4"/>
        <v>1714.2750000000001</v>
      </c>
      <c r="K9" s="112">
        <f t="shared" si="5"/>
        <v>1804.5</v>
      </c>
      <c r="V9" s="99">
        <f>'Blower Door Duct Blaster Data'!C6*1</f>
        <v>0</v>
      </c>
    </row>
    <row r="10" spans="1:28" x14ac:dyDescent="0.35">
      <c r="A10" s="99">
        <v>7500</v>
      </c>
      <c r="B10" s="99">
        <v>0.55000000000000004</v>
      </c>
      <c r="C10" s="99">
        <f t="shared" si="0"/>
        <v>4125</v>
      </c>
      <c r="F10" s="100">
        <v>10</v>
      </c>
      <c r="G10" s="110">
        <f t="shared" si="1"/>
        <v>1604</v>
      </c>
      <c r="H10" s="111">
        <f t="shared" si="2"/>
        <v>1704.25</v>
      </c>
      <c r="I10" s="111">
        <f t="shared" si="3"/>
        <v>1804.5</v>
      </c>
      <c r="J10" s="112">
        <f t="shared" si="4"/>
        <v>1904.75</v>
      </c>
      <c r="K10" s="112">
        <f t="shared" si="5"/>
        <v>2005</v>
      </c>
      <c r="V10" s="113" t="str">
        <f>IF(AND('Blower Door Duct Blaster Data'!C6&gt;0,V8=V9),V8,IF(AND('Blower Door Duct Blaster Data'!C6&gt;0,'BD DB - DO NOT DELETE'!V8&lt;'BD DB - DO NOT DELETE'!V9),'BD DB - DO NOT DELETE'!V8,IF(AND('Blower Door Duct Blaster Data'!C6&gt;0,'BD DB - DO NOT DELETE'!V8&gt;'BD DB - DO NOT DELETE'!V9),'BD DB - DO NOT DELETE'!V9,"")))</f>
        <v/>
      </c>
    </row>
    <row r="11" spans="1:28" x14ac:dyDescent="0.35">
      <c r="A11" s="99">
        <v>7501</v>
      </c>
      <c r="B11" s="99">
        <v>0.5</v>
      </c>
      <c r="C11" s="99">
        <f t="shared" si="0"/>
        <v>3750.5</v>
      </c>
      <c r="F11" s="100">
        <v>11</v>
      </c>
      <c r="G11" s="110">
        <f t="shared" si="1"/>
        <v>1764.4</v>
      </c>
      <c r="H11" s="111">
        <f t="shared" si="2"/>
        <v>1874.675</v>
      </c>
      <c r="I11" s="111">
        <f t="shared" si="3"/>
        <v>1984.95</v>
      </c>
      <c r="J11" s="112">
        <f t="shared" si="4"/>
        <v>2095.2249999999999</v>
      </c>
      <c r="K11" s="112">
        <f t="shared" si="5"/>
        <v>2205.5</v>
      </c>
    </row>
    <row r="12" spans="1:28" x14ac:dyDescent="0.35">
      <c r="F12" s="100">
        <v>12</v>
      </c>
      <c r="G12" s="110">
        <f t="shared" si="1"/>
        <v>1924.8</v>
      </c>
      <c r="H12" s="111">
        <f t="shared" si="2"/>
        <v>2045.1</v>
      </c>
      <c r="I12" s="111">
        <f t="shared" si="3"/>
        <v>2165.4</v>
      </c>
      <c r="J12" s="112">
        <f t="shared" si="4"/>
        <v>2285.6999999999998</v>
      </c>
      <c r="K12" s="112">
        <f t="shared" si="5"/>
        <v>2406</v>
      </c>
    </row>
    <row r="13" spans="1:28" x14ac:dyDescent="0.35">
      <c r="A13" s="672" t="s">
        <v>291</v>
      </c>
      <c r="B13" s="672"/>
      <c r="C13" s="672"/>
      <c r="F13" s="100">
        <v>13</v>
      </c>
      <c r="G13" s="110">
        <f t="shared" si="1"/>
        <v>2085.1999999999998</v>
      </c>
      <c r="H13" s="111">
        <f t="shared" si="2"/>
        <v>2215.5250000000001</v>
      </c>
      <c r="I13" s="111">
        <f t="shared" si="3"/>
        <v>2345.85</v>
      </c>
      <c r="J13" s="112">
        <f t="shared" si="4"/>
        <v>2476.1750000000002</v>
      </c>
      <c r="K13" s="112">
        <f t="shared" si="5"/>
        <v>2606.5</v>
      </c>
    </row>
    <row r="14" spans="1:28" x14ac:dyDescent="0.35">
      <c r="A14" s="99">
        <v>1500</v>
      </c>
      <c r="B14" s="99">
        <v>0.9</v>
      </c>
      <c r="C14" s="99">
        <f t="shared" ref="C14:C21" si="6">A14*B14</f>
        <v>1350</v>
      </c>
      <c r="F14" s="100">
        <v>14</v>
      </c>
      <c r="G14" s="110">
        <f t="shared" si="1"/>
        <v>2245.6</v>
      </c>
      <c r="H14" s="111">
        <f t="shared" si="2"/>
        <v>2385.9499999999998</v>
      </c>
      <c r="I14" s="111">
        <f t="shared" si="3"/>
        <v>2526.3000000000002</v>
      </c>
      <c r="J14" s="112">
        <f t="shared" si="4"/>
        <v>2666.65</v>
      </c>
      <c r="K14" s="112">
        <f t="shared" si="5"/>
        <v>2807</v>
      </c>
      <c r="M14" s="99" t="s">
        <v>292</v>
      </c>
    </row>
    <row r="15" spans="1:28" x14ac:dyDescent="0.35">
      <c r="A15" s="99">
        <v>1501</v>
      </c>
      <c r="B15" s="99">
        <v>0.75</v>
      </c>
      <c r="C15" s="99">
        <f t="shared" si="6"/>
        <v>1125.75</v>
      </c>
      <c r="F15" s="114">
        <v>15</v>
      </c>
      <c r="G15" s="115">
        <f t="shared" si="1"/>
        <v>2406</v>
      </c>
      <c r="H15" s="116">
        <f t="shared" si="2"/>
        <v>2556.375</v>
      </c>
      <c r="I15" s="116">
        <f t="shared" si="3"/>
        <v>2706.75</v>
      </c>
      <c r="J15" s="117">
        <f t="shared" si="4"/>
        <v>2857.125</v>
      </c>
      <c r="K15" s="117">
        <f>(F15*$K$2)/60</f>
        <v>3007.5</v>
      </c>
      <c r="M15" s="99" t="s">
        <v>293</v>
      </c>
    </row>
    <row r="16" spans="1:28" x14ac:dyDescent="0.35">
      <c r="A16" s="99">
        <v>2500</v>
      </c>
      <c r="B16" s="99">
        <v>0.75</v>
      </c>
      <c r="C16" s="99">
        <f t="shared" si="6"/>
        <v>1875</v>
      </c>
      <c r="E16" s="676" t="s">
        <v>282</v>
      </c>
      <c r="F16" s="677"/>
      <c r="G16" s="677"/>
      <c r="H16" s="677"/>
      <c r="I16" s="677"/>
      <c r="J16" s="677"/>
      <c r="K16" s="678"/>
      <c r="M16" s="99" t="s">
        <v>294</v>
      </c>
    </row>
    <row r="17" spans="1:13" ht="15" customHeight="1" x14ac:dyDescent="0.35">
      <c r="A17" s="99">
        <v>2501</v>
      </c>
      <c r="B17" s="99">
        <v>0.7</v>
      </c>
      <c r="C17" s="99">
        <f t="shared" si="6"/>
        <v>1750.6999999999998</v>
      </c>
      <c r="E17" s="118"/>
      <c r="F17" s="119" t="s">
        <v>289</v>
      </c>
      <c r="G17" s="120">
        <f>(0.35*18.5*G2)/60</f>
        <v>1038.5899999999999</v>
      </c>
      <c r="H17" s="120">
        <f t="shared" ref="H17:K17" si="7">(0.35*18.5*H2)/60</f>
        <v>1103.5018750000002</v>
      </c>
      <c r="I17" s="120">
        <f t="shared" si="7"/>
        <v>1168.4137499999999</v>
      </c>
      <c r="J17" s="120">
        <f t="shared" si="7"/>
        <v>1233.3256249999999</v>
      </c>
      <c r="K17" s="120">
        <f t="shared" si="7"/>
        <v>1298.2375</v>
      </c>
      <c r="M17" s="99" t="s">
        <v>295</v>
      </c>
    </row>
    <row r="18" spans="1:13" ht="15" customHeight="1" x14ac:dyDescent="0.35">
      <c r="A18" s="99">
        <v>4000</v>
      </c>
      <c r="B18" s="99">
        <v>0.7</v>
      </c>
      <c r="C18" s="99">
        <f t="shared" si="6"/>
        <v>2800</v>
      </c>
      <c r="E18" s="679" t="s">
        <v>296</v>
      </c>
      <c r="F18" s="121">
        <v>1500</v>
      </c>
      <c r="G18" s="122">
        <f>(1500+$G$17)/2</f>
        <v>1269.2950000000001</v>
      </c>
      <c r="H18" s="122">
        <f>(1500+$H$17)/2</f>
        <v>1301.7509375</v>
      </c>
      <c r="I18" s="122">
        <f>(1500+$I$17)/2</f>
        <v>1334.2068749999999</v>
      </c>
      <c r="J18" s="122">
        <f>(1500+$J$17)/2</f>
        <v>1366.6628125</v>
      </c>
      <c r="K18" s="122">
        <f>(1500+$K$17)/2</f>
        <v>1399.1187500000001</v>
      </c>
      <c r="M18" s="99" t="s">
        <v>297</v>
      </c>
    </row>
    <row r="19" spans="1:13" ht="15" customHeight="1" x14ac:dyDescent="0.35">
      <c r="A19" s="99">
        <v>4001</v>
      </c>
      <c r="B19" s="99">
        <v>0.6</v>
      </c>
      <c r="C19" s="99">
        <f t="shared" si="6"/>
        <v>2400.6</v>
      </c>
      <c r="E19" s="680"/>
      <c r="F19" s="121">
        <v>2500</v>
      </c>
      <c r="G19" s="122">
        <f>(1875+$G$17)/2</f>
        <v>1456.7950000000001</v>
      </c>
      <c r="H19" s="122">
        <f>(1875+$H$17)/2</f>
        <v>1489.2509375</v>
      </c>
      <c r="I19" s="122">
        <f>(1875+$I$17)/2</f>
        <v>1521.7068749999999</v>
      </c>
      <c r="J19" s="122">
        <f>(1875+$J$17)/2</f>
        <v>1554.1628125</v>
      </c>
      <c r="K19" s="122">
        <f>(1875+$K$17)/2</f>
        <v>1586.6187500000001</v>
      </c>
      <c r="M19" s="99" t="s">
        <v>298</v>
      </c>
    </row>
    <row r="20" spans="1:13" x14ac:dyDescent="0.35">
      <c r="A20" s="99">
        <v>5000</v>
      </c>
      <c r="B20" s="99">
        <v>0.6</v>
      </c>
      <c r="C20" s="99">
        <f t="shared" si="6"/>
        <v>3000</v>
      </c>
      <c r="E20" s="680"/>
      <c r="F20" s="121">
        <v>3774</v>
      </c>
      <c r="G20" s="122">
        <f>(2641.8+$G$17)/2</f>
        <v>1840.1950000000002</v>
      </c>
      <c r="H20" s="122">
        <f>(2641.8+$H$17)/2</f>
        <v>1872.6509375000001</v>
      </c>
      <c r="I20" s="122">
        <f>(2641.8+$I$17)/2</f>
        <v>1905.1068749999999</v>
      </c>
      <c r="J20" s="122">
        <f>(2641.8+$J$17)/2</f>
        <v>1937.5628125000001</v>
      </c>
      <c r="K20" s="122">
        <f>(2641.8+$K$17)/2</f>
        <v>1970.0187500000002</v>
      </c>
    </row>
    <row r="21" spans="1:13" x14ac:dyDescent="0.35">
      <c r="A21" s="99">
        <v>7501</v>
      </c>
      <c r="B21" s="99">
        <v>0.5</v>
      </c>
      <c r="C21" s="99">
        <f t="shared" si="6"/>
        <v>3750.5</v>
      </c>
      <c r="E21" s="680"/>
      <c r="F21" s="121">
        <v>4500</v>
      </c>
      <c r="G21" s="122">
        <f>(2700+$G$17)/2</f>
        <v>1869.2950000000001</v>
      </c>
      <c r="H21" s="122">
        <f>(2700+$H$17)/2</f>
        <v>1901.7509375</v>
      </c>
      <c r="I21" s="122">
        <f>(2700+$I$17)/2</f>
        <v>1934.2068749999999</v>
      </c>
      <c r="J21" s="122">
        <f>(2700+$J$17)/2</f>
        <v>1966.6628125</v>
      </c>
      <c r="K21" s="122">
        <f>(2700+$K$17)/2</f>
        <v>1999.1187500000001</v>
      </c>
    </row>
    <row r="22" spans="1:13" x14ac:dyDescent="0.35">
      <c r="E22" s="680"/>
      <c r="F22" s="121">
        <v>5500</v>
      </c>
      <c r="G22" s="122">
        <f>(3300+$G$17)/2</f>
        <v>2169.2950000000001</v>
      </c>
      <c r="H22" s="122">
        <f>(3300+$H$17)/2</f>
        <v>2201.7509375</v>
      </c>
      <c r="I22" s="122">
        <f>(3300+$I$17)/2</f>
        <v>2234.2068749999999</v>
      </c>
      <c r="J22" s="122">
        <f>(3300+$J$17)/2</f>
        <v>2266.6628124999997</v>
      </c>
      <c r="K22" s="122">
        <f>(3300+$K$17)/2</f>
        <v>2299.1187500000001</v>
      </c>
    </row>
    <row r="23" spans="1:13" x14ac:dyDescent="0.35">
      <c r="E23" s="680"/>
      <c r="F23" s="121">
        <v>6500</v>
      </c>
      <c r="G23" s="122">
        <f>(3575+$G$17)/2</f>
        <v>2306.7950000000001</v>
      </c>
      <c r="H23" s="122">
        <f>(3575+$H$17)/2</f>
        <v>2339.2509375</v>
      </c>
      <c r="I23" s="122">
        <f>(3575+$I$17)/2</f>
        <v>2371.7068749999999</v>
      </c>
      <c r="J23" s="122">
        <f>(3575+$J$17)/2</f>
        <v>2404.1628124999997</v>
      </c>
      <c r="K23" s="122">
        <f>(3575+$K$17)/2</f>
        <v>2436.6187500000001</v>
      </c>
    </row>
    <row r="24" spans="1:13" x14ac:dyDescent="0.35">
      <c r="E24" s="681"/>
      <c r="F24" s="121">
        <v>7501</v>
      </c>
      <c r="G24" s="122">
        <f>(3750.5+$G$17)/2</f>
        <v>2394.5450000000001</v>
      </c>
      <c r="H24" s="122">
        <f>(3750.5+$H$17)/2</f>
        <v>2427.0009375</v>
      </c>
      <c r="I24" s="122">
        <f>(3750.5+$I$17)/2</f>
        <v>2459.4568749999999</v>
      </c>
      <c r="J24" s="122">
        <f>(3750.5+$J$17)/2</f>
        <v>2491.9128124999997</v>
      </c>
      <c r="K24" s="122">
        <f>(3750.5+$K$17)/2</f>
        <v>2524.3687500000001</v>
      </c>
    </row>
    <row r="26" spans="1:13" x14ac:dyDescent="0.35">
      <c r="E26" s="676" t="s">
        <v>291</v>
      </c>
      <c r="F26" s="677"/>
      <c r="G26" s="677"/>
      <c r="H26" s="677"/>
      <c r="I26" s="677"/>
      <c r="J26" s="677"/>
      <c r="K26" s="678"/>
    </row>
    <row r="27" spans="1:13" x14ac:dyDescent="0.35">
      <c r="E27" s="118"/>
      <c r="F27" s="119" t="s">
        <v>289</v>
      </c>
      <c r="G27" s="120">
        <f>(0.35*18.5*G2)/60</f>
        <v>1038.5899999999999</v>
      </c>
      <c r="H27" s="120">
        <f>(0.35*18.5*H2)/60</f>
        <v>1103.5018750000002</v>
      </c>
      <c r="I27" s="120">
        <f>(0.35*18.5*I2)/60</f>
        <v>1168.4137499999999</v>
      </c>
      <c r="J27" s="120">
        <f>(0.35*18.5*J2)/60</f>
        <v>1233.3256249999999</v>
      </c>
      <c r="K27" s="120">
        <f>(0.35*18.5*K2)/60</f>
        <v>1298.2375</v>
      </c>
    </row>
    <row r="28" spans="1:13" x14ac:dyDescent="0.35">
      <c r="E28" s="671" t="s">
        <v>296</v>
      </c>
      <c r="F28" s="121">
        <v>1500</v>
      </c>
      <c r="G28" s="122">
        <f>(1350+$G$17)/2</f>
        <v>1194.2950000000001</v>
      </c>
      <c r="H28" s="122">
        <f>(1350+$H$17)/2</f>
        <v>1226.7509375</v>
      </c>
      <c r="I28" s="122">
        <f>(1350+$I$17)/2</f>
        <v>1259.2068749999999</v>
      </c>
      <c r="J28" s="122">
        <f>(1350+$J$17)/2</f>
        <v>1291.6628125</v>
      </c>
      <c r="K28" s="122">
        <f>(1350+$K$17)/2</f>
        <v>1324.1187500000001</v>
      </c>
    </row>
    <row r="29" spans="1:13" ht="15" customHeight="1" x14ac:dyDescent="0.35">
      <c r="E29" s="671"/>
      <c r="F29" s="121">
        <v>2500</v>
      </c>
      <c r="G29" s="122">
        <f>(1875+$G$17)/2</f>
        <v>1456.7950000000001</v>
      </c>
      <c r="H29" s="122">
        <f>(1875+$H$17)/2</f>
        <v>1489.2509375</v>
      </c>
      <c r="I29" s="122">
        <f>(1875+$I$17)/2</f>
        <v>1521.7068749999999</v>
      </c>
      <c r="J29" s="122">
        <f>(1875+$J$17)/2</f>
        <v>1554.1628125</v>
      </c>
      <c r="K29" s="122">
        <f>(1875+$K$17)/2</f>
        <v>1586.6187500000001</v>
      </c>
    </row>
    <row r="30" spans="1:13" x14ac:dyDescent="0.35">
      <c r="E30" s="671"/>
      <c r="F30" s="121">
        <v>3774</v>
      </c>
      <c r="G30" s="122">
        <f>(2641.8+$G$17)/2</f>
        <v>1840.1950000000002</v>
      </c>
      <c r="H30" s="122">
        <f>(2641.8+$H$17)/2</f>
        <v>1872.6509375000001</v>
      </c>
      <c r="I30" s="122">
        <f>(2641.8+$I$17)/2</f>
        <v>1905.1068749999999</v>
      </c>
      <c r="J30" s="122">
        <f>(2641.8+$J$17)/2</f>
        <v>1937.5628125000001</v>
      </c>
      <c r="K30" s="122">
        <f>(2641.8+$K$17)/2</f>
        <v>1970.0187500000002</v>
      </c>
    </row>
    <row r="31" spans="1:13" x14ac:dyDescent="0.35">
      <c r="E31" s="671"/>
      <c r="F31" s="121">
        <v>4500</v>
      </c>
      <c r="G31" s="122">
        <f>(2700+$G$17)/2</f>
        <v>1869.2950000000001</v>
      </c>
      <c r="H31" s="122">
        <f>(2700+$H$17)/2</f>
        <v>1901.7509375</v>
      </c>
      <c r="I31" s="122">
        <f>(2700+$I$17)/2</f>
        <v>1934.2068749999999</v>
      </c>
      <c r="J31" s="122">
        <f>(2700+$J$17)/2</f>
        <v>1966.6628125</v>
      </c>
      <c r="K31" s="122">
        <f>(2700+$K$17)/2</f>
        <v>1999.1187500000001</v>
      </c>
    </row>
    <row r="32" spans="1:13" x14ac:dyDescent="0.35">
      <c r="E32" s="671"/>
      <c r="F32" s="121">
        <v>5500</v>
      </c>
      <c r="G32" s="122">
        <f>(2750+$G$17)/2</f>
        <v>1894.2950000000001</v>
      </c>
      <c r="H32" s="122">
        <f>(2750+$H$17)/2</f>
        <v>1926.7509375</v>
      </c>
      <c r="I32" s="122">
        <f>(2750+$I$17)/2</f>
        <v>1959.2068749999999</v>
      </c>
      <c r="J32" s="122">
        <f>(2750+$J$17)/2</f>
        <v>1991.6628125</v>
      </c>
      <c r="K32" s="122">
        <f>(2750+$K$17)/2</f>
        <v>2024.1187500000001</v>
      </c>
    </row>
    <row r="33" spans="5:11" x14ac:dyDescent="0.35">
      <c r="E33" s="671"/>
      <c r="F33" s="121">
        <v>6500</v>
      </c>
      <c r="G33" s="122">
        <f>(3250+$G$17)/2</f>
        <v>2144.2950000000001</v>
      </c>
      <c r="H33" s="122">
        <f>(3250+$H$17)/2</f>
        <v>2176.7509375</v>
      </c>
      <c r="I33" s="122">
        <f>(3250+$I$17)/2</f>
        <v>2209.2068749999999</v>
      </c>
      <c r="J33" s="122">
        <f>(3250+$J$17)/2</f>
        <v>2241.6628124999997</v>
      </c>
      <c r="K33" s="122">
        <f>(3250+$K$17)/2</f>
        <v>2274.1187500000001</v>
      </c>
    </row>
    <row r="34" spans="5:11" x14ac:dyDescent="0.35">
      <c r="E34" s="671"/>
      <c r="F34" s="121">
        <v>7501</v>
      </c>
      <c r="G34" s="122">
        <f>(3750.5+$G$17)/2</f>
        <v>2394.5450000000001</v>
      </c>
      <c r="H34" s="122">
        <f>(3750.5+$H$17)/2</f>
        <v>2427.0009375</v>
      </c>
      <c r="I34" s="122">
        <f>(3750.5+$I$17)/2</f>
        <v>2459.4568749999999</v>
      </c>
      <c r="J34" s="122">
        <f>(3750.5+$J$17)/2</f>
        <v>2491.9128124999997</v>
      </c>
      <c r="K34" s="122">
        <f>(3750.5+$K$17)/2</f>
        <v>2524.3687500000001</v>
      </c>
    </row>
    <row r="35" spans="5:11" x14ac:dyDescent="0.35">
      <c r="E35" s="123"/>
    </row>
  </sheetData>
  <sheetProtection algorithmName="SHA-512" hashValue="gFnLfZmBSCwxMFvTO0QLXy2aTLsDqu3gWp0yKHDhVs9Qyb5LOMV0BU++vh3GM2XjWLzJFNtzmtcd0YvbR7Putg==" saltValue="tWFiKiOuMByWGGUeSNofnA==" spinCount="100000" sheet="1" objects="1" scenarios="1"/>
  <mergeCells count="7">
    <mergeCell ref="E28:E34"/>
    <mergeCell ref="A1:C1"/>
    <mergeCell ref="M7:V7"/>
    <mergeCell ref="A13:C13"/>
    <mergeCell ref="E16:K16"/>
    <mergeCell ref="E18:E24"/>
    <mergeCell ref="E26:K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46"/>
  <sheetViews>
    <sheetView showGridLines="0" zoomScale="80" zoomScaleNormal="80" zoomScalePageLayoutView="50" workbookViewId="0">
      <selection activeCell="C55" sqref="C55:E55"/>
    </sheetView>
  </sheetViews>
  <sheetFormatPr defaultColWidth="0" defaultRowHeight="18.5" x14ac:dyDescent="0.45"/>
  <cols>
    <col min="1" max="1" width="8.81640625" style="124" customWidth="1"/>
    <col min="2" max="2" width="15.81640625" style="124" customWidth="1"/>
    <col min="3" max="5" width="30.81640625" style="124" customWidth="1"/>
    <col min="6" max="9" width="18.81640625" style="124" customWidth="1"/>
    <col min="10" max="11" width="8.81640625" style="124" customWidth="1"/>
    <col min="12" max="16384" width="8.81640625" style="124" hidden="1"/>
  </cols>
  <sheetData>
    <row r="1" spans="2:9" ht="46.5" thickBot="1" x14ac:dyDescent="0.5">
      <c r="B1" s="770" t="s">
        <v>397</v>
      </c>
      <c r="C1" s="770"/>
      <c r="D1" s="770"/>
      <c r="E1" s="770"/>
      <c r="F1" s="770"/>
      <c r="G1" s="770"/>
      <c r="H1" s="770"/>
      <c r="I1" s="770"/>
    </row>
    <row r="2" spans="2:9" ht="19" thickTop="1" x14ac:dyDescent="0.45">
      <c r="B2" s="787" t="s">
        <v>650</v>
      </c>
      <c r="C2" s="788"/>
      <c r="D2" s="788"/>
      <c r="E2" s="788"/>
      <c r="F2" s="788"/>
      <c r="G2" s="788"/>
      <c r="H2" s="788"/>
      <c r="I2" s="789"/>
    </row>
    <row r="3" spans="2:9" s="171" customFormat="1" x14ac:dyDescent="0.45">
      <c r="B3" s="790"/>
      <c r="C3" s="791"/>
      <c r="D3" s="791"/>
      <c r="E3" s="791"/>
      <c r="F3" s="791"/>
      <c r="G3" s="791"/>
      <c r="H3" s="791"/>
      <c r="I3" s="792"/>
    </row>
    <row r="4" spans="2:9" ht="19" thickBot="1" x14ac:dyDescent="0.5">
      <c r="B4" s="793"/>
      <c r="C4" s="794"/>
      <c r="D4" s="794"/>
      <c r="E4" s="794"/>
      <c r="F4" s="794"/>
      <c r="G4" s="794"/>
      <c r="H4" s="794"/>
      <c r="I4" s="795"/>
    </row>
    <row r="5" spans="2:9" ht="24" thickBot="1" x14ac:dyDescent="0.6">
      <c r="B5" s="378" t="s">
        <v>200</v>
      </c>
      <c r="C5" s="778">
        <f>'Contact Info'!B3</f>
        <v>0</v>
      </c>
      <c r="D5" s="779"/>
      <c r="E5" s="295" t="s">
        <v>396</v>
      </c>
      <c r="F5" s="799">
        <f>'Contact Info'!D3</f>
        <v>0</v>
      </c>
      <c r="G5" s="800"/>
      <c r="H5" s="800"/>
      <c r="I5" s="801"/>
    </row>
    <row r="6" spans="2:9" ht="24" thickBot="1" x14ac:dyDescent="0.6">
      <c r="B6" s="802"/>
      <c r="C6" s="803"/>
      <c r="D6" s="804"/>
      <c r="E6" s="296" t="s">
        <v>395</v>
      </c>
      <c r="F6" s="796">
        <f>'Contact Info'!D4</f>
        <v>0</v>
      </c>
      <c r="G6" s="797"/>
      <c r="H6" s="797"/>
      <c r="I6" s="798"/>
    </row>
    <row r="7" spans="2:9" ht="24" thickBot="1" x14ac:dyDescent="0.6">
      <c r="B7" s="379"/>
      <c r="C7" s="248"/>
      <c r="D7" s="248"/>
      <c r="E7" s="249"/>
      <c r="F7" s="249"/>
      <c r="G7" s="249"/>
      <c r="H7" s="249"/>
      <c r="I7" s="380"/>
    </row>
    <row r="8" spans="2:9" ht="30" customHeight="1" x14ac:dyDescent="0.45">
      <c r="B8" s="697" t="s">
        <v>651</v>
      </c>
      <c r="C8" s="698"/>
      <c r="D8" s="698"/>
      <c r="E8" s="698"/>
      <c r="F8" s="698"/>
      <c r="G8" s="698"/>
      <c r="H8" s="698"/>
      <c r="I8" s="699"/>
    </row>
    <row r="9" spans="2:9" ht="23.5" x14ac:dyDescent="0.45">
      <c r="B9" s="700"/>
      <c r="C9" s="701"/>
      <c r="D9" s="701"/>
      <c r="E9" s="701"/>
      <c r="F9" s="701"/>
      <c r="G9" s="701"/>
      <c r="H9" s="701"/>
      <c r="I9" s="702"/>
    </row>
    <row r="10" spans="2:9" ht="27.65" customHeight="1" thickBot="1" x14ac:dyDescent="0.5">
      <c r="B10" s="703" t="s">
        <v>394</v>
      </c>
      <c r="C10" s="704"/>
      <c r="D10" s="704"/>
      <c r="E10" s="704"/>
      <c r="F10" s="704"/>
      <c r="G10" s="704"/>
      <c r="H10" s="704"/>
      <c r="I10" s="705"/>
    </row>
    <row r="11" spans="2:9" ht="55.25" customHeight="1" x14ac:dyDescent="0.45">
      <c r="B11" s="381" t="s">
        <v>393</v>
      </c>
      <c r="C11" s="250"/>
      <c r="D11" s="250"/>
      <c r="E11" s="250"/>
      <c r="F11" s="250" t="s">
        <v>399</v>
      </c>
      <c r="G11" s="250"/>
      <c r="H11" s="250"/>
      <c r="I11" s="382"/>
    </row>
    <row r="12" spans="2:9" ht="55.25" customHeight="1" x14ac:dyDescent="0.45">
      <c r="B12" s="383" t="s">
        <v>392</v>
      </c>
      <c r="C12" s="251"/>
      <c r="D12" s="251"/>
      <c r="E12" s="251"/>
      <c r="F12" s="251" t="s">
        <v>398</v>
      </c>
      <c r="G12" s="251"/>
      <c r="H12" s="251"/>
      <c r="I12" s="384"/>
    </row>
    <row r="13" spans="2:9" ht="41.5" customHeight="1" x14ac:dyDescent="0.45">
      <c r="B13" s="383" t="s">
        <v>391</v>
      </c>
      <c r="C13" s="251"/>
      <c r="D13" s="251"/>
      <c r="E13" s="251"/>
      <c r="F13" s="251" t="s">
        <v>661</v>
      </c>
      <c r="G13" s="251"/>
      <c r="H13" s="251"/>
      <c r="I13" s="384"/>
    </row>
    <row r="14" spans="2:9" ht="27.65" customHeight="1" x14ac:dyDescent="0.45">
      <c r="B14" s="383" t="s">
        <v>390</v>
      </c>
      <c r="C14" s="251"/>
      <c r="D14" s="251"/>
      <c r="E14" s="251"/>
      <c r="F14" s="772" t="s">
        <v>389</v>
      </c>
      <c r="G14" s="772"/>
      <c r="H14" s="772"/>
      <c r="I14" s="773"/>
    </row>
    <row r="15" spans="2:9" ht="55.25" customHeight="1" thickBot="1" x14ac:dyDescent="0.5">
      <c r="B15" s="385" t="s">
        <v>388</v>
      </c>
      <c r="C15" s="252"/>
      <c r="D15" s="253"/>
      <c r="E15" s="253"/>
      <c r="F15" s="774"/>
      <c r="G15" s="774"/>
      <c r="H15" s="774"/>
      <c r="I15" s="775"/>
    </row>
    <row r="16" spans="2:9" ht="24" customHeight="1" x14ac:dyDescent="0.45">
      <c r="B16" s="682" t="s">
        <v>387</v>
      </c>
      <c r="C16" s="683"/>
      <c r="D16" s="683"/>
      <c r="E16" s="683"/>
      <c r="F16" s="683"/>
      <c r="G16" s="683"/>
      <c r="H16" s="683"/>
      <c r="I16" s="684"/>
    </row>
    <row r="17" spans="2:9" ht="24" customHeight="1" x14ac:dyDescent="0.45">
      <c r="B17" s="685" t="s">
        <v>386</v>
      </c>
      <c r="C17" s="686"/>
      <c r="D17" s="686"/>
      <c r="E17" s="686"/>
      <c r="F17" s="686"/>
      <c r="G17" s="686"/>
      <c r="H17" s="686"/>
      <c r="I17" s="687"/>
    </row>
    <row r="18" spans="2:9" ht="24" customHeight="1" x14ac:dyDescent="0.55000000000000004">
      <c r="B18" s="386"/>
      <c r="C18" s="686" t="s">
        <v>652</v>
      </c>
      <c r="D18" s="686"/>
      <c r="E18" s="686"/>
      <c r="F18" s="686"/>
      <c r="G18" s="686"/>
      <c r="H18" s="686"/>
      <c r="I18" s="687"/>
    </row>
    <row r="19" spans="2:9" ht="24" customHeight="1" x14ac:dyDescent="0.45">
      <c r="B19" s="685" t="s">
        <v>385</v>
      </c>
      <c r="C19" s="686"/>
      <c r="D19" s="686"/>
      <c r="E19" s="686"/>
      <c r="F19" s="686"/>
      <c r="G19" s="686"/>
      <c r="H19" s="686"/>
      <c r="I19" s="687"/>
    </row>
    <row r="20" spans="2:9" ht="24" customHeight="1" x14ac:dyDescent="0.45">
      <c r="B20" s="742" t="s">
        <v>384</v>
      </c>
      <c r="C20" s="720"/>
      <c r="D20" s="720"/>
      <c r="E20" s="720"/>
      <c r="F20" s="720"/>
      <c r="G20" s="720"/>
      <c r="H20" s="720"/>
      <c r="I20" s="743"/>
    </row>
    <row r="21" spans="2:9" ht="24" customHeight="1" x14ac:dyDescent="0.45">
      <c r="B21" s="685" t="s">
        <v>383</v>
      </c>
      <c r="C21" s="686"/>
      <c r="D21" s="686"/>
      <c r="E21" s="686"/>
      <c r="F21" s="686"/>
      <c r="G21" s="686"/>
      <c r="H21" s="686"/>
      <c r="I21" s="687"/>
    </row>
    <row r="22" spans="2:9" ht="24" customHeight="1" x14ac:dyDescent="0.45">
      <c r="B22" s="738" t="s">
        <v>653</v>
      </c>
      <c r="C22" s="736"/>
      <c r="D22" s="736"/>
      <c r="E22" s="736"/>
      <c r="F22" s="736"/>
      <c r="G22" s="736"/>
      <c r="H22" s="736"/>
      <c r="I22" s="737"/>
    </row>
    <row r="23" spans="2:9" ht="24" customHeight="1" x14ac:dyDescent="0.45">
      <c r="B23" s="387"/>
      <c r="C23" s="736" t="s">
        <v>382</v>
      </c>
      <c r="D23" s="736"/>
      <c r="E23" s="736"/>
      <c r="F23" s="736"/>
      <c r="G23" s="736"/>
      <c r="H23" s="736"/>
      <c r="I23" s="737"/>
    </row>
    <row r="24" spans="2:9" ht="24" customHeight="1" x14ac:dyDescent="0.45">
      <c r="B24" s="738" t="s">
        <v>381</v>
      </c>
      <c r="C24" s="736"/>
      <c r="D24" s="736"/>
      <c r="E24" s="736"/>
      <c r="F24" s="736"/>
      <c r="G24" s="736"/>
      <c r="H24" s="736"/>
      <c r="I24" s="737"/>
    </row>
    <row r="25" spans="2:9" ht="24" customHeight="1" x14ac:dyDescent="0.45">
      <c r="B25" s="685" t="s">
        <v>380</v>
      </c>
      <c r="C25" s="686"/>
      <c r="D25" s="686"/>
      <c r="E25" s="686"/>
      <c r="F25" s="686"/>
      <c r="G25" s="686"/>
      <c r="H25" s="686"/>
      <c r="I25" s="687"/>
    </row>
    <row r="26" spans="2:9" ht="24" customHeight="1" x14ac:dyDescent="0.45">
      <c r="B26" s="685" t="s">
        <v>379</v>
      </c>
      <c r="C26" s="686"/>
      <c r="D26" s="686"/>
      <c r="E26" s="686"/>
      <c r="F26" s="686"/>
      <c r="G26" s="686"/>
      <c r="H26" s="686"/>
      <c r="I26" s="687"/>
    </row>
    <row r="27" spans="2:9" ht="24" customHeight="1" x14ac:dyDescent="0.45">
      <c r="B27" s="685" t="s">
        <v>654</v>
      </c>
      <c r="C27" s="686"/>
      <c r="D27" s="686"/>
      <c r="E27" s="686"/>
      <c r="F27" s="686"/>
      <c r="G27" s="686"/>
      <c r="H27" s="686"/>
      <c r="I27" s="687"/>
    </row>
    <row r="28" spans="2:9" ht="24" customHeight="1" thickBot="1" x14ac:dyDescent="0.5">
      <c r="B28" s="685" t="s">
        <v>379</v>
      </c>
      <c r="C28" s="686"/>
      <c r="D28" s="686"/>
      <c r="E28" s="686"/>
      <c r="F28" s="686"/>
      <c r="G28" s="686"/>
      <c r="H28" s="686"/>
      <c r="I28" s="687"/>
    </row>
    <row r="29" spans="2:9" ht="24" thickBot="1" x14ac:dyDescent="0.5">
      <c r="B29" s="767"/>
      <c r="C29" s="768"/>
      <c r="D29" s="768"/>
      <c r="E29" s="768"/>
      <c r="F29" s="768"/>
      <c r="G29" s="768"/>
      <c r="H29" s="768"/>
      <c r="I29" s="769"/>
    </row>
    <row r="30" spans="2:9" ht="29" customHeight="1" thickBot="1" x14ac:dyDescent="0.5">
      <c r="B30" s="771" t="s">
        <v>655</v>
      </c>
      <c r="C30" s="771"/>
      <c r="D30" s="771"/>
      <c r="E30" s="764"/>
      <c r="F30" s="255">
        <v>1</v>
      </c>
      <c r="G30" s="255">
        <v>2</v>
      </c>
      <c r="H30" s="255">
        <v>3</v>
      </c>
      <c r="I30" s="388">
        <v>4</v>
      </c>
    </row>
    <row r="31" spans="2:9" ht="29" customHeight="1" thickBot="1" x14ac:dyDescent="0.5">
      <c r="B31" s="776" t="s">
        <v>378</v>
      </c>
      <c r="C31" s="776"/>
      <c r="D31" s="776"/>
      <c r="E31" s="777"/>
      <c r="F31" s="256"/>
      <c r="G31" s="256"/>
      <c r="H31" s="256"/>
      <c r="I31" s="389"/>
    </row>
    <row r="32" spans="2:9" ht="54.65" customHeight="1" thickBot="1" x14ac:dyDescent="0.5">
      <c r="B32" s="691" t="s">
        <v>377</v>
      </c>
      <c r="C32" s="692"/>
      <c r="D32" s="692"/>
      <c r="E32" s="693"/>
      <c r="F32" s="257"/>
      <c r="G32" s="258"/>
      <c r="H32" s="258"/>
      <c r="I32" s="390"/>
    </row>
    <row r="33" spans="2:9" ht="54.65" customHeight="1" thickBot="1" x14ac:dyDescent="0.5">
      <c r="B33" s="691" t="s">
        <v>656</v>
      </c>
      <c r="C33" s="692"/>
      <c r="D33" s="692"/>
      <c r="E33" s="693"/>
      <c r="F33" s="259"/>
      <c r="G33" s="258"/>
      <c r="H33" s="258"/>
      <c r="I33" s="390"/>
    </row>
    <row r="34" spans="2:9" ht="54.65" customHeight="1" thickBot="1" x14ac:dyDescent="0.5">
      <c r="B34" s="688" t="s">
        <v>657</v>
      </c>
      <c r="C34" s="689"/>
      <c r="D34" s="689"/>
      <c r="E34" s="690"/>
      <c r="F34" s="259"/>
      <c r="G34" s="258"/>
      <c r="H34" s="258"/>
      <c r="I34" s="390"/>
    </row>
    <row r="35" spans="2:9" ht="54.65" customHeight="1" thickBot="1" x14ac:dyDescent="0.5">
      <c r="B35" s="755" t="s">
        <v>658</v>
      </c>
      <c r="C35" s="756"/>
      <c r="D35" s="756"/>
      <c r="E35" s="757"/>
      <c r="F35" s="259"/>
      <c r="G35" s="258"/>
      <c r="H35" s="258"/>
      <c r="I35" s="390"/>
    </row>
    <row r="36" spans="2:9" ht="62.5" customHeight="1" thickBot="1" x14ac:dyDescent="0.5">
      <c r="B36" s="758" t="s">
        <v>659</v>
      </c>
      <c r="C36" s="759"/>
      <c r="D36" s="759"/>
      <c r="E36" s="760"/>
      <c r="F36" s="260"/>
      <c r="G36" s="260"/>
      <c r="H36" s="260"/>
      <c r="I36" s="391"/>
    </row>
    <row r="37" spans="2:9" ht="17.5" customHeight="1" x14ac:dyDescent="0.45">
      <c r="B37" s="764" t="s">
        <v>3</v>
      </c>
      <c r="C37" s="765"/>
      <c r="D37" s="765"/>
      <c r="E37" s="765"/>
      <c r="F37" s="765"/>
      <c r="G37" s="765"/>
      <c r="H37" s="765"/>
      <c r="I37" s="766"/>
    </row>
    <row r="38" spans="2:9" ht="31.25" customHeight="1" thickBot="1" x14ac:dyDescent="0.5">
      <c r="B38" s="761" t="s">
        <v>660</v>
      </c>
      <c r="C38" s="762"/>
      <c r="D38" s="762"/>
      <c r="E38" s="762"/>
      <c r="F38" s="762"/>
      <c r="G38" s="762"/>
      <c r="H38" s="762"/>
      <c r="I38" s="763"/>
    </row>
    <row r="39" spans="2:9" ht="24" thickBot="1" x14ac:dyDescent="0.5">
      <c r="B39" s="750" t="s">
        <v>376</v>
      </c>
      <c r="C39" s="751"/>
      <c r="D39" s="751"/>
      <c r="E39" s="751"/>
      <c r="F39" s="752"/>
      <c r="G39" s="753" t="s">
        <v>2</v>
      </c>
      <c r="H39" s="751"/>
      <c r="I39" s="754"/>
    </row>
    <row r="40" spans="2:9" ht="40.25" customHeight="1" thickBot="1" x14ac:dyDescent="0.5">
      <c r="B40" s="747" t="s">
        <v>375</v>
      </c>
      <c r="C40" s="748"/>
      <c r="D40" s="748"/>
      <c r="E40" s="748"/>
      <c r="F40" s="749"/>
      <c r="G40" s="739" t="s">
        <v>374</v>
      </c>
      <c r="H40" s="740"/>
      <c r="I40" s="783"/>
    </row>
    <row r="41" spans="2:9" ht="40.25" customHeight="1" thickBot="1" x14ac:dyDescent="0.5">
      <c r="B41" s="744" t="s">
        <v>373</v>
      </c>
      <c r="C41" s="745"/>
      <c r="D41" s="745"/>
      <c r="E41" s="745"/>
      <c r="F41" s="746"/>
      <c r="G41" s="753" t="s">
        <v>372</v>
      </c>
      <c r="H41" s="751"/>
      <c r="I41" s="754"/>
    </row>
    <row r="42" spans="2:9" ht="40.25" customHeight="1" thickBot="1" x14ac:dyDescent="0.5">
      <c r="B42" s="747" t="s">
        <v>371</v>
      </c>
      <c r="C42" s="748"/>
      <c r="D42" s="748"/>
      <c r="E42" s="748"/>
      <c r="F42" s="749"/>
      <c r="G42" s="739" t="s">
        <v>368</v>
      </c>
      <c r="H42" s="740"/>
      <c r="I42" s="783"/>
    </row>
    <row r="43" spans="2:9" ht="40.25" customHeight="1" thickBot="1" x14ac:dyDescent="0.5">
      <c r="B43" s="744" t="s">
        <v>370</v>
      </c>
      <c r="C43" s="745"/>
      <c r="D43" s="745"/>
      <c r="E43" s="745"/>
      <c r="F43" s="746"/>
      <c r="G43" s="753" t="s">
        <v>368</v>
      </c>
      <c r="H43" s="751"/>
      <c r="I43" s="754"/>
    </row>
    <row r="44" spans="2:9" ht="40.25" customHeight="1" thickBot="1" x14ac:dyDescent="0.5">
      <c r="B44" s="747" t="s">
        <v>369</v>
      </c>
      <c r="C44" s="748"/>
      <c r="D44" s="748"/>
      <c r="E44" s="748"/>
      <c r="F44" s="749"/>
      <c r="G44" s="739" t="s">
        <v>368</v>
      </c>
      <c r="H44" s="740"/>
      <c r="I44" s="783"/>
    </row>
    <row r="45" spans="2:9" ht="40.25" customHeight="1" thickBot="1" x14ac:dyDescent="0.5">
      <c r="B45" s="744" t="s">
        <v>367</v>
      </c>
      <c r="C45" s="745"/>
      <c r="D45" s="745"/>
      <c r="E45" s="745"/>
      <c r="F45" s="746"/>
      <c r="G45" s="753" t="s">
        <v>366</v>
      </c>
      <c r="H45" s="751"/>
      <c r="I45" s="754"/>
    </row>
    <row r="46" spans="2:9" ht="45.75" customHeight="1" thickBot="1" x14ac:dyDescent="0.5">
      <c r="B46" s="780" t="s">
        <v>365</v>
      </c>
      <c r="C46" s="781"/>
      <c r="D46" s="781"/>
      <c r="E46" s="781"/>
      <c r="F46" s="782"/>
      <c r="G46" s="784" t="s">
        <v>364</v>
      </c>
      <c r="H46" s="785"/>
      <c r="I46" s="786"/>
    </row>
    <row r="47" spans="2:9" ht="19.5" thickTop="1" thickBot="1" x14ac:dyDescent="0.5">
      <c r="B47" s="860"/>
      <c r="C47" s="861"/>
      <c r="D47" s="861"/>
      <c r="E47" s="861"/>
      <c r="F47" s="861"/>
      <c r="G47" s="861"/>
      <c r="H47" s="861"/>
      <c r="I47" s="862"/>
    </row>
    <row r="48" spans="2:9" ht="19.5" thickTop="1" thickBot="1" x14ac:dyDescent="0.5"/>
    <row r="49" spans="2:10" ht="24" customHeight="1" thickBot="1" x14ac:dyDescent="0.5">
      <c r="B49" s="739" t="s">
        <v>662</v>
      </c>
      <c r="C49" s="740"/>
      <c r="D49" s="740"/>
      <c r="E49" s="740"/>
      <c r="F49" s="740"/>
      <c r="G49" s="740"/>
      <c r="H49" s="740"/>
      <c r="I49" s="741"/>
      <c r="J49" s="159"/>
    </row>
    <row r="50" spans="2:10" ht="18" customHeight="1" thickBot="1" x14ac:dyDescent="0.5">
      <c r="B50" s="261"/>
      <c r="C50" s="249"/>
      <c r="D50" s="249"/>
      <c r="E50" s="249"/>
      <c r="F50" s="249"/>
      <c r="G50" s="249"/>
      <c r="H50" s="249"/>
      <c r="I50" s="262"/>
      <c r="J50" s="159"/>
    </row>
    <row r="51" spans="2:10" ht="24" customHeight="1" thickBot="1" x14ac:dyDescent="0.5">
      <c r="B51" s="332" t="s">
        <v>363</v>
      </c>
      <c r="C51" s="333"/>
      <c r="D51" s="333"/>
      <c r="E51" s="333"/>
      <c r="F51" s="333"/>
      <c r="G51" s="333"/>
      <c r="H51" s="333"/>
      <c r="I51" s="334"/>
      <c r="J51" s="159"/>
    </row>
    <row r="52" spans="2:10" ht="21" customHeight="1" thickBot="1" x14ac:dyDescent="0.6">
      <c r="B52" s="263"/>
      <c r="C52" s="844" t="s">
        <v>362</v>
      </c>
      <c r="D52" s="845"/>
      <c r="E52" s="846"/>
      <c r="F52" s="844" t="s">
        <v>361</v>
      </c>
      <c r="G52" s="845"/>
      <c r="H52" s="845"/>
      <c r="I52" s="846"/>
    </row>
    <row r="53" spans="2:10" ht="18.649999999999999" customHeight="1" thickBot="1" x14ac:dyDescent="0.6">
      <c r="B53" s="264"/>
      <c r="C53" s="847" t="s">
        <v>663</v>
      </c>
      <c r="D53" s="848"/>
      <c r="E53" s="849"/>
      <c r="F53" s="844" t="s">
        <v>664</v>
      </c>
      <c r="G53" s="845"/>
      <c r="H53" s="845"/>
      <c r="I53" s="846"/>
    </row>
    <row r="54" spans="2:10" ht="21" customHeight="1" thickBot="1" x14ac:dyDescent="0.6">
      <c r="B54" s="264"/>
      <c r="C54" s="847" t="s">
        <v>665</v>
      </c>
      <c r="D54" s="848"/>
      <c r="E54" s="849"/>
      <c r="F54" s="844" t="s">
        <v>666</v>
      </c>
      <c r="G54" s="845"/>
      <c r="H54" s="845"/>
      <c r="I54" s="846"/>
    </row>
    <row r="55" spans="2:10" ht="18.649999999999999" customHeight="1" thickBot="1" x14ac:dyDescent="0.6">
      <c r="B55" s="264"/>
      <c r="C55" s="847" t="s">
        <v>667</v>
      </c>
      <c r="D55" s="848"/>
      <c r="E55" s="849"/>
      <c r="F55" s="844" t="s">
        <v>668</v>
      </c>
      <c r="G55" s="845"/>
      <c r="H55" s="845"/>
      <c r="I55" s="846"/>
    </row>
    <row r="56" spans="2:10" ht="18.649999999999999" customHeight="1" thickBot="1" x14ac:dyDescent="0.6">
      <c r="B56" s="265"/>
      <c r="C56" s="847" t="s">
        <v>360</v>
      </c>
      <c r="D56" s="848"/>
      <c r="E56" s="848"/>
      <c r="F56" s="848"/>
      <c r="G56" s="848"/>
      <c r="H56" s="848"/>
      <c r="I56" s="849"/>
    </row>
    <row r="57" spans="2:10" ht="24" customHeight="1" thickBot="1" x14ac:dyDescent="0.6">
      <c r="B57" s="850" t="s">
        <v>669</v>
      </c>
      <c r="C57" s="851"/>
      <c r="D57" s="851"/>
      <c r="E57" s="851"/>
      <c r="F57" s="851"/>
      <c r="G57" s="851"/>
      <c r="H57" s="851"/>
      <c r="I57" s="852"/>
    </row>
    <row r="58" spans="2:10" ht="24" customHeight="1" thickBot="1" x14ac:dyDescent="0.6">
      <c r="B58" s="263"/>
      <c r="C58" s="266" t="s">
        <v>359</v>
      </c>
      <c r="D58" s="267"/>
      <c r="E58" s="268"/>
      <c r="F58" s="269" t="s">
        <v>358</v>
      </c>
      <c r="G58" s="270"/>
      <c r="H58" s="271"/>
      <c r="I58" s="272"/>
      <c r="J58" s="141"/>
    </row>
    <row r="59" spans="2:10" ht="24" customHeight="1" thickBot="1" x14ac:dyDescent="0.6">
      <c r="B59" s="264"/>
      <c r="C59" s="330" t="s">
        <v>357</v>
      </c>
      <c r="D59" s="273"/>
      <c r="E59" s="268" t="str">
        <f>IF(E58&lt;1,"",IF(E58&lt;=10,"-2.5",IF(E58&lt;=90,E58/40-2.75,IF(E58&gt;=90,"-0.5"))))</f>
        <v/>
      </c>
      <c r="F59" s="269" t="s">
        <v>1</v>
      </c>
      <c r="G59" s="274"/>
      <c r="H59" s="275"/>
      <c r="I59" s="276"/>
      <c r="J59" s="141"/>
    </row>
    <row r="60" spans="2:10" ht="24" customHeight="1" thickBot="1" x14ac:dyDescent="0.6">
      <c r="B60" s="265"/>
      <c r="C60" s="853" t="s">
        <v>356</v>
      </c>
      <c r="D60" s="853"/>
      <c r="E60" s="853"/>
      <c r="F60" s="853"/>
      <c r="G60" s="277"/>
      <c r="H60" s="278"/>
      <c r="I60" s="279"/>
      <c r="J60" s="141"/>
    </row>
    <row r="61" spans="2:10" ht="24" customHeight="1" x14ac:dyDescent="0.45">
      <c r="B61" s="332" t="s">
        <v>355</v>
      </c>
      <c r="C61" s="333"/>
      <c r="D61" s="333"/>
      <c r="E61" s="333"/>
      <c r="F61" s="333"/>
      <c r="G61" s="333"/>
      <c r="H61" s="333"/>
      <c r="I61" s="334"/>
      <c r="J61" s="159"/>
    </row>
    <row r="62" spans="2:10" ht="24" customHeight="1" x14ac:dyDescent="0.45">
      <c r="B62" s="332" t="s">
        <v>354</v>
      </c>
      <c r="C62" s="333"/>
      <c r="D62" s="333"/>
      <c r="E62" s="333"/>
      <c r="F62" s="333"/>
      <c r="G62" s="333"/>
      <c r="H62" s="333"/>
      <c r="I62" s="334"/>
      <c r="J62" s="159"/>
    </row>
    <row r="63" spans="2:10" ht="24" customHeight="1" x14ac:dyDescent="0.45">
      <c r="B63" s="329" t="s">
        <v>353</v>
      </c>
      <c r="C63" s="333"/>
      <c r="D63" s="333"/>
      <c r="E63" s="333"/>
      <c r="F63" s="333"/>
      <c r="G63" s="333"/>
      <c r="H63" s="333"/>
      <c r="I63" s="334"/>
      <c r="J63" s="159"/>
    </row>
    <row r="64" spans="2:10" ht="24" customHeight="1" x14ac:dyDescent="0.55000000000000004">
      <c r="B64" s="280"/>
      <c r="C64" s="330" t="s">
        <v>670</v>
      </c>
      <c r="D64" s="330"/>
      <c r="E64" s="330"/>
      <c r="F64" s="330"/>
      <c r="G64" s="330"/>
      <c r="H64" s="330"/>
      <c r="I64" s="331"/>
      <c r="J64" s="141"/>
    </row>
    <row r="65" spans="2:10" ht="24" customHeight="1" x14ac:dyDescent="0.55000000000000004">
      <c r="B65" s="280"/>
      <c r="C65" s="330" t="s">
        <v>671</v>
      </c>
      <c r="D65" s="330"/>
      <c r="E65" s="330"/>
      <c r="F65" s="330"/>
      <c r="G65" s="330"/>
      <c r="H65" s="330"/>
      <c r="I65" s="331"/>
      <c r="J65" s="141"/>
    </row>
    <row r="66" spans="2:10" ht="24" customHeight="1" x14ac:dyDescent="0.45">
      <c r="B66" s="332" t="s">
        <v>672</v>
      </c>
      <c r="C66" s="330"/>
      <c r="D66" s="330"/>
      <c r="E66" s="330"/>
      <c r="F66" s="330"/>
      <c r="G66" s="330"/>
      <c r="H66" s="330"/>
      <c r="I66" s="331"/>
      <c r="J66" s="141"/>
    </row>
    <row r="67" spans="2:10" ht="24" customHeight="1" thickBot="1" x14ac:dyDescent="0.5">
      <c r="B67" s="734" t="s">
        <v>673</v>
      </c>
      <c r="C67" s="704"/>
      <c r="D67" s="704"/>
      <c r="E67" s="704"/>
      <c r="F67" s="704"/>
      <c r="G67" s="704"/>
      <c r="H67" s="704"/>
      <c r="I67" s="735"/>
      <c r="J67" s="159"/>
    </row>
    <row r="68" spans="2:10" ht="24" customHeight="1" thickBot="1" x14ac:dyDescent="0.6">
      <c r="B68" s="854"/>
      <c r="C68" s="855"/>
      <c r="D68" s="855"/>
      <c r="E68" s="855"/>
      <c r="F68" s="855"/>
      <c r="G68" s="855"/>
      <c r="H68" s="855"/>
      <c r="I68" s="856"/>
      <c r="J68" s="159"/>
    </row>
    <row r="69" spans="2:10" ht="24" customHeight="1" thickBot="1" x14ac:dyDescent="0.5">
      <c r="B69" s="739" t="s">
        <v>352</v>
      </c>
      <c r="C69" s="740"/>
      <c r="D69" s="740"/>
      <c r="E69" s="740"/>
      <c r="F69" s="740"/>
      <c r="G69" s="740"/>
      <c r="H69" s="740"/>
      <c r="I69" s="741"/>
    </row>
    <row r="70" spans="2:10" ht="24" customHeight="1" x14ac:dyDescent="0.45">
      <c r="B70" s="828" t="s">
        <v>674</v>
      </c>
      <c r="C70" s="698"/>
      <c r="D70" s="698"/>
      <c r="E70" s="698"/>
      <c r="F70" s="698"/>
      <c r="G70" s="698"/>
      <c r="H70" s="698"/>
      <c r="I70" s="829"/>
      <c r="J70" s="169"/>
    </row>
    <row r="71" spans="2:10" ht="24" customHeight="1" x14ac:dyDescent="0.45">
      <c r="B71" s="841" t="s">
        <v>0</v>
      </c>
      <c r="C71" s="842"/>
      <c r="D71" s="842"/>
      <c r="E71" s="842"/>
      <c r="F71" s="842"/>
      <c r="G71" s="842"/>
      <c r="H71" s="842"/>
      <c r="I71" s="843"/>
      <c r="J71" s="168"/>
    </row>
    <row r="72" spans="2:10" ht="24" customHeight="1" x14ac:dyDescent="0.45">
      <c r="B72" s="719" t="s">
        <v>675</v>
      </c>
      <c r="C72" s="720"/>
      <c r="D72" s="720"/>
      <c r="E72" s="720"/>
      <c r="F72" s="720"/>
      <c r="G72" s="720"/>
      <c r="H72" s="720"/>
      <c r="I72" s="721"/>
      <c r="J72" s="159"/>
    </row>
    <row r="73" spans="2:10" ht="24" customHeight="1" x14ac:dyDescent="0.45">
      <c r="B73" s="719" t="s">
        <v>676</v>
      </c>
      <c r="C73" s="720"/>
      <c r="D73" s="720"/>
      <c r="E73" s="720"/>
      <c r="F73" s="720"/>
      <c r="G73" s="720"/>
      <c r="H73" s="720"/>
      <c r="I73" s="721"/>
      <c r="J73" s="159"/>
    </row>
    <row r="74" spans="2:10" ht="24" customHeight="1" thickBot="1" x14ac:dyDescent="0.6">
      <c r="B74" s="254"/>
      <c r="C74" s="720" t="s">
        <v>677</v>
      </c>
      <c r="D74" s="720"/>
      <c r="E74" s="720"/>
      <c r="F74" s="720"/>
      <c r="G74" s="720"/>
      <c r="H74" s="720"/>
      <c r="I74" s="721"/>
      <c r="J74" s="159"/>
    </row>
    <row r="75" spans="2:10" ht="24" customHeight="1" thickBot="1" x14ac:dyDescent="0.55000000000000004">
      <c r="B75" s="167"/>
      <c r="C75" s="166"/>
      <c r="D75" s="166"/>
      <c r="E75" s="166"/>
      <c r="F75" s="166"/>
      <c r="G75" s="822" t="s">
        <v>315</v>
      </c>
      <c r="H75" s="823"/>
      <c r="I75" s="336" t="s">
        <v>314</v>
      </c>
    </row>
    <row r="76" spans="2:10" ht="24" customHeight="1" thickBot="1" x14ac:dyDescent="0.5">
      <c r="B76" s="870"/>
      <c r="C76" s="157" t="s">
        <v>351</v>
      </c>
      <c r="D76" s="716"/>
      <c r="E76" s="717"/>
      <c r="F76" s="718"/>
      <c r="G76" s="175"/>
      <c r="H76" s="134" t="s">
        <v>309</v>
      </c>
      <c r="I76" s="174"/>
    </row>
    <row r="77" spans="2:10" ht="24" customHeight="1" thickBot="1" x14ac:dyDescent="0.5">
      <c r="B77" s="870"/>
      <c r="C77" s="157" t="s">
        <v>350</v>
      </c>
      <c r="D77" s="716"/>
      <c r="E77" s="717"/>
      <c r="F77" s="718"/>
      <c r="G77" s="173"/>
      <c r="H77" s="132" t="s">
        <v>309</v>
      </c>
      <c r="I77" s="174"/>
    </row>
    <row r="78" spans="2:10" ht="24" customHeight="1" thickBot="1" x14ac:dyDescent="0.5">
      <c r="B78" s="870"/>
      <c r="C78" s="157" t="s">
        <v>349</v>
      </c>
      <c r="D78" s="716"/>
      <c r="E78" s="717"/>
      <c r="F78" s="718"/>
      <c r="G78" s="173"/>
      <c r="H78" s="132" t="s">
        <v>309</v>
      </c>
      <c r="I78" s="174"/>
    </row>
    <row r="79" spans="2:10" ht="24" customHeight="1" thickBot="1" x14ac:dyDescent="0.5">
      <c r="B79" s="870"/>
      <c r="C79" s="157" t="s">
        <v>348</v>
      </c>
      <c r="D79" s="881"/>
      <c r="E79" s="882"/>
      <c r="F79" s="883"/>
      <c r="G79" s="173"/>
      <c r="H79" s="132" t="s">
        <v>309</v>
      </c>
      <c r="I79" s="174"/>
      <c r="J79" s="97"/>
    </row>
    <row r="80" spans="2:10" ht="24" customHeight="1" x14ac:dyDescent="0.45">
      <c r="B80" s="870"/>
      <c r="C80" s="839" t="s">
        <v>347</v>
      </c>
      <c r="D80" s="839"/>
      <c r="E80" s="839"/>
      <c r="F80" s="839"/>
      <c r="G80" s="839"/>
      <c r="H80" s="839"/>
      <c r="I80" s="840"/>
      <c r="J80" s="165"/>
    </row>
    <row r="81" spans="2:11" ht="24" customHeight="1" thickBot="1" x14ac:dyDescent="0.5">
      <c r="B81" s="164"/>
      <c r="C81" s="163"/>
      <c r="D81" s="163"/>
      <c r="E81" s="163"/>
      <c r="F81" s="163"/>
      <c r="G81" s="163"/>
      <c r="H81" s="163"/>
      <c r="I81" s="162"/>
      <c r="J81" s="160"/>
    </row>
    <row r="82" spans="2:11" ht="24" customHeight="1" x14ac:dyDescent="0.45">
      <c r="B82" s="725" t="s">
        <v>678</v>
      </c>
      <c r="C82" s="726"/>
      <c r="D82" s="726"/>
      <c r="E82" s="726"/>
      <c r="F82" s="726"/>
      <c r="G82" s="726"/>
      <c r="H82" s="726"/>
      <c r="I82" s="727"/>
      <c r="J82" s="161"/>
      <c r="K82" s="161"/>
    </row>
    <row r="83" spans="2:11" ht="24" customHeight="1" x14ac:dyDescent="0.45">
      <c r="B83" s="728"/>
      <c r="C83" s="729"/>
      <c r="D83" s="729"/>
      <c r="E83" s="729"/>
      <c r="F83" s="729"/>
      <c r="G83" s="729"/>
      <c r="H83" s="729"/>
      <c r="I83" s="730"/>
      <c r="J83" s="161"/>
      <c r="K83" s="161"/>
    </row>
    <row r="84" spans="2:11" ht="24" customHeight="1" x14ac:dyDescent="0.45">
      <c r="B84" s="731" t="s">
        <v>346</v>
      </c>
      <c r="C84" s="732"/>
      <c r="D84" s="732"/>
      <c r="E84" s="732"/>
      <c r="F84" s="732"/>
      <c r="G84" s="732"/>
      <c r="H84" s="732"/>
      <c r="I84" s="733"/>
      <c r="J84" s="160"/>
    </row>
    <row r="85" spans="2:11" ht="24" customHeight="1" x14ac:dyDescent="0.45">
      <c r="B85" s="731"/>
      <c r="C85" s="732"/>
      <c r="D85" s="732"/>
      <c r="E85" s="732"/>
      <c r="F85" s="732"/>
      <c r="G85" s="732"/>
      <c r="H85" s="732"/>
      <c r="I85" s="733"/>
      <c r="J85" s="160"/>
    </row>
    <row r="86" spans="2:11" ht="24" customHeight="1" x14ac:dyDescent="0.45">
      <c r="B86" s="719" t="s">
        <v>345</v>
      </c>
      <c r="C86" s="720"/>
      <c r="D86" s="720"/>
      <c r="E86" s="720"/>
      <c r="F86" s="720"/>
      <c r="G86" s="720"/>
      <c r="H86" s="720"/>
      <c r="I86" s="721"/>
      <c r="J86" s="160"/>
    </row>
    <row r="87" spans="2:11" ht="24" customHeight="1" x14ac:dyDescent="0.45">
      <c r="B87" s="719" t="s">
        <v>344</v>
      </c>
      <c r="C87" s="720"/>
      <c r="D87" s="720"/>
      <c r="E87" s="720"/>
      <c r="F87" s="720"/>
      <c r="G87" s="720"/>
      <c r="H87" s="720"/>
      <c r="I87" s="721"/>
      <c r="J87" s="159"/>
    </row>
    <row r="88" spans="2:11" ht="24" customHeight="1" x14ac:dyDescent="0.55000000000000004">
      <c r="B88" s="254"/>
      <c r="C88" s="330" t="s">
        <v>679</v>
      </c>
      <c r="D88" s="330"/>
      <c r="E88" s="330"/>
      <c r="F88" s="330"/>
      <c r="G88" s="330"/>
      <c r="H88" s="330"/>
      <c r="I88" s="331"/>
      <c r="J88" s="159"/>
    </row>
    <row r="89" spans="2:11" ht="24" customHeight="1" thickBot="1" x14ac:dyDescent="0.5">
      <c r="B89" s="332"/>
      <c r="C89" s="330" t="s">
        <v>680</v>
      </c>
      <c r="D89" s="333"/>
      <c r="E89" s="333"/>
      <c r="F89" s="333"/>
      <c r="G89" s="333"/>
      <c r="H89" s="333"/>
      <c r="I89" s="334"/>
      <c r="J89" s="159"/>
    </row>
    <row r="90" spans="2:11" ht="24" customHeight="1" thickBot="1" x14ac:dyDescent="0.55000000000000004">
      <c r="B90" s="874"/>
      <c r="C90" s="875"/>
      <c r="D90" s="875"/>
      <c r="E90" s="875"/>
      <c r="F90" s="876"/>
      <c r="G90" s="128" t="s">
        <v>307</v>
      </c>
      <c r="H90" s="128" t="s">
        <v>306</v>
      </c>
      <c r="I90" s="128" t="s">
        <v>305</v>
      </c>
    </row>
    <row r="91" spans="2:11" ht="24" customHeight="1" thickBot="1" x14ac:dyDescent="0.5">
      <c r="B91" s="870"/>
      <c r="C91" s="158" t="s">
        <v>343</v>
      </c>
      <c r="D91" s="722"/>
      <c r="E91" s="723"/>
      <c r="F91" s="724"/>
      <c r="G91" s="172"/>
      <c r="H91" s="173" t="str">
        <f>E59</f>
        <v/>
      </c>
      <c r="I91" s="174"/>
    </row>
    <row r="92" spans="2:11" ht="24" customHeight="1" thickBot="1" x14ac:dyDescent="0.5">
      <c r="B92" s="870"/>
      <c r="C92" s="157" t="s">
        <v>342</v>
      </c>
      <c r="D92" s="716"/>
      <c r="E92" s="717"/>
      <c r="F92" s="718"/>
      <c r="G92" s="172"/>
      <c r="H92" s="173" t="str">
        <f>E59</f>
        <v/>
      </c>
      <c r="I92" s="174"/>
    </row>
    <row r="93" spans="2:11" ht="24" customHeight="1" thickBot="1" x14ac:dyDescent="0.5">
      <c r="B93" s="870"/>
      <c r="C93" s="157" t="s">
        <v>341</v>
      </c>
      <c r="D93" s="716"/>
      <c r="E93" s="717"/>
      <c r="F93" s="718"/>
      <c r="G93" s="172"/>
      <c r="H93" s="173" t="str">
        <f>E59</f>
        <v/>
      </c>
      <c r="I93" s="174"/>
    </row>
    <row r="94" spans="2:11" ht="24" customHeight="1" thickBot="1" x14ac:dyDescent="0.5">
      <c r="B94" s="870"/>
      <c r="C94" s="157" t="s">
        <v>340</v>
      </c>
      <c r="D94" s="716"/>
      <c r="E94" s="717"/>
      <c r="F94" s="718"/>
      <c r="G94" s="172"/>
      <c r="H94" s="173" t="str">
        <f>E59</f>
        <v/>
      </c>
      <c r="I94" s="174"/>
      <c r="J94"/>
    </row>
    <row r="95" spans="2:11" ht="24" customHeight="1" thickBot="1" x14ac:dyDescent="0.5">
      <c r="B95" s="877"/>
      <c r="C95" s="156" t="s">
        <v>339</v>
      </c>
      <c r="D95" s="156"/>
      <c r="E95" s="156"/>
      <c r="F95" s="156"/>
      <c r="G95" s="156"/>
      <c r="H95" s="155"/>
      <c r="I95" s="154"/>
      <c r="J95"/>
    </row>
    <row r="96" spans="2:11" ht="24" customHeight="1" thickBot="1" x14ac:dyDescent="0.55000000000000004">
      <c r="B96" s="375"/>
      <c r="C96" s="153"/>
      <c r="D96" s="153"/>
      <c r="E96" s="153"/>
      <c r="F96" s="153"/>
      <c r="G96" s="153"/>
      <c r="H96" s="153"/>
      <c r="I96" s="376"/>
      <c r="J96"/>
    </row>
    <row r="97" spans="2:11" ht="24" customHeight="1" x14ac:dyDescent="0.45">
      <c r="B97" s="828" t="s">
        <v>681</v>
      </c>
      <c r="C97" s="698"/>
      <c r="D97" s="698"/>
      <c r="E97" s="698"/>
      <c r="F97" s="698"/>
      <c r="G97" s="698"/>
      <c r="H97" s="698"/>
      <c r="I97" s="829"/>
      <c r="J97"/>
    </row>
    <row r="98" spans="2:11" ht="24" customHeight="1" thickBot="1" x14ac:dyDescent="0.5">
      <c r="B98" s="281"/>
      <c r="C98" s="853" t="s">
        <v>338</v>
      </c>
      <c r="D98" s="853"/>
      <c r="E98" s="853"/>
      <c r="F98" s="853"/>
      <c r="G98" s="853"/>
      <c r="H98" s="853"/>
      <c r="I98" s="879"/>
      <c r="J98"/>
    </row>
    <row r="99" spans="2:11" ht="18.649999999999999" customHeight="1" thickBot="1" x14ac:dyDescent="0.5">
      <c r="B99" s="857" t="s">
        <v>337</v>
      </c>
      <c r="C99" s="858"/>
      <c r="D99" s="858"/>
      <c r="E99" s="858"/>
      <c r="F99" s="858"/>
      <c r="G99" s="858"/>
      <c r="H99" s="858"/>
      <c r="I99" s="859"/>
      <c r="J99"/>
    </row>
    <row r="100" spans="2:11" ht="18.649999999999999" customHeight="1" thickBot="1" x14ac:dyDescent="0.55000000000000004">
      <c r="B100" s="713"/>
      <c r="C100" s="714"/>
      <c r="D100" s="714"/>
      <c r="E100" s="714"/>
      <c r="F100" s="714"/>
      <c r="G100" s="714"/>
      <c r="H100" s="714"/>
      <c r="I100" s="715"/>
      <c r="J100"/>
      <c r="K100"/>
    </row>
    <row r="101" spans="2:11" ht="18" customHeight="1" thickBot="1" x14ac:dyDescent="0.55000000000000004">
      <c r="B101" s="706" t="s">
        <v>313</v>
      </c>
      <c r="C101" s="335"/>
      <c r="D101" s="177" t="s">
        <v>330</v>
      </c>
      <c r="E101" s="142"/>
      <c r="F101" s="151"/>
      <c r="G101" s="150"/>
      <c r="H101" s="150"/>
      <c r="I101" s="149"/>
      <c r="J101"/>
      <c r="K101"/>
    </row>
    <row r="102" spans="2:11" ht="21.5" thickBot="1" x14ac:dyDescent="0.55000000000000004">
      <c r="B102" s="707"/>
      <c r="C102" s="335"/>
      <c r="D102" s="177" t="s">
        <v>327</v>
      </c>
      <c r="E102" s="137"/>
      <c r="F102" s="708" t="s">
        <v>336</v>
      </c>
      <c r="G102" s="709"/>
      <c r="H102" s="709"/>
      <c r="I102" s="710"/>
      <c r="J102"/>
      <c r="K102"/>
    </row>
    <row r="103" spans="2:11" ht="21.5" thickBot="1" x14ac:dyDescent="0.55000000000000004">
      <c r="B103" s="145"/>
      <c r="C103" s="144"/>
      <c r="D103" s="144"/>
      <c r="E103" s="137"/>
      <c r="F103" s="152" t="s">
        <v>335</v>
      </c>
      <c r="G103" s="178"/>
      <c r="H103" s="152" t="s">
        <v>334</v>
      </c>
      <c r="I103" s="179"/>
      <c r="J103"/>
      <c r="K103"/>
    </row>
    <row r="104" spans="2:11" ht="21.5" thickBot="1" x14ac:dyDescent="0.55000000000000004">
      <c r="B104" s="706" t="s">
        <v>312</v>
      </c>
      <c r="C104" s="335"/>
      <c r="D104" s="177" t="s">
        <v>330</v>
      </c>
      <c r="E104" s="147"/>
      <c r="F104" s="807" t="s">
        <v>333</v>
      </c>
      <c r="G104" s="808"/>
      <c r="H104" s="711">
        <f>I103-G103</f>
        <v>0</v>
      </c>
      <c r="I104" s="712"/>
      <c r="J104"/>
      <c r="K104"/>
    </row>
    <row r="105" spans="2:11" ht="18" customHeight="1" thickBot="1" x14ac:dyDescent="0.55000000000000004">
      <c r="B105" s="707"/>
      <c r="C105" s="335"/>
      <c r="D105" s="177" t="s">
        <v>327</v>
      </c>
      <c r="E105" s="147"/>
      <c r="F105" s="820" t="s">
        <v>332</v>
      </c>
      <c r="G105" s="821"/>
      <c r="H105" s="830"/>
      <c r="I105" s="831"/>
      <c r="J105"/>
      <c r="K105"/>
    </row>
    <row r="106" spans="2:11" ht="21.5" thickBot="1" x14ac:dyDescent="0.55000000000000004">
      <c r="B106" s="145"/>
      <c r="C106" s="144"/>
      <c r="D106" s="144"/>
      <c r="E106" s="186"/>
      <c r="F106" s="832"/>
      <c r="G106" s="833"/>
      <c r="H106" s="833"/>
      <c r="I106" s="834"/>
      <c r="J106"/>
      <c r="K106"/>
    </row>
    <row r="107" spans="2:11" ht="21.5" thickBot="1" x14ac:dyDescent="0.55000000000000004">
      <c r="B107" s="706" t="s">
        <v>311</v>
      </c>
      <c r="C107" s="335"/>
      <c r="D107" s="177" t="s">
        <v>330</v>
      </c>
      <c r="E107" s="187"/>
      <c r="F107" s="188" t="s">
        <v>403</v>
      </c>
      <c r="G107" s="189"/>
      <c r="H107" s="832"/>
      <c r="I107" s="834"/>
      <c r="J107"/>
      <c r="K107"/>
    </row>
    <row r="108" spans="2:11" ht="21.5" thickBot="1" x14ac:dyDescent="0.55000000000000004">
      <c r="B108" s="707"/>
      <c r="C108" s="335"/>
      <c r="D108" s="177" t="s">
        <v>327</v>
      </c>
      <c r="E108" s="147"/>
      <c r="F108" s="824" t="s">
        <v>331</v>
      </c>
      <c r="G108" s="825"/>
      <c r="H108" s="826" t="str">
        <f>IF(G107&lt;=120,"Yes","No")</f>
        <v>Yes</v>
      </c>
      <c r="I108" s="827"/>
      <c r="J108"/>
      <c r="K108"/>
    </row>
    <row r="109" spans="2:11" ht="21.5" thickBot="1" x14ac:dyDescent="0.55000000000000004">
      <c r="B109" s="145"/>
      <c r="C109" s="144"/>
      <c r="D109" s="144"/>
      <c r="E109" s="147"/>
      <c r="F109" s="151"/>
      <c r="G109" s="150"/>
      <c r="H109" s="150"/>
      <c r="I109" s="149"/>
      <c r="J109"/>
      <c r="K109"/>
    </row>
    <row r="110" spans="2:11" ht="21.5" thickBot="1" x14ac:dyDescent="0.55000000000000004">
      <c r="B110" s="706" t="s">
        <v>310</v>
      </c>
      <c r="C110" s="335"/>
      <c r="D110" s="177" t="s">
        <v>330</v>
      </c>
      <c r="E110" s="147"/>
      <c r="F110" s="148" t="s">
        <v>329</v>
      </c>
      <c r="G110" s="805"/>
      <c r="H110" s="806"/>
      <c r="I110" s="180" t="s">
        <v>328</v>
      </c>
      <c r="J110"/>
      <c r="K110"/>
    </row>
    <row r="111" spans="2:11" ht="21.5" thickBot="1" x14ac:dyDescent="0.55000000000000004">
      <c r="B111" s="707"/>
      <c r="C111" s="335"/>
      <c r="D111" s="177" t="s">
        <v>327</v>
      </c>
      <c r="E111" s="147"/>
      <c r="F111" s="377"/>
      <c r="G111" s="190" t="s">
        <v>326</v>
      </c>
      <c r="H111" s="181"/>
      <c r="I111" s="146"/>
      <c r="J111"/>
      <c r="K111"/>
    </row>
    <row r="112" spans="2:11" ht="21.5" thickBot="1" x14ac:dyDescent="0.55000000000000004">
      <c r="B112" s="145"/>
      <c r="C112" s="144"/>
      <c r="D112" s="144"/>
      <c r="E112" s="143"/>
      <c r="F112" s="871"/>
      <c r="G112" s="872"/>
      <c r="H112" s="872"/>
      <c r="I112" s="873"/>
      <c r="J112"/>
      <c r="K112"/>
    </row>
    <row r="113" spans="2:10" ht="21.5" thickBot="1" x14ac:dyDescent="0.55000000000000004">
      <c r="B113" s="817"/>
      <c r="C113" s="818"/>
      <c r="D113" s="818"/>
      <c r="E113" s="818"/>
      <c r="F113" s="818"/>
      <c r="G113" s="818"/>
      <c r="H113" s="818"/>
      <c r="I113" s="819"/>
      <c r="J113"/>
    </row>
    <row r="114" spans="2:10" ht="21.5" thickBot="1" x14ac:dyDescent="0.55000000000000004">
      <c r="B114" s="142"/>
      <c r="C114" s="183" t="s">
        <v>325</v>
      </c>
      <c r="D114" s="185" t="s">
        <v>324</v>
      </c>
      <c r="E114" s="128" t="s">
        <v>402</v>
      </c>
      <c r="F114" s="336" t="s">
        <v>323</v>
      </c>
      <c r="G114" s="128" t="s">
        <v>322</v>
      </c>
      <c r="H114" s="128" t="s">
        <v>321</v>
      </c>
      <c r="I114" s="128" t="s">
        <v>320</v>
      </c>
      <c r="J114" s="141"/>
    </row>
    <row r="115" spans="2:10" ht="18" customHeight="1" thickBot="1" x14ac:dyDescent="0.55000000000000004">
      <c r="B115" s="137"/>
      <c r="C115" s="184"/>
      <c r="D115" s="176"/>
      <c r="E115" s="176"/>
      <c r="F115" s="182"/>
      <c r="G115" s="176"/>
      <c r="H115" s="176"/>
      <c r="I115" s="176"/>
      <c r="J115"/>
    </row>
    <row r="116" spans="2:10" ht="18.649999999999999" customHeight="1" thickBot="1" x14ac:dyDescent="0.55000000000000004">
      <c r="B116" s="137"/>
      <c r="C116" s="140"/>
      <c r="D116" s="170"/>
      <c r="E116" s="170"/>
      <c r="F116" s="139"/>
      <c r="G116" s="139"/>
      <c r="H116" s="139"/>
      <c r="I116" s="138"/>
      <c r="J116"/>
    </row>
    <row r="117" spans="2:10" ht="18" customHeight="1" x14ac:dyDescent="0.5">
      <c r="B117" s="137"/>
      <c r="C117" s="815" t="s">
        <v>319</v>
      </c>
      <c r="D117" s="809"/>
      <c r="E117" s="810"/>
      <c r="F117" s="810"/>
      <c r="G117" s="810"/>
      <c r="H117" s="810"/>
      <c r="I117" s="811"/>
      <c r="J117"/>
    </row>
    <row r="118" spans="2:10" ht="21.5" thickBot="1" x14ac:dyDescent="0.5">
      <c r="B118" s="136"/>
      <c r="C118" s="816"/>
      <c r="D118" s="812"/>
      <c r="E118" s="813"/>
      <c r="F118" s="813"/>
      <c r="G118" s="813"/>
      <c r="H118" s="813"/>
      <c r="I118" s="814"/>
      <c r="J118"/>
    </row>
    <row r="119" spans="2:10" ht="21.5" thickBot="1" x14ac:dyDescent="0.55000000000000004">
      <c r="B119" s="373"/>
      <c r="C119" s="374"/>
      <c r="D119" s="374"/>
      <c r="E119" s="374"/>
      <c r="F119" s="374"/>
      <c r="G119" s="374"/>
      <c r="H119" s="374"/>
      <c r="I119" s="374"/>
      <c r="J119"/>
    </row>
    <row r="120" spans="2:10" ht="21.5" thickBot="1" x14ac:dyDescent="0.55000000000000004">
      <c r="B120" s="694"/>
      <c r="C120" s="695"/>
      <c r="D120" s="695"/>
      <c r="E120" s="695"/>
      <c r="F120" s="695"/>
      <c r="G120" s="695"/>
      <c r="H120" s="695"/>
      <c r="I120" s="696"/>
      <c r="J120"/>
    </row>
    <row r="121" spans="2:10" ht="18.649999999999999" customHeight="1" thickBot="1" x14ac:dyDescent="0.5">
      <c r="B121" s="739" t="s">
        <v>318</v>
      </c>
      <c r="C121" s="740"/>
      <c r="D121" s="740"/>
      <c r="E121" s="740"/>
      <c r="F121" s="740"/>
      <c r="G121" s="740"/>
      <c r="H121" s="740"/>
      <c r="I121" s="741"/>
      <c r="J121"/>
    </row>
    <row r="122" spans="2:10" ht="18" customHeight="1" x14ac:dyDescent="0.45">
      <c r="B122" s="828" t="s">
        <v>682</v>
      </c>
      <c r="C122" s="698"/>
      <c r="D122" s="698"/>
      <c r="E122" s="698"/>
      <c r="F122" s="698"/>
      <c r="G122" s="698"/>
      <c r="H122" s="698"/>
      <c r="I122" s="829"/>
      <c r="J122"/>
    </row>
    <row r="123" spans="2:10" ht="18" customHeight="1" x14ac:dyDescent="0.45">
      <c r="B123" s="719" t="s">
        <v>683</v>
      </c>
      <c r="C123" s="720"/>
      <c r="D123" s="720"/>
      <c r="E123" s="720"/>
      <c r="F123" s="720"/>
      <c r="G123" s="720"/>
      <c r="H123" s="720"/>
      <c r="I123" s="721"/>
      <c r="J123"/>
    </row>
    <row r="124" spans="2:10" ht="18" customHeight="1" x14ac:dyDescent="0.45">
      <c r="B124" s="719" t="s">
        <v>684</v>
      </c>
      <c r="C124" s="720"/>
      <c r="D124" s="720"/>
      <c r="E124" s="720"/>
      <c r="F124" s="720"/>
      <c r="G124" s="720"/>
      <c r="H124" s="720"/>
      <c r="I124" s="721"/>
      <c r="J124"/>
    </row>
    <row r="125" spans="2:10" ht="18" customHeight="1" x14ac:dyDescent="0.45">
      <c r="B125" s="719" t="s">
        <v>685</v>
      </c>
      <c r="C125" s="720"/>
      <c r="D125" s="720"/>
      <c r="E125" s="720"/>
      <c r="F125" s="720"/>
      <c r="G125" s="720"/>
      <c r="H125" s="720"/>
      <c r="I125" s="721"/>
      <c r="J125"/>
    </row>
    <row r="126" spans="2:10" ht="18" customHeight="1" x14ac:dyDescent="0.45">
      <c r="B126" s="719" t="s">
        <v>686</v>
      </c>
      <c r="C126" s="720"/>
      <c r="D126" s="720"/>
      <c r="E126" s="720"/>
      <c r="F126" s="720"/>
      <c r="G126" s="720"/>
      <c r="H126" s="720"/>
      <c r="I126" s="721"/>
      <c r="J126"/>
    </row>
    <row r="127" spans="2:10" ht="18" customHeight="1" x14ac:dyDescent="0.45">
      <c r="B127" s="719" t="s">
        <v>687</v>
      </c>
      <c r="C127" s="720"/>
      <c r="D127" s="720"/>
      <c r="E127" s="720"/>
      <c r="F127" s="720"/>
      <c r="G127" s="720"/>
      <c r="H127" s="720"/>
      <c r="I127" s="721"/>
      <c r="J127"/>
    </row>
    <row r="128" spans="2:10" ht="23.5" x14ac:dyDescent="0.45">
      <c r="B128" s="878"/>
      <c r="C128" s="686" t="s">
        <v>688</v>
      </c>
      <c r="D128" s="686"/>
      <c r="E128" s="686"/>
      <c r="F128" s="686"/>
      <c r="G128" s="686"/>
      <c r="H128" s="686"/>
      <c r="I128" s="838"/>
      <c r="J128"/>
    </row>
    <row r="129" spans="2:10" ht="18" customHeight="1" thickBot="1" x14ac:dyDescent="0.5">
      <c r="B129" s="878"/>
      <c r="C129" s="686" t="s">
        <v>317</v>
      </c>
      <c r="D129" s="686"/>
      <c r="E129" s="686"/>
      <c r="F129" s="686"/>
      <c r="G129" s="686"/>
      <c r="H129" s="686"/>
      <c r="I129" s="838"/>
      <c r="J129"/>
    </row>
    <row r="130" spans="2:10" ht="18.649999999999999" customHeight="1" thickBot="1" x14ac:dyDescent="0.55000000000000004">
      <c r="B130" s="880"/>
      <c r="C130" s="875"/>
      <c r="D130" s="875"/>
      <c r="E130" s="875"/>
      <c r="F130" s="875"/>
      <c r="G130" s="875"/>
      <c r="H130" s="875"/>
      <c r="I130" s="876"/>
      <c r="J130"/>
    </row>
    <row r="131" spans="2:10" ht="28.25" customHeight="1" thickBot="1" x14ac:dyDescent="0.5">
      <c r="B131" s="131" t="s">
        <v>316</v>
      </c>
      <c r="C131" s="130"/>
      <c r="D131" s="130"/>
      <c r="E131" s="130"/>
      <c r="F131" s="130"/>
      <c r="G131" s="822" t="s">
        <v>315</v>
      </c>
      <c r="H131" s="823"/>
      <c r="I131" s="135" t="s">
        <v>314</v>
      </c>
      <c r="J131"/>
    </row>
    <row r="132" spans="2:10" ht="21.5" thickBot="1" x14ac:dyDescent="0.5">
      <c r="B132" s="131" t="s">
        <v>313</v>
      </c>
      <c r="C132" s="716"/>
      <c r="D132" s="717"/>
      <c r="E132" s="717"/>
      <c r="F132" s="718"/>
      <c r="G132" s="175"/>
      <c r="H132" s="134" t="s">
        <v>309</v>
      </c>
      <c r="I132" s="174"/>
      <c r="J132"/>
    </row>
    <row r="133" spans="2:10" ht="21.5" thickBot="1" x14ac:dyDescent="0.5">
      <c r="B133" s="133" t="s">
        <v>312</v>
      </c>
      <c r="C133" s="716"/>
      <c r="D133" s="717"/>
      <c r="E133" s="717"/>
      <c r="F133" s="718"/>
      <c r="G133" s="173"/>
      <c r="H133" s="132" t="s">
        <v>309</v>
      </c>
      <c r="I133" s="174"/>
      <c r="J133"/>
    </row>
    <row r="134" spans="2:10" ht="21.5" thickBot="1" x14ac:dyDescent="0.5">
      <c r="B134" s="131" t="s">
        <v>311</v>
      </c>
      <c r="C134" s="716"/>
      <c r="D134" s="717"/>
      <c r="E134" s="717"/>
      <c r="F134" s="718"/>
      <c r="G134" s="173"/>
      <c r="H134" s="132" t="s">
        <v>309</v>
      </c>
      <c r="I134" s="174"/>
      <c r="J134"/>
    </row>
    <row r="135" spans="2:10" ht="21.5" thickBot="1" x14ac:dyDescent="0.5">
      <c r="B135" s="131" t="s">
        <v>310</v>
      </c>
      <c r="C135" s="716"/>
      <c r="D135" s="717"/>
      <c r="E135" s="717"/>
      <c r="F135" s="718"/>
      <c r="G135" s="173"/>
      <c r="H135" s="132" t="s">
        <v>309</v>
      </c>
      <c r="I135" s="174"/>
      <c r="J135"/>
    </row>
    <row r="136" spans="2:10" ht="21.5" thickBot="1" x14ac:dyDescent="0.5">
      <c r="B136" s="835"/>
      <c r="C136" s="836"/>
      <c r="D136" s="836"/>
      <c r="E136" s="836"/>
      <c r="F136" s="836"/>
      <c r="G136" s="836"/>
      <c r="H136" s="836"/>
      <c r="I136" s="837"/>
      <c r="J136"/>
    </row>
    <row r="137" spans="2:10" ht="28.25" customHeight="1" thickBot="1" x14ac:dyDescent="0.5">
      <c r="B137" s="131" t="s">
        <v>308</v>
      </c>
      <c r="C137" s="130"/>
      <c r="D137" s="130"/>
      <c r="E137" s="130"/>
      <c r="F137" s="129"/>
      <c r="G137" s="128" t="s">
        <v>307</v>
      </c>
      <c r="H137" s="128" t="s">
        <v>306</v>
      </c>
      <c r="I137" s="128" t="s">
        <v>305</v>
      </c>
      <c r="J137"/>
    </row>
    <row r="138" spans="2:10" ht="21.5" thickBot="1" x14ac:dyDescent="0.5">
      <c r="B138" s="127" t="s">
        <v>304</v>
      </c>
      <c r="C138" s="716"/>
      <c r="D138" s="717"/>
      <c r="E138" s="717"/>
      <c r="F138" s="718"/>
      <c r="G138" s="172"/>
      <c r="H138" s="173" t="str">
        <f>E59</f>
        <v/>
      </c>
      <c r="I138" s="174"/>
      <c r="J138"/>
    </row>
    <row r="139" spans="2:10" ht="21.5" thickBot="1" x14ac:dyDescent="0.5">
      <c r="B139" s="127" t="s">
        <v>303</v>
      </c>
      <c r="C139" s="716"/>
      <c r="D139" s="717"/>
      <c r="E139" s="717"/>
      <c r="F139" s="718"/>
      <c r="G139" s="172"/>
      <c r="H139" s="173" t="str">
        <f>E59</f>
        <v/>
      </c>
      <c r="I139" s="174"/>
      <c r="J139"/>
    </row>
    <row r="140" spans="2:10" ht="21.5" thickBot="1" x14ac:dyDescent="0.5">
      <c r="B140" s="127" t="s">
        <v>302</v>
      </c>
      <c r="C140" s="716"/>
      <c r="D140" s="717"/>
      <c r="E140" s="717"/>
      <c r="F140" s="718"/>
      <c r="G140" s="172"/>
      <c r="H140" s="173" t="str">
        <f>E59</f>
        <v/>
      </c>
      <c r="I140" s="174"/>
      <c r="J140"/>
    </row>
    <row r="141" spans="2:10" ht="21.5" thickBot="1" x14ac:dyDescent="0.5">
      <c r="B141" s="127" t="s">
        <v>301</v>
      </c>
      <c r="C141" s="716"/>
      <c r="D141" s="717"/>
      <c r="E141" s="717"/>
      <c r="F141" s="718"/>
      <c r="G141" s="172"/>
      <c r="H141" s="173" t="str">
        <f>E59</f>
        <v/>
      </c>
      <c r="I141" s="174"/>
      <c r="J141"/>
    </row>
    <row r="142" spans="2:10" x14ac:dyDescent="0.45">
      <c r="J142"/>
    </row>
    <row r="143" spans="2:10" ht="19" thickBot="1" x14ac:dyDescent="0.5"/>
    <row r="144" spans="2:10" ht="59" customHeight="1" thickBot="1" x14ac:dyDescent="0.5">
      <c r="B144" s="863" t="s">
        <v>300</v>
      </c>
      <c r="C144" s="864"/>
      <c r="D144" s="865"/>
      <c r="E144" s="866"/>
      <c r="F144" s="867"/>
      <c r="G144" s="126" t="s">
        <v>299</v>
      </c>
      <c r="H144" s="868">
        <f>'Contact Info'!B4</f>
        <v>0</v>
      </c>
      <c r="I144" s="869"/>
    </row>
    <row r="146" spans="8:8" x14ac:dyDescent="0.45">
      <c r="H146" s="125"/>
    </row>
  </sheetData>
  <mergeCells count="134">
    <mergeCell ref="B99:I99"/>
    <mergeCell ref="B47:I47"/>
    <mergeCell ref="B144:C144"/>
    <mergeCell ref="D144:F144"/>
    <mergeCell ref="H144:I144"/>
    <mergeCell ref="C132:F132"/>
    <mergeCell ref="C133:F133"/>
    <mergeCell ref="B73:I73"/>
    <mergeCell ref="G75:H75"/>
    <mergeCell ref="B76:B80"/>
    <mergeCell ref="B124:I124"/>
    <mergeCell ref="B125:I125"/>
    <mergeCell ref="B126:I126"/>
    <mergeCell ref="F112:I112"/>
    <mergeCell ref="B90:F90"/>
    <mergeCell ref="B91:B95"/>
    <mergeCell ref="B128:B129"/>
    <mergeCell ref="B97:I97"/>
    <mergeCell ref="C98:I98"/>
    <mergeCell ref="C141:F141"/>
    <mergeCell ref="B130:I130"/>
    <mergeCell ref="C128:I128"/>
    <mergeCell ref="D78:F78"/>
    <mergeCell ref="D79:F79"/>
    <mergeCell ref="D94:F94"/>
    <mergeCell ref="C74:I74"/>
    <mergeCell ref="C80:I80"/>
    <mergeCell ref="B70:I70"/>
    <mergeCell ref="B71:I71"/>
    <mergeCell ref="C52:E52"/>
    <mergeCell ref="F55:I55"/>
    <mergeCell ref="C56:I56"/>
    <mergeCell ref="B57:I57"/>
    <mergeCell ref="C53:E53"/>
    <mergeCell ref="D76:F76"/>
    <mergeCell ref="D77:F77"/>
    <mergeCell ref="C60:F60"/>
    <mergeCell ref="B68:I68"/>
    <mergeCell ref="F52:I52"/>
    <mergeCell ref="F53:I53"/>
    <mergeCell ref="F54:I54"/>
    <mergeCell ref="B69:I69"/>
    <mergeCell ref="B72:I72"/>
    <mergeCell ref="C55:E55"/>
    <mergeCell ref="C54:E54"/>
    <mergeCell ref="C139:F139"/>
    <mergeCell ref="C140:F140"/>
    <mergeCell ref="C134:F134"/>
    <mergeCell ref="C135:F135"/>
    <mergeCell ref="G110:H110"/>
    <mergeCell ref="F104:G104"/>
    <mergeCell ref="D117:I118"/>
    <mergeCell ref="C117:C118"/>
    <mergeCell ref="B113:I113"/>
    <mergeCell ref="F105:G105"/>
    <mergeCell ref="G131:H131"/>
    <mergeCell ref="B127:I127"/>
    <mergeCell ref="F108:G108"/>
    <mergeCell ref="H108:I108"/>
    <mergeCell ref="B121:I121"/>
    <mergeCell ref="B122:I122"/>
    <mergeCell ref="B123:I123"/>
    <mergeCell ref="H105:I105"/>
    <mergeCell ref="B107:B108"/>
    <mergeCell ref="F106:I106"/>
    <mergeCell ref="H107:I107"/>
    <mergeCell ref="B136:I136"/>
    <mergeCell ref="C138:F138"/>
    <mergeCell ref="C129:I129"/>
    <mergeCell ref="B1:I1"/>
    <mergeCell ref="B30:E30"/>
    <mergeCell ref="F14:I15"/>
    <mergeCell ref="B31:E31"/>
    <mergeCell ref="C5:D5"/>
    <mergeCell ref="B46:F46"/>
    <mergeCell ref="B45:F45"/>
    <mergeCell ref="B44:F44"/>
    <mergeCell ref="B43:F43"/>
    <mergeCell ref="B42:F42"/>
    <mergeCell ref="G40:I40"/>
    <mergeCell ref="G41:I41"/>
    <mergeCell ref="G43:I43"/>
    <mergeCell ref="G42:I42"/>
    <mergeCell ref="G44:I44"/>
    <mergeCell ref="G46:I46"/>
    <mergeCell ref="G45:I45"/>
    <mergeCell ref="B2:I4"/>
    <mergeCell ref="F6:I6"/>
    <mergeCell ref="F5:I5"/>
    <mergeCell ref="B6:D6"/>
    <mergeCell ref="B19:I19"/>
    <mergeCell ref="B27:I27"/>
    <mergeCell ref="B22:I22"/>
    <mergeCell ref="C23:I23"/>
    <mergeCell ref="B24:I24"/>
    <mergeCell ref="B25:I25"/>
    <mergeCell ref="B26:I26"/>
    <mergeCell ref="B49:I49"/>
    <mergeCell ref="B20:I20"/>
    <mergeCell ref="B41:F41"/>
    <mergeCell ref="B40:F40"/>
    <mergeCell ref="B39:F39"/>
    <mergeCell ref="G39:I39"/>
    <mergeCell ref="B35:E35"/>
    <mergeCell ref="B36:E36"/>
    <mergeCell ref="B38:I38"/>
    <mergeCell ref="B37:I37"/>
    <mergeCell ref="B21:I21"/>
    <mergeCell ref="B29:I29"/>
    <mergeCell ref="B28:I28"/>
    <mergeCell ref="B16:I16"/>
    <mergeCell ref="B17:I17"/>
    <mergeCell ref="B34:E34"/>
    <mergeCell ref="B33:E33"/>
    <mergeCell ref="B32:E32"/>
    <mergeCell ref="B120:I120"/>
    <mergeCell ref="B8:I8"/>
    <mergeCell ref="B9:I9"/>
    <mergeCell ref="B10:I10"/>
    <mergeCell ref="B110:B111"/>
    <mergeCell ref="B101:B102"/>
    <mergeCell ref="B104:B105"/>
    <mergeCell ref="F102:I102"/>
    <mergeCell ref="H104:I104"/>
    <mergeCell ref="B100:I100"/>
    <mergeCell ref="D92:F92"/>
    <mergeCell ref="D93:F93"/>
    <mergeCell ref="B86:I86"/>
    <mergeCell ref="B87:I87"/>
    <mergeCell ref="D91:F91"/>
    <mergeCell ref="B82:I83"/>
    <mergeCell ref="B84:I85"/>
    <mergeCell ref="B67:I67"/>
    <mergeCell ref="C18:I18"/>
  </mergeCells>
  <dataValidations disablePrompts="1" xWindow="1416" yWindow="605" count="9">
    <dataValidation type="list" allowBlank="1" showInputMessage="1" showErrorMessage="1" sqref="I76:I79 F36:I36 I91:I94 H111 C115 I132:I135 I138:I141" xr:uid="{00000000-0002-0000-0400-000000000000}">
      <formula1>"Yes, No"</formula1>
    </dataValidation>
    <dataValidation allowBlank="1" showInputMessage="1" showErrorMessage="1" promptTitle="Outside Temperature" prompt="Enter the Current Outside Temp. During Assessment in Fahrenheit " sqref="E58" xr:uid="{00000000-0002-0000-0400-000001000000}"/>
    <dataValidation allowBlank="1" showInputMessage="1" showErrorMessage="1" promptTitle="Spillage " prompt="Enter Amount of Time in Seconds _x000a_" sqref="G76:G79" xr:uid="{00000000-0002-0000-0400-000002000000}"/>
    <dataValidation allowBlank="1" showInputMessage="1" showErrorMessage="1" promptTitle="Pressure (Pa)" prompt="Enter Pressure Recording During Draft Test at Assessment_x000a_" sqref="G91:G94" xr:uid="{00000000-0002-0000-0400-000003000000}"/>
    <dataValidation allowBlank="1" showInputMessage="1" showErrorMessage="1" promptTitle="Ambient CO" prompt="Enter Ambient CO from Monitor During Assessment_x000a_" sqref="G110:H110" xr:uid="{00000000-0002-0000-0400-000004000000}"/>
    <dataValidation allowBlank="1" showInputMessage="1" showErrorMessage="1" promptTitle="HWH Temp" prompt="Auto-populated from Assessment Form_x000a_" sqref="G107" xr:uid="{00000000-0002-0000-0400-000005000000}"/>
    <dataValidation allowBlank="1" showInputMessage="1" showErrorMessage="1" promptTitle="Return Temp" prompt="Auto-populated from Assessment Form" sqref="F103" xr:uid="{00000000-0002-0000-0400-000006000000}"/>
    <dataValidation allowBlank="1" showInputMessage="1" showErrorMessage="1" promptTitle="Supply Temp" prompt="Auto-populated from Assessment Form" sqref="H103" xr:uid="{00000000-0002-0000-0400-000007000000}"/>
    <dataValidation allowBlank="1" showInputMessage="1" showErrorMessage="1" promptTitle="Furnace Heat Rise Range" prompt="Check Tag for Acceptable Range for Appliance _x000a_" sqref="H104:I104" xr:uid="{00000000-0002-0000-0400-000008000000}"/>
  </dataValidations>
  <pageMargins left="0.7" right="0.7" top="0.75" bottom="0.75" header="0.3" footer="0.3"/>
  <pageSetup scale="42" orientation="portrait" r:id="rId1"/>
  <rowBreaks count="3" manualBreakCount="3">
    <brk id="47" max="16383" man="1"/>
    <brk id="119" max="9" man="1"/>
    <brk id="19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3"/>
  <sheetViews>
    <sheetView showGridLines="0" zoomScale="90" zoomScaleNormal="90" workbookViewId="0">
      <selection activeCell="D35" sqref="D35"/>
    </sheetView>
  </sheetViews>
  <sheetFormatPr defaultRowHeight="14.5" x14ac:dyDescent="0.35"/>
  <cols>
    <col min="2" max="2" width="12.1796875" bestFit="1" customWidth="1"/>
    <col min="6" max="6" width="10.81640625" customWidth="1"/>
    <col min="7" max="7" width="29.81640625" customWidth="1"/>
    <col min="8" max="9" width="10.81640625" customWidth="1"/>
  </cols>
  <sheetData>
    <row r="1" spans="1:10" x14ac:dyDescent="0.35">
      <c r="A1" s="896"/>
      <c r="B1" s="896"/>
      <c r="C1" s="896"/>
      <c r="D1" s="896"/>
      <c r="E1" s="896"/>
      <c r="F1" s="896"/>
      <c r="G1" s="896"/>
      <c r="H1" s="896"/>
      <c r="I1" s="896"/>
      <c r="J1" s="896"/>
    </row>
    <row r="2" spans="1:10" x14ac:dyDescent="0.35">
      <c r="A2" s="896"/>
      <c r="B2" s="941"/>
      <c r="C2" s="367" t="s">
        <v>109</v>
      </c>
      <c r="D2" s="897"/>
      <c r="E2" s="897"/>
      <c r="F2" s="897"/>
      <c r="G2" s="366"/>
      <c r="H2" s="365" t="s">
        <v>134</v>
      </c>
      <c r="I2" s="355"/>
      <c r="J2" s="937"/>
    </row>
    <row r="3" spans="1:10" x14ac:dyDescent="0.35">
      <c r="A3" s="896"/>
      <c r="B3" s="941"/>
      <c r="C3" s="364" t="s">
        <v>4</v>
      </c>
      <c r="D3" s="898"/>
      <c r="E3" s="898"/>
      <c r="F3" s="898"/>
      <c r="G3" s="363"/>
      <c r="H3" s="362" t="s">
        <v>133</v>
      </c>
      <c r="I3" s="355"/>
      <c r="J3" s="937"/>
    </row>
    <row r="4" spans="1:10" ht="2.15" customHeight="1" x14ac:dyDescent="0.35">
      <c r="A4" s="896"/>
      <c r="B4" s="941"/>
      <c r="C4" s="907"/>
      <c r="D4" s="908"/>
      <c r="E4" s="908"/>
      <c r="F4" s="908"/>
      <c r="G4" s="908"/>
      <c r="H4" s="908"/>
      <c r="I4" s="909"/>
      <c r="J4" s="937"/>
    </row>
    <row r="5" spans="1:10" ht="2.15" customHeight="1" x14ac:dyDescent="0.35">
      <c r="A5" s="896"/>
      <c r="B5" s="941"/>
      <c r="C5" s="910"/>
      <c r="D5" s="911"/>
      <c r="E5" s="911"/>
      <c r="F5" s="911"/>
      <c r="G5" s="911"/>
      <c r="H5" s="911"/>
      <c r="I5" s="912"/>
      <c r="J5" s="937"/>
    </row>
    <row r="6" spans="1:10" x14ac:dyDescent="0.35">
      <c r="A6" s="896"/>
      <c r="B6" s="941"/>
      <c r="C6" s="904" t="s">
        <v>874</v>
      </c>
      <c r="D6" s="905"/>
      <c r="E6" s="905"/>
      <c r="F6" s="905"/>
      <c r="G6" s="905"/>
      <c r="H6" s="905"/>
      <c r="I6" s="906"/>
      <c r="J6" s="937"/>
    </row>
    <row r="7" spans="1:10" ht="30" customHeight="1" x14ac:dyDescent="0.35">
      <c r="A7" s="896"/>
      <c r="B7" s="942"/>
      <c r="C7" s="359" t="s">
        <v>130</v>
      </c>
      <c r="D7" s="359" t="s">
        <v>129</v>
      </c>
      <c r="E7" s="359" t="s">
        <v>128</v>
      </c>
      <c r="F7" s="359" t="s">
        <v>127</v>
      </c>
      <c r="G7" s="358" t="s">
        <v>126</v>
      </c>
      <c r="H7" s="361" t="s">
        <v>125</v>
      </c>
      <c r="I7" s="358" t="s">
        <v>124</v>
      </c>
      <c r="J7" s="938"/>
    </row>
    <row r="8" spans="1:10" x14ac:dyDescent="0.35">
      <c r="A8" s="896"/>
      <c r="B8" s="357"/>
      <c r="C8" s="360"/>
      <c r="D8" s="360"/>
      <c r="E8" s="355"/>
      <c r="F8" s="354">
        <f t="shared" ref="F8:F17" si="0">((C8*D8)/144)*E8</f>
        <v>0</v>
      </c>
      <c r="G8" s="353"/>
      <c r="H8" s="352" t="str">
        <f t="shared" ref="H8:H17" si="1">IF(G8="1/4 inch Mesh NO Louvers","0.25","0.56")</f>
        <v>0.56</v>
      </c>
      <c r="I8" s="351">
        <f t="shared" ref="I8:I17" si="2">F8*(1-H8)</f>
        <v>0</v>
      </c>
      <c r="J8" s="356" t="s">
        <v>865</v>
      </c>
    </row>
    <row r="9" spans="1:10" x14ac:dyDescent="0.35">
      <c r="A9" s="896"/>
      <c r="B9" s="357"/>
      <c r="C9" s="360"/>
      <c r="D9" s="360"/>
      <c r="E9" s="355"/>
      <c r="F9" s="354">
        <f t="shared" si="0"/>
        <v>0</v>
      </c>
      <c r="G9" s="353"/>
      <c r="H9" s="352" t="str">
        <f t="shared" si="1"/>
        <v>0.56</v>
      </c>
      <c r="I9" s="351">
        <f t="shared" si="2"/>
        <v>0</v>
      </c>
      <c r="J9" s="356" t="s">
        <v>865</v>
      </c>
    </row>
    <row r="10" spans="1:10" x14ac:dyDescent="0.35">
      <c r="A10" s="896"/>
      <c r="B10" s="357"/>
      <c r="C10" s="360"/>
      <c r="D10" s="360"/>
      <c r="E10" s="355"/>
      <c r="F10" s="354">
        <f t="shared" si="0"/>
        <v>0</v>
      </c>
      <c r="G10" s="353"/>
      <c r="H10" s="352" t="str">
        <f t="shared" si="1"/>
        <v>0.56</v>
      </c>
      <c r="I10" s="351">
        <f t="shared" si="2"/>
        <v>0</v>
      </c>
      <c r="J10" s="356" t="s">
        <v>865</v>
      </c>
    </row>
    <row r="11" spans="1:10" x14ac:dyDescent="0.35">
      <c r="A11" s="896"/>
      <c r="B11" s="357"/>
      <c r="C11" s="360"/>
      <c r="D11" s="360"/>
      <c r="E11" s="355"/>
      <c r="F11" s="354">
        <f t="shared" si="0"/>
        <v>0</v>
      </c>
      <c r="G11" s="353"/>
      <c r="H11" s="352" t="str">
        <f t="shared" si="1"/>
        <v>0.56</v>
      </c>
      <c r="I11" s="351">
        <f t="shared" si="2"/>
        <v>0</v>
      </c>
      <c r="J11" s="356" t="s">
        <v>865</v>
      </c>
    </row>
    <row r="12" spans="1:10" x14ac:dyDescent="0.35">
      <c r="A12" s="896"/>
      <c r="B12" s="357"/>
      <c r="C12" s="360"/>
      <c r="D12" s="360"/>
      <c r="E12" s="355"/>
      <c r="F12" s="354">
        <f t="shared" si="0"/>
        <v>0</v>
      </c>
      <c r="G12" s="353"/>
      <c r="H12" s="352" t="str">
        <f t="shared" si="1"/>
        <v>0.56</v>
      </c>
      <c r="I12" s="351">
        <f t="shared" si="2"/>
        <v>0</v>
      </c>
      <c r="J12" s="356" t="s">
        <v>865</v>
      </c>
    </row>
    <row r="13" spans="1:10" x14ac:dyDescent="0.35">
      <c r="A13" s="896"/>
      <c r="B13" s="357"/>
      <c r="C13" s="360"/>
      <c r="D13" s="360"/>
      <c r="E13" s="355"/>
      <c r="F13" s="354">
        <f t="shared" si="0"/>
        <v>0</v>
      </c>
      <c r="G13" s="353"/>
      <c r="H13" s="352" t="str">
        <f t="shared" si="1"/>
        <v>0.56</v>
      </c>
      <c r="I13" s="351">
        <f t="shared" si="2"/>
        <v>0</v>
      </c>
      <c r="J13" s="356" t="s">
        <v>865</v>
      </c>
    </row>
    <row r="14" spans="1:10" x14ac:dyDescent="0.35">
      <c r="A14" s="896"/>
      <c r="B14" s="417"/>
      <c r="C14" s="360"/>
      <c r="D14" s="360"/>
      <c r="E14" s="355"/>
      <c r="F14" s="354">
        <f t="shared" si="0"/>
        <v>0</v>
      </c>
      <c r="G14" s="353"/>
      <c r="H14" s="352" t="str">
        <f t="shared" si="1"/>
        <v>0.56</v>
      </c>
      <c r="I14" s="351">
        <f t="shared" si="2"/>
        <v>0</v>
      </c>
      <c r="J14" s="416" t="s">
        <v>864</v>
      </c>
    </row>
    <row r="15" spans="1:10" x14ac:dyDescent="0.35">
      <c r="A15" s="896"/>
      <c r="B15" s="417"/>
      <c r="C15" s="360"/>
      <c r="D15" s="360"/>
      <c r="E15" s="355"/>
      <c r="F15" s="354">
        <f t="shared" si="0"/>
        <v>0</v>
      </c>
      <c r="G15" s="353"/>
      <c r="H15" s="352" t="str">
        <f t="shared" si="1"/>
        <v>0.56</v>
      </c>
      <c r="I15" s="351">
        <f t="shared" si="2"/>
        <v>0</v>
      </c>
      <c r="J15" s="416" t="s">
        <v>864</v>
      </c>
    </row>
    <row r="16" spans="1:10" x14ac:dyDescent="0.35">
      <c r="A16" s="896"/>
      <c r="B16" s="417"/>
      <c r="C16" s="360"/>
      <c r="D16" s="360"/>
      <c r="E16" s="355"/>
      <c r="F16" s="354">
        <f t="shared" si="0"/>
        <v>0</v>
      </c>
      <c r="G16" s="353"/>
      <c r="H16" s="352" t="str">
        <f t="shared" si="1"/>
        <v>0.56</v>
      </c>
      <c r="I16" s="351">
        <f t="shared" si="2"/>
        <v>0</v>
      </c>
      <c r="J16" s="416" t="s">
        <v>864</v>
      </c>
    </row>
    <row r="17" spans="1:10" x14ac:dyDescent="0.35">
      <c r="A17" s="896"/>
      <c r="B17" s="417"/>
      <c r="C17" s="360"/>
      <c r="D17" s="360"/>
      <c r="E17" s="355"/>
      <c r="F17" s="354">
        <f t="shared" si="0"/>
        <v>0</v>
      </c>
      <c r="G17" s="353"/>
      <c r="H17" s="352" t="str">
        <f t="shared" si="1"/>
        <v>0.56</v>
      </c>
      <c r="I17" s="351">
        <f t="shared" si="2"/>
        <v>0</v>
      </c>
      <c r="J17" s="416" t="s">
        <v>864</v>
      </c>
    </row>
    <row r="18" spans="1:10" x14ac:dyDescent="0.35">
      <c r="A18" s="896"/>
      <c r="B18" s="952"/>
      <c r="C18" s="922" t="s">
        <v>873</v>
      </c>
      <c r="D18" s="922"/>
      <c r="E18" s="922"/>
      <c r="F18" s="922"/>
      <c r="G18" s="922"/>
      <c r="H18" s="922"/>
      <c r="I18" s="343">
        <f>SUM(I8:I13)</f>
        <v>0</v>
      </c>
      <c r="J18" s="936"/>
    </row>
    <row r="19" spans="1:10" x14ac:dyDescent="0.35">
      <c r="A19" s="896"/>
      <c r="B19" s="953"/>
      <c r="C19" s="923" t="s">
        <v>872</v>
      </c>
      <c r="D19" s="923"/>
      <c r="E19" s="923"/>
      <c r="F19" s="923"/>
      <c r="G19" s="923"/>
      <c r="H19" s="923"/>
      <c r="I19" s="343">
        <f>SUM(I14:I17)</f>
        <v>0</v>
      </c>
      <c r="J19" s="937"/>
    </row>
    <row r="20" spans="1:10" x14ac:dyDescent="0.35">
      <c r="A20" s="896"/>
      <c r="B20" s="953"/>
      <c r="C20" s="913" t="s">
        <v>871</v>
      </c>
      <c r="D20" s="914"/>
      <c r="E20" s="914"/>
      <c r="F20" s="914"/>
      <c r="G20" s="915"/>
      <c r="H20" s="919" t="s">
        <v>132</v>
      </c>
      <c r="I20" s="919"/>
      <c r="J20" s="937"/>
    </row>
    <row r="21" spans="1:10" x14ac:dyDescent="0.35">
      <c r="A21" s="896"/>
      <c r="B21" s="953"/>
      <c r="C21" s="916"/>
      <c r="D21" s="917"/>
      <c r="E21" s="917"/>
      <c r="F21" s="917"/>
      <c r="G21" s="918"/>
      <c r="H21" s="919"/>
      <c r="I21" s="919"/>
      <c r="J21" s="937"/>
    </row>
    <row r="22" spans="1:10" hidden="1" x14ac:dyDescent="0.35">
      <c r="A22" s="896"/>
      <c r="B22" s="953"/>
      <c r="C22" s="924" t="s">
        <v>870</v>
      </c>
      <c r="D22" s="925"/>
      <c r="E22" s="925"/>
      <c r="F22" s="925"/>
      <c r="G22" s="926"/>
      <c r="H22" s="920">
        <f>(I3/300)</f>
        <v>0</v>
      </c>
      <c r="I22" s="921"/>
      <c r="J22" s="937"/>
    </row>
    <row r="23" spans="1:10" ht="4.25" customHeight="1" x14ac:dyDescent="0.35">
      <c r="A23" s="896"/>
      <c r="B23" s="953"/>
      <c r="C23" s="899"/>
      <c r="D23" s="900"/>
      <c r="E23" s="900"/>
      <c r="F23" s="900"/>
      <c r="G23" s="900"/>
      <c r="H23" s="900"/>
      <c r="I23" s="901"/>
      <c r="J23" s="937"/>
    </row>
    <row r="24" spans="1:10" x14ac:dyDescent="0.35">
      <c r="A24" s="896"/>
      <c r="B24" s="953"/>
      <c r="C24" s="884" t="s">
        <v>869</v>
      </c>
      <c r="D24" s="885"/>
      <c r="E24" s="885"/>
      <c r="F24" s="885"/>
      <c r="G24" s="886"/>
      <c r="H24" s="902">
        <f>IF(H20="Yes","N/A",IF(H20="No",I3/150,"N/A"))</f>
        <v>0</v>
      </c>
      <c r="I24" s="903"/>
      <c r="J24" s="937"/>
    </row>
    <row r="25" spans="1:10" ht="4.25" customHeight="1" x14ac:dyDescent="0.35">
      <c r="A25" s="896"/>
      <c r="B25" s="953"/>
      <c r="C25" s="899"/>
      <c r="D25" s="900"/>
      <c r="E25" s="900"/>
      <c r="F25" s="900"/>
      <c r="G25" s="900"/>
      <c r="H25" s="900"/>
      <c r="I25" s="901"/>
      <c r="J25" s="937"/>
    </row>
    <row r="26" spans="1:10" x14ac:dyDescent="0.35">
      <c r="A26" s="896"/>
      <c r="B26" s="953"/>
      <c r="C26" s="927" t="s">
        <v>868</v>
      </c>
      <c r="D26" s="928"/>
      <c r="E26" s="928"/>
      <c r="F26" s="928"/>
      <c r="G26" s="929"/>
      <c r="H26" s="902" t="str">
        <f>IF(H20="No","N/A",IF(H20="Yes",H22*0.5,""))</f>
        <v>N/A</v>
      </c>
      <c r="I26" s="903"/>
      <c r="J26" s="937"/>
    </row>
    <row r="27" spans="1:10" x14ac:dyDescent="0.35">
      <c r="A27" s="896"/>
      <c r="B27" s="953"/>
      <c r="C27" s="930" t="s">
        <v>867</v>
      </c>
      <c r="D27" s="931"/>
      <c r="E27" s="931"/>
      <c r="F27" s="931"/>
      <c r="G27" s="932"/>
      <c r="H27" s="902" t="str">
        <f>IF(H20="No","N/A",IF(H20="Yes",H22*0.5,""))</f>
        <v>N/A</v>
      </c>
      <c r="I27" s="903"/>
      <c r="J27" s="937"/>
    </row>
    <row r="28" spans="1:10" ht="4.25" customHeight="1" x14ac:dyDescent="0.35">
      <c r="A28" s="896"/>
      <c r="B28" s="953"/>
      <c r="C28" s="899"/>
      <c r="D28" s="900"/>
      <c r="E28" s="900"/>
      <c r="F28" s="900"/>
      <c r="G28" s="900"/>
      <c r="H28" s="900"/>
      <c r="I28" s="901"/>
      <c r="J28" s="937"/>
    </row>
    <row r="29" spans="1:10" x14ac:dyDescent="0.35">
      <c r="A29" s="896"/>
      <c r="B29" s="953"/>
      <c r="C29" s="955" t="s">
        <v>131</v>
      </c>
      <c r="D29" s="955"/>
      <c r="E29" s="955"/>
      <c r="F29" s="955"/>
      <c r="G29" s="955"/>
      <c r="H29" s="955"/>
      <c r="I29" s="955"/>
      <c r="J29" s="937"/>
    </row>
    <row r="30" spans="1:10" x14ac:dyDescent="0.35">
      <c r="A30" s="896"/>
      <c r="B30" s="953"/>
      <c r="C30" s="944" t="s">
        <v>866</v>
      </c>
      <c r="D30" s="945"/>
      <c r="E30" s="945"/>
      <c r="F30" s="945"/>
      <c r="G30" s="945"/>
      <c r="H30" s="945"/>
      <c r="I30" s="946"/>
      <c r="J30" s="937"/>
    </row>
    <row r="31" spans="1:10" ht="39" x14ac:dyDescent="0.35">
      <c r="A31" s="896"/>
      <c r="B31" s="954"/>
      <c r="C31" s="359" t="s">
        <v>130</v>
      </c>
      <c r="D31" s="359" t="s">
        <v>129</v>
      </c>
      <c r="E31" s="359" t="s">
        <v>128</v>
      </c>
      <c r="F31" s="359" t="s">
        <v>127</v>
      </c>
      <c r="G31" s="358" t="s">
        <v>126</v>
      </c>
      <c r="H31" s="358" t="s">
        <v>125</v>
      </c>
      <c r="I31" s="358" t="s">
        <v>124</v>
      </c>
      <c r="J31" s="938"/>
    </row>
    <row r="32" spans="1:10" x14ac:dyDescent="0.35">
      <c r="A32" s="896"/>
      <c r="B32" s="357"/>
      <c r="C32" s="355"/>
      <c r="D32" s="355"/>
      <c r="E32" s="355"/>
      <c r="F32" s="354">
        <f t="shared" ref="F32:F37" si="3">((C32*D32)/144)*E32</f>
        <v>0</v>
      </c>
      <c r="G32" s="353"/>
      <c r="H32" s="352" t="str">
        <f t="shared" ref="H32:H37" si="4">IF(G32="1/4 inch Mesh NO Louvers","0.25","0.56")</f>
        <v>0.56</v>
      </c>
      <c r="I32" s="351">
        <f t="shared" ref="I32:I37" si="5">F32*(1-H32)</f>
        <v>0</v>
      </c>
      <c r="J32" s="356" t="s">
        <v>865</v>
      </c>
    </row>
    <row r="33" spans="1:10" x14ac:dyDescent="0.35">
      <c r="A33" s="896"/>
      <c r="B33" s="357"/>
      <c r="C33" s="355"/>
      <c r="D33" s="355"/>
      <c r="E33" s="355"/>
      <c r="F33" s="354">
        <f t="shared" si="3"/>
        <v>0</v>
      </c>
      <c r="G33" s="353"/>
      <c r="H33" s="352" t="str">
        <f t="shared" si="4"/>
        <v>0.56</v>
      </c>
      <c r="I33" s="351">
        <f t="shared" si="5"/>
        <v>0</v>
      </c>
      <c r="J33" s="356" t="s">
        <v>865</v>
      </c>
    </row>
    <row r="34" spans="1:10" x14ac:dyDescent="0.35">
      <c r="A34" s="896"/>
      <c r="B34" s="357"/>
      <c r="C34" s="355"/>
      <c r="D34" s="355"/>
      <c r="E34" s="355"/>
      <c r="F34" s="354">
        <f t="shared" si="3"/>
        <v>0</v>
      </c>
      <c r="G34" s="353"/>
      <c r="H34" s="352" t="str">
        <f t="shared" si="4"/>
        <v>0.56</v>
      </c>
      <c r="I34" s="351">
        <f t="shared" si="5"/>
        <v>0</v>
      </c>
      <c r="J34" s="356" t="s">
        <v>865</v>
      </c>
    </row>
    <row r="35" spans="1:10" x14ac:dyDescent="0.35">
      <c r="A35" s="896"/>
      <c r="B35" s="417"/>
      <c r="C35" s="355"/>
      <c r="D35" s="355"/>
      <c r="E35" s="355"/>
      <c r="F35" s="354">
        <f t="shared" si="3"/>
        <v>0</v>
      </c>
      <c r="G35" s="353"/>
      <c r="H35" s="352" t="str">
        <f t="shared" si="4"/>
        <v>0.56</v>
      </c>
      <c r="I35" s="351">
        <f t="shared" si="5"/>
        <v>0</v>
      </c>
      <c r="J35" s="416" t="s">
        <v>864</v>
      </c>
    </row>
    <row r="36" spans="1:10" x14ac:dyDescent="0.35">
      <c r="A36" s="896"/>
      <c r="B36" s="417"/>
      <c r="C36" s="355"/>
      <c r="D36" s="355"/>
      <c r="E36" s="355"/>
      <c r="F36" s="354">
        <f t="shared" si="3"/>
        <v>0</v>
      </c>
      <c r="G36" s="353"/>
      <c r="H36" s="352" t="str">
        <f t="shared" si="4"/>
        <v>0.56</v>
      </c>
      <c r="I36" s="351">
        <f t="shared" si="5"/>
        <v>0</v>
      </c>
      <c r="J36" s="416" t="s">
        <v>864</v>
      </c>
    </row>
    <row r="37" spans="1:10" x14ac:dyDescent="0.35">
      <c r="A37" s="896"/>
      <c r="B37" s="418"/>
      <c r="C37" s="350"/>
      <c r="D37" s="350"/>
      <c r="E37" s="350"/>
      <c r="F37" s="349">
        <f t="shared" si="3"/>
        <v>0</v>
      </c>
      <c r="G37" s="348"/>
      <c r="H37" s="347" t="str">
        <f t="shared" si="4"/>
        <v>0.56</v>
      </c>
      <c r="I37" s="346">
        <f t="shared" si="5"/>
        <v>0</v>
      </c>
      <c r="J37" s="419" t="s">
        <v>863</v>
      </c>
    </row>
    <row r="38" spans="1:10" ht="4.25" customHeight="1" x14ac:dyDescent="0.35">
      <c r="A38" s="896"/>
      <c r="B38" s="345"/>
      <c r="C38" s="893"/>
      <c r="D38" s="894"/>
      <c r="E38" s="894"/>
      <c r="F38" s="894"/>
      <c r="G38" s="894"/>
      <c r="H38" s="894"/>
      <c r="I38" s="895"/>
      <c r="J38" s="344"/>
    </row>
    <row r="39" spans="1:10" x14ac:dyDescent="0.35">
      <c r="A39" s="896"/>
      <c r="B39" s="939"/>
      <c r="C39" s="949" t="s">
        <v>862</v>
      </c>
      <c r="D39" s="950"/>
      <c r="E39" s="950"/>
      <c r="F39" s="950"/>
      <c r="G39" s="950"/>
      <c r="H39" s="950"/>
      <c r="I39" s="343" t="str">
        <f>IF(H20="Yes","N/A",IF(SUM(I8:I17)+SUM(I32:I37)&gt;=H24,"Yes","No"))</f>
        <v>Yes</v>
      </c>
      <c r="J39" s="940"/>
    </row>
    <row r="40" spans="1:10" ht="4.25" customHeight="1" x14ac:dyDescent="0.35">
      <c r="A40" s="896"/>
      <c r="B40" s="939"/>
      <c r="C40" s="899"/>
      <c r="D40" s="900"/>
      <c r="E40" s="900"/>
      <c r="F40" s="900"/>
      <c r="G40" s="900"/>
      <c r="H40" s="900"/>
      <c r="I40" s="901"/>
      <c r="J40" s="940"/>
    </row>
    <row r="41" spans="1:10" x14ac:dyDescent="0.35">
      <c r="A41" s="896"/>
      <c r="B41" s="939"/>
      <c r="C41" s="947" t="s">
        <v>861</v>
      </c>
      <c r="D41" s="947"/>
      <c r="E41" s="947"/>
      <c r="F41" s="947"/>
      <c r="G41" s="947"/>
      <c r="H41" s="947"/>
      <c r="I41" s="341" t="str">
        <f>IF(H20="No","N/A",IF(SUM(I8:I13)+SUM(I32:I34)&gt;=H26,"Yes",IF(SUM(I8:I13)+SUM(I32:I34)&gt;=H24,"Yes","No")))</f>
        <v>N/A</v>
      </c>
      <c r="J41" s="342"/>
    </row>
    <row r="42" spans="1:10" x14ac:dyDescent="0.35">
      <c r="A42" s="896"/>
      <c r="B42" s="939"/>
      <c r="C42" s="948" t="s">
        <v>860</v>
      </c>
      <c r="D42" s="948"/>
      <c r="E42" s="948"/>
      <c r="F42" s="948"/>
      <c r="G42" s="948"/>
      <c r="H42" s="948"/>
      <c r="I42" s="341" t="str">
        <f>IF(H20="No","N/A",IF(SUM(I14:I17)+SUM(I35:I37)&gt;=H26,"Yes",IF(SUM(I8:I13)+SUM(I32:I34)&gt;=H24,"Yes","No")))</f>
        <v>N/A</v>
      </c>
    </row>
    <row r="43" spans="1:10" hidden="1" x14ac:dyDescent="0.35">
      <c r="A43" s="896"/>
      <c r="B43" s="939"/>
      <c r="C43" s="951" t="s">
        <v>859</v>
      </c>
      <c r="D43" s="951"/>
      <c r="E43" s="951"/>
      <c r="F43" s="951"/>
      <c r="G43" s="951"/>
      <c r="H43" s="951"/>
      <c r="I43" s="245" t="str">
        <f>IF(SUM(I8:I13)+SUM(I32:I35)&gt;=H24,"Yes","No")&amp;IF(H20="Yes","False","")</f>
        <v>Yes</v>
      </c>
    </row>
    <row r="44" spans="1:10" x14ac:dyDescent="0.35">
      <c r="A44" s="896"/>
      <c r="B44" s="939"/>
      <c r="C44" s="943" t="s">
        <v>123</v>
      </c>
      <c r="D44" s="943"/>
      <c r="E44" s="943"/>
      <c r="F44" s="943"/>
      <c r="G44" s="943"/>
      <c r="H44" s="943"/>
      <c r="I44" s="943"/>
    </row>
    <row r="47" spans="1:10" x14ac:dyDescent="0.35">
      <c r="B47" s="97"/>
      <c r="C47" s="933" t="s">
        <v>858</v>
      </c>
      <c r="D47" s="934"/>
      <c r="E47" s="934"/>
      <c r="F47" s="934"/>
      <c r="G47" s="934"/>
      <c r="H47" s="934"/>
      <c r="I47" s="935"/>
      <c r="J47" s="97"/>
    </row>
    <row r="48" spans="1:10" ht="4.25" customHeight="1" x14ac:dyDescent="0.35">
      <c r="B48" s="339"/>
      <c r="C48" s="893"/>
      <c r="D48" s="894"/>
      <c r="E48" s="894"/>
      <c r="F48" s="894"/>
      <c r="G48" s="894"/>
      <c r="H48" s="894"/>
      <c r="I48" s="895"/>
      <c r="J48" s="338"/>
    </row>
    <row r="49" spans="2:10" x14ac:dyDescent="0.35">
      <c r="B49" s="97"/>
      <c r="C49" s="884" t="s">
        <v>857</v>
      </c>
      <c r="D49" s="885"/>
      <c r="E49" s="885"/>
      <c r="F49" s="885"/>
      <c r="G49" s="885"/>
      <c r="H49" s="886"/>
      <c r="I49" s="340">
        <f>IF(H20="Yes","N/A",I18+I19+SUM(I32:I37)-H24)</f>
        <v>0</v>
      </c>
      <c r="J49" s="97"/>
    </row>
    <row r="50" spans="2:10" ht="4.25" customHeight="1" x14ac:dyDescent="0.35">
      <c r="B50" s="339"/>
      <c r="C50" s="893"/>
      <c r="D50" s="894"/>
      <c r="E50" s="894"/>
      <c r="F50" s="894"/>
      <c r="G50" s="894"/>
      <c r="H50" s="894"/>
      <c r="I50" s="895"/>
      <c r="J50" s="338"/>
    </row>
    <row r="51" spans="2:10" x14ac:dyDescent="0.35">
      <c r="C51" s="887" t="s">
        <v>856</v>
      </c>
      <c r="D51" s="888"/>
      <c r="E51" s="888"/>
      <c r="F51" s="888"/>
      <c r="G51" s="888"/>
      <c r="H51" s="889"/>
      <c r="I51" s="340" t="str">
        <f>IF(H20="no","N/A",I18+SUM(I32:I34)-H22*0.5)</f>
        <v>N/A</v>
      </c>
    </row>
    <row r="52" spans="2:10" ht="4.25" customHeight="1" x14ac:dyDescent="0.35">
      <c r="B52" s="339"/>
      <c r="C52" s="893"/>
      <c r="D52" s="894"/>
      <c r="E52" s="894"/>
      <c r="F52" s="894"/>
      <c r="G52" s="894"/>
      <c r="H52" s="894"/>
      <c r="I52" s="895"/>
      <c r="J52" s="338"/>
    </row>
    <row r="53" spans="2:10" x14ac:dyDescent="0.35">
      <c r="C53" s="890" t="s">
        <v>855</v>
      </c>
      <c r="D53" s="891"/>
      <c r="E53" s="891"/>
      <c r="F53" s="891"/>
      <c r="G53" s="891"/>
      <c r="H53" s="892"/>
      <c r="I53" s="337" t="str">
        <f>IF(H20="no","N/A",I19+SUM(I35:I37)-H22*0.5)</f>
        <v>N/A</v>
      </c>
    </row>
  </sheetData>
  <dataConsolidate/>
  <mergeCells count="43">
    <mergeCell ref="C47:I47"/>
    <mergeCell ref="J18:J31"/>
    <mergeCell ref="A2:A44"/>
    <mergeCell ref="B39:B44"/>
    <mergeCell ref="C40:I40"/>
    <mergeCell ref="J39:J40"/>
    <mergeCell ref="J2:J7"/>
    <mergeCell ref="B2:B7"/>
    <mergeCell ref="C44:I44"/>
    <mergeCell ref="C30:I30"/>
    <mergeCell ref="C41:H41"/>
    <mergeCell ref="C42:H42"/>
    <mergeCell ref="C39:H39"/>
    <mergeCell ref="C43:H43"/>
    <mergeCell ref="B18:B31"/>
    <mergeCell ref="C29:I29"/>
    <mergeCell ref="C24:G24"/>
    <mergeCell ref="C26:G26"/>
    <mergeCell ref="C27:G27"/>
    <mergeCell ref="C38:I38"/>
    <mergeCell ref="C23:I23"/>
    <mergeCell ref="A1:J1"/>
    <mergeCell ref="D2:F2"/>
    <mergeCell ref="D3:F3"/>
    <mergeCell ref="C28:I28"/>
    <mergeCell ref="H24:I24"/>
    <mergeCell ref="H26:I26"/>
    <mergeCell ref="H27:I27"/>
    <mergeCell ref="C6:I6"/>
    <mergeCell ref="C4:I5"/>
    <mergeCell ref="C25:I25"/>
    <mergeCell ref="C20:G21"/>
    <mergeCell ref="H20:I21"/>
    <mergeCell ref="H22:I22"/>
    <mergeCell ref="C18:H18"/>
    <mergeCell ref="C19:H19"/>
    <mergeCell ref="C22:G22"/>
    <mergeCell ref="C49:H49"/>
    <mergeCell ref="C51:H51"/>
    <mergeCell ref="C53:H53"/>
    <mergeCell ref="C48:I48"/>
    <mergeCell ref="C50:I50"/>
    <mergeCell ref="C52:I52"/>
  </mergeCells>
  <dataValidations count="26">
    <dataValidation type="list" allowBlank="1" showInputMessage="1" showErrorMessage="1" sqref="B14:B17 B35:B37" xr:uid="{00000000-0002-0000-0300-000000000000}">
      <formula1>"Soffit, C. Soffit, Other"</formula1>
    </dataValidation>
    <dataValidation type="list" allowBlank="1" showInputMessage="1" showErrorMessage="1" sqref="B8:B13 B32:B34" xr:uid="{00000000-0002-0000-0300-000001000000}">
      <formula1>"Static, Roof Turbine, Ridge, Gable, Other"</formula1>
    </dataValidation>
    <dataValidation allowBlank="1" showInputMessage="1" showErrorMessage="1" promptTitle="Attic Ventilation to Add" prompt="This is the total square footage of venting that needs to be added to achieve proper attic ventialtion, based on the information completed above." sqref="H27:I27" xr:uid="{00000000-0002-0000-0300-000002000000}"/>
    <dataValidation allowBlank="1" showInputMessage="1" showErrorMessage="1" promptTitle="Attic Ventilation to Add" prompt="This is the total square footage of venting that needs to be added to achieve proper attic ventialtion, based on the information completed above. " sqref="H26:I26" xr:uid="{00000000-0002-0000-0300-000003000000}"/>
    <dataValidation allowBlank="1" showInputMessage="1" showErrorMessage="1" promptTitle="Gable Vent Lenght In" prompt="Enter the custom length size of the existing gable vent in inches" sqref="C9" xr:uid="{00000000-0002-0000-0300-000004000000}"/>
    <dataValidation allowBlank="1" showInputMessage="1" showErrorMessage="1" promptTitle="Static Vent Length In " prompt="Enter the custom length size of the existing gable vent in inches" sqref="C10:C11" xr:uid="{00000000-0002-0000-0300-000005000000}"/>
    <dataValidation allowBlank="1" showInputMessage="1" showErrorMessage="1" promptTitle="Ridge Vent Length In" prompt="Enter the custom length size of the existing gable vent in inches" sqref="C12:C13" xr:uid="{00000000-0002-0000-0300-000006000000}"/>
    <dataValidation allowBlank="1" showInputMessage="1" showErrorMessage="1" promptTitle="Ridge Vent Width In" prompt="Enter the custom width size of the existing gable vent in inches" sqref="D12:D13" xr:uid="{00000000-0002-0000-0300-000007000000}"/>
    <dataValidation allowBlank="1" showInputMessage="1" showErrorMessage="1" promptTitle="Static Vent Width In" prompt="Enter the custom width size of the existing gable vent in inches" sqref="D10:D11" xr:uid="{00000000-0002-0000-0300-000008000000}"/>
    <dataValidation allowBlank="1" showInputMessage="1" showErrorMessage="1" promptTitle="Low Ventilation " sqref="I42" xr:uid="{00000000-0002-0000-0300-000009000000}"/>
    <dataValidation allowBlank="1" showInputMessage="1" showErrorMessage="1" promptTitle="Total Vent Sq Ft " prompt="Formula: Length x Width divided by 144" sqref="F7" xr:uid="{00000000-0002-0000-0300-00000A000000}"/>
    <dataValidation allowBlank="1" showInputMessage="1" showErrorMessage="1" promptTitle="Total Vent Sq Ft" prompt="Formula: Length x Width divided by 144" sqref="F31" xr:uid="{00000000-0002-0000-0300-00000B000000}"/>
    <dataValidation allowBlank="1" showInputMessage="1" showErrorMessage="1" promptTitle="Attic Square Footage" prompt="Enter the approximate attic square footage. If there is more than one attic space in the house, you will complete a ventilation calculator per attic space. Only enter square footage for the specific attic space you are assessing." sqref="I3" xr:uid="{00000000-0002-0000-0300-00000C000000}"/>
    <dataValidation allowBlank="1" showInputMessage="1" showErrorMessage="1" promptTitle="House Square Footage" prompt="Enter the approximate house square footage" sqref="I2" xr:uid="{00000000-0002-0000-0300-00000D000000}"/>
    <dataValidation allowBlank="1" showInputMessage="1" showErrorMessage="1" prompt="Enter Client's Name" sqref="D2" xr:uid="{00000000-0002-0000-0300-00000E000000}"/>
    <dataValidation allowBlank="1" showInputMessage="1" showErrorMessage="1" promptTitle="Job Number" prompt="Enter the job number/client ID/audit number for this client. " sqref="D3" xr:uid="{00000000-0002-0000-0300-00000F000000}"/>
    <dataValidation type="list" allowBlank="1" showInputMessage="1" showErrorMessage="1" promptTitle="Vent Mesh Type" prompt="Select Type of Venting Mesh closest to existing Vent Type._x000a_The typical vent is 1/16&quot; Mesh with Louvers." sqref="G32:G37" xr:uid="{00000000-0002-0000-0300-000010000000}">
      <formula1>"1/4 inch Mesh NO Louvers, 1/16 inch Mesh w/ Louvers"</formula1>
    </dataValidation>
    <dataValidation type="list" allowBlank="1" showInputMessage="1" showErrorMessage="1" promptTitle="Existing Vent Mesh Type" prompt="Select Type of Venting Mesh closest to existing Vent Type._x000a_The typical vent is 1/16&quot; Mesh with Louvers." sqref="G8:G17" xr:uid="{00000000-0002-0000-0300-000012000000}">
      <formula1>"1/4 inch Mesh NO Louvers, 1/16 inch Mesh w/ Louvers"</formula1>
    </dataValidation>
    <dataValidation allowBlank="1" showInputMessage="1" showErrorMessage="1" promptTitle="Gable Vent Width In" prompt="Enter the custom width size of the existing gable vent in inches" sqref="D32:D34 D8:D9" xr:uid="{00000000-0002-0000-0300-000014000000}"/>
    <dataValidation allowBlank="1" showInputMessage="1" showErrorMessage="1" promptTitle="Gable Vent Length In" prompt="Enter the custom length size of the existing gable vent in inches" sqref="C32:C34 C8" xr:uid="{00000000-0002-0000-0300-000015000000}"/>
    <dataValidation allowBlank="1" showInputMessage="1" showErrorMessage="1" promptTitle="Soffit Vent Width In" prompt="Enter the custom width size of the existing soffit vent in inches" sqref="D14:D17 D35:D37" xr:uid="{00000000-0002-0000-0300-000016000000}"/>
    <dataValidation allowBlank="1" showInputMessage="1" showErrorMessage="1" promptTitle="Soffit Vent Length In" prompt="Enter the custom length size of the existing soffit vent in inches" sqref="C35:C38 C14:C17 C48 C50 C52" xr:uid="{00000000-0002-0000-0300-000017000000}"/>
    <dataValidation allowBlank="1" showInputMessage="1" showErrorMessage="1" promptTitle="Venting Location" prompt="At the end of the work, will the venting be split ~50/50 high/low? Approximately 50% of the venting “high” (in the upper 60% of the attic space) and approximately 50% “low” (in the lower 40% of the attic space)?" sqref="C20" xr:uid="{00000000-0002-0000-0300-000018000000}"/>
    <dataValidation type="list" allowBlank="1" showInputMessage="1" showErrorMessage="1" sqref="H20" xr:uid="{00000000-0002-0000-0300-000019000000}">
      <formula1>"Yes, No"</formula1>
    </dataValidation>
    <dataValidation allowBlank="1" showInputMessage="1" showErrorMessage="1" promptTitle="Total Venting Needed for Attic" prompt="This is the total square footage of venting needed for this attic space based on the information completed above." sqref="H24 H22" xr:uid="{00000000-0002-0000-0300-00001A000000}"/>
    <dataValidation allowBlank="1" showInputMessage="1" showErrorMessage="1" promptTitle="Added Ventilation Enough?" prompt="This answer will auto-populate whether or not the estimated ventilation is sufficient, taking into consideration the vent free area. If this is a NO, more vents need to be added!" sqref="I43" xr:uid="{00000000-0002-0000-0300-00001B000000}"/>
  </dataValidations>
  <pageMargins left="0.2" right="0.2" top="0.18" bottom="0.25" header="0.75" footer="0.87"/>
  <pageSetup scale="86"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C8E0-A28F-4FCB-94A3-4BD5D1C807BE}">
  <dimension ref="A1:E38"/>
  <sheetViews>
    <sheetView zoomScaleNormal="100" workbookViewId="0">
      <selection activeCell="H23" sqref="H23"/>
    </sheetView>
  </sheetViews>
  <sheetFormatPr defaultRowHeight="14.5" x14ac:dyDescent="0.35"/>
  <cols>
    <col min="1" max="1" width="35.6328125" customWidth="1"/>
    <col min="2" max="2" width="18.6328125" customWidth="1"/>
    <col min="3" max="3" width="5.6328125" customWidth="1"/>
    <col min="4" max="4" width="18.6328125" customWidth="1"/>
    <col min="5" max="5" width="5.6328125" customWidth="1"/>
    <col min="257" max="257" width="35.6328125" customWidth="1"/>
    <col min="258" max="258" width="18.6328125" customWidth="1"/>
    <col min="259" max="259" width="5.6328125" customWidth="1"/>
    <col min="260" max="260" width="18.6328125" customWidth="1"/>
    <col min="261" max="261" width="5.6328125" customWidth="1"/>
    <col min="513" max="513" width="35.6328125" customWidth="1"/>
    <col min="514" max="514" width="18.6328125" customWidth="1"/>
    <col min="515" max="515" width="5.6328125" customWidth="1"/>
    <col min="516" max="516" width="18.6328125" customWidth="1"/>
    <col min="517" max="517" width="5.6328125" customWidth="1"/>
    <col min="769" max="769" width="35.6328125" customWidth="1"/>
    <col min="770" max="770" width="18.6328125" customWidth="1"/>
    <col min="771" max="771" width="5.6328125" customWidth="1"/>
    <col min="772" max="772" width="18.6328125" customWidth="1"/>
    <col min="773" max="773" width="5.6328125" customWidth="1"/>
    <col min="1025" max="1025" width="35.6328125" customWidth="1"/>
    <col min="1026" max="1026" width="18.6328125" customWidth="1"/>
    <col min="1027" max="1027" width="5.6328125" customWidth="1"/>
    <col min="1028" max="1028" width="18.6328125" customWidth="1"/>
    <col min="1029" max="1029" width="5.6328125" customWidth="1"/>
    <col min="1281" max="1281" width="35.6328125" customWidth="1"/>
    <col min="1282" max="1282" width="18.6328125" customWidth="1"/>
    <col min="1283" max="1283" width="5.6328125" customWidth="1"/>
    <col min="1284" max="1284" width="18.6328125" customWidth="1"/>
    <col min="1285" max="1285" width="5.6328125" customWidth="1"/>
    <col min="1537" max="1537" width="35.6328125" customWidth="1"/>
    <col min="1538" max="1538" width="18.6328125" customWidth="1"/>
    <col min="1539" max="1539" width="5.6328125" customWidth="1"/>
    <col min="1540" max="1540" width="18.6328125" customWidth="1"/>
    <col min="1541" max="1541" width="5.6328125" customWidth="1"/>
    <col min="1793" max="1793" width="35.6328125" customWidth="1"/>
    <col min="1794" max="1794" width="18.6328125" customWidth="1"/>
    <col min="1795" max="1795" width="5.6328125" customWidth="1"/>
    <col min="1796" max="1796" width="18.6328125" customWidth="1"/>
    <col min="1797" max="1797" width="5.6328125" customWidth="1"/>
    <col min="2049" max="2049" width="35.6328125" customWidth="1"/>
    <col min="2050" max="2050" width="18.6328125" customWidth="1"/>
    <col min="2051" max="2051" width="5.6328125" customWidth="1"/>
    <col min="2052" max="2052" width="18.6328125" customWidth="1"/>
    <col min="2053" max="2053" width="5.6328125" customWidth="1"/>
    <col min="2305" max="2305" width="35.6328125" customWidth="1"/>
    <col min="2306" max="2306" width="18.6328125" customWidth="1"/>
    <col min="2307" max="2307" width="5.6328125" customWidth="1"/>
    <col min="2308" max="2308" width="18.6328125" customWidth="1"/>
    <col min="2309" max="2309" width="5.6328125" customWidth="1"/>
    <col min="2561" max="2561" width="35.6328125" customWidth="1"/>
    <col min="2562" max="2562" width="18.6328125" customWidth="1"/>
    <col min="2563" max="2563" width="5.6328125" customWidth="1"/>
    <col min="2564" max="2564" width="18.6328125" customWidth="1"/>
    <col min="2565" max="2565" width="5.6328125" customWidth="1"/>
    <col min="2817" max="2817" width="35.6328125" customWidth="1"/>
    <col min="2818" max="2818" width="18.6328125" customWidth="1"/>
    <col min="2819" max="2819" width="5.6328125" customWidth="1"/>
    <col min="2820" max="2820" width="18.6328125" customWidth="1"/>
    <col min="2821" max="2821" width="5.6328125" customWidth="1"/>
    <col min="3073" max="3073" width="35.6328125" customWidth="1"/>
    <col min="3074" max="3074" width="18.6328125" customWidth="1"/>
    <col min="3075" max="3075" width="5.6328125" customWidth="1"/>
    <col min="3076" max="3076" width="18.6328125" customWidth="1"/>
    <col min="3077" max="3077" width="5.6328125" customWidth="1"/>
    <col min="3329" max="3329" width="35.6328125" customWidth="1"/>
    <col min="3330" max="3330" width="18.6328125" customWidth="1"/>
    <col min="3331" max="3331" width="5.6328125" customWidth="1"/>
    <col min="3332" max="3332" width="18.6328125" customWidth="1"/>
    <col min="3333" max="3333" width="5.6328125" customWidth="1"/>
    <col min="3585" max="3585" width="35.6328125" customWidth="1"/>
    <col min="3586" max="3586" width="18.6328125" customWidth="1"/>
    <col min="3587" max="3587" width="5.6328125" customWidth="1"/>
    <col min="3588" max="3588" width="18.6328125" customWidth="1"/>
    <col min="3589" max="3589" width="5.6328125" customWidth="1"/>
    <col min="3841" max="3841" width="35.6328125" customWidth="1"/>
    <col min="3842" max="3842" width="18.6328125" customWidth="1"/>
    <col min="3843" max="3843" width="5.6328125" customWidth="1"/>
    <col min="3844" max="3844" width="18.6328125" customWidth="1"/>
    <col min="3845" max="3845" width="5.6328125" customWidth="1"/>
    <col min="4097" max="4097" width="35.6328125" customWidth="1"/>
    <col min="4098" max="4098" width="18.6328125" customWidth="1"/>
    <col min="4099" max="4099" width="5.6328125" customWidth="1"/>
    <col min="4100" max="4100" width="18.6328125" customWidth="1"/>
    <col min="4101" max="4101" width="5.6328125" customWidth="1"/>
    <col min="4353" max="4353" width="35.6328125" customWidth="1"/>
    <col min="4354" max="4354" width="18.6328125" customWidth="1"/>
    <col min="4355" max="4355" width="5.6328125" customWidth="1"/>
    <col min="4356" max="4356" width="18.6328125" customWidth="1"/>
    <col min="4357" max="4357" width="5.6328125" customWidth="1"/>
    <col min="4609" max="4609" width="35.6328125" customWidth="1"/>
    <col min="4610" max="4610" width="18.6328125" customWidth="1"/>
    <col min="4611" max="4611" width="5.6328125" customWidth="1"/>
    <col min="4612" max="4612" width="18.6328125" customWidth="1"/>
    <col min="4613" max="4613" width="5.6328125" customWidth="1"/>
    <col min="4865" max="4865" width="35.6328125" customWidth="1"/>
    <col min="4866" max="4866" width="18.6328125" customWidth="1"/>
    <col min="4867" max="4867" width="5.6328125" customWidth="1"/>
    <col min="4868" max="4868" width="18.6328125" customWidth="1"/>
    <col min="4869" max="4869" width="5.6328125" customWidth="1"/>
    <col min="5121" max="5121" width="35.6328125" customWidth="1"/>
    <col min="5122" max="5122" width="18.6328125" customWidth="1"/>
    <col min="5123" max="5123" width="5.6328125" customWidth="1"/>
    <col min="5124" max="5124" width="18.6328125" customWidth="1"/>
    <col min="5125" max="5125" width="5.6328125" customWidth="1"/>
    <col min="5377" max="5377" width="35.6328125" customWidth="1"/>
    <col min="5378" max="5378" width="18.6328125" customWidth="1"/>
    <col min="5379" max="5379" width="5.6328125" customWidth="1"/>
    <col min="5380" max="5380" width="18.6328125" customWidth="1"/>
    <col min="5381" max="5381" width="5.6328125" customWidth="1"/>
    <col min="5633" max="5633" width="35.6328125" customWidth="1"/>
    <col min="5634" max="5634" width="18.6328125" customWidth="1"/>
    <col min="5635" max="5635" width="5.6328125" customWidth="1"/>
    <col min="5636" max="5636" width="18.6328125" customWidth="1"/>
    <col min="5637" max="5637" width="5.6328125" customWidth="1"/>
    <col min="5889" max="5889" width="35.6328125" customWidth="1"/>
    <col min="5890" max="5890" width="18.6328125" customWidth="1"/>
    <col min="5891" max="5891" width="5.6328125" customWidth="1"/>
    <col min="5892" max="5892" width="18.6328125" customWidth="1"/>
    <col min="5893" max="5893" width="5.6328125" customWidth="1"/>
    <col min="6145" max="6145" width="35.6328125" customWidth="1"/>
    <col min="6146" max="6146" width="18.6328125" customWidth="1"/>
    <col min="6147" max="6147" width="5.6328125" customWidth="1"/>
    <col min="6148" max="6148" width="18.6328125" customWidth="1"/>
    <col min="6149" max="6149" width="5.6328125" customWidth="1"/>
    <col min="6401" max="6401" width="35.6328125" customWidth="1"/>
    <col min="6402" max="6402" width="18.6328125" customWidth="1"/>
    <col min="6403" max="6403" width="5.6328125" customWidth="1"/>
    <col min="6404" max="6404" width="18.6328125" customWidth="1"/>
    <col min="6405" max="6405" width="5.6328125" customWidth="1"/>
    <col min="6657" max="6657" width="35.6328125" customWidth="1"/>
    <col min="6658" max="6658" width="18.6328125" customWidth="1"/>
    <col min="6659" max="6659" width="5.6328125" customWidth="1"/>
    <col min="6660" max="6660" width="18.6328125" customWidth="1"/>
    <col min="6661" max="6661" width="5.6328125" customWidth="1"/>
    <col min="6913" max="6913" width="35.6328125" customWidth="1"/>
    <col min="6914" max="6914" width="18.6328125" customWidth="1"/>
    <col min="6915" max="6915" width="5.6328125" customWidth="1"/>
    <col min="6916" max="6916" width="18.6328125" customWidth="1"/>
    <col min="6917" max="6917" width="5.6328125" customWidth="1"/>
    <col min="7169" max="7169" width="35.6328125" customWidth="1"/>
    <col min="7170" max="7170" width="18.6328125" customWidth="1"/>
    <col min="7171" max="7171" width="5.6328125" customWidth="1"/>
    <col min="7172" max="7172" width="18.6328125" customWidth="1"/>
    <col min="7173" max="7173" width="5.6328125" customWidth="1"/>
    <col min="7425" max="7425" width="35.6328125" customWidth="1"/>
    <col min="7426" max="7426" width="18.6328125" customWidth="1"/>
    <col min="7427" max="7427" width="5.6328125" customWidth="1"/>
    <col min="7428" max="7428" width="18.6328125" customWidth="1"/>
    <col min="7429" max="7429" width="5.6328125" customWidth="1"/>
    <col min="7681" max="7681" width="35.6328125" customWidth="1"/>
    <col min="7682" max="7682" width="18.6328125" customWidth="1"/>
    <col min="7683" max="7683" width="5.6328125" customWidth="1"/>
    <col min="7684" max="7684" width="18.6328125" customWidth="1"/>
    <col min="7685" max="7685" width="5.6328125" customWidth="1"/>
    <col min="7937" max="7937" width="35.6328125" customWidth="1"/>
    <col min="7938" max="7938" width="18.6328125" customWidth="1"/>
    <col min="7939" max="7939" width="5.6328125" customWidth="1"/>
    <col min="7940" max="7940" width="18.6328125" customWidth="1"/>
    <col min="7941" max="7941" width="5.6328125" customWidth="1"/>
    <col min="8193" max="8193" width="35.6328125" customWidth="1"/>
    <col min="8194" max="8194" width="18.6328125" customWidth="1"/>
    <col min="8195" max="8195" width="5.6328125" customWidth="1"/>
    <col min="8196" max="8196" width="18.6328125" customWidth="1"/>
    <col min="8197" max="8197" width="5.6328125" customWidth="1"/>
    <col min="8449" max="8449" width="35.6328125" customWidth="1"/>
    <col min="8450" max="8450" width="18.6328125" customWidth="1"/>
    <col min="8451" max="8451" width="5.6328125" customWidth="1"/>
    <col min="8452" max="8452" width="18.6328125" customWidth="1"/>
    <col min="8453" max="8453" width="5.6328125" customWidth="1"/>
    <col min="8705" max="8705" width="35.6328125" customWidth="1"/>
    <col min="8706" max="8706" width="18.6328125" customWidth="1"/>
    <col min="8707" max="8707" width="5.6328125" customWidth="1"/>
    <col min="8708" max="8708" width="18.6328125" customWidth="1"/>
    <col min="8709" max="8709" width="5.6328125" customWidth="1"/>
    <col min="8961" max="8961" width="35.6328125" customWidth="1"/>
    <col min="8962" max="8962" width="18.6328125" customWidth="1"/>
    <col min="8963" max="8963" width="5.6328125" customWidth="1"/>
    <col min="8964" max="8964" width="18.6328125" customWidth="1"/>
    <col min="8965" max="8965" width="5.6328125" customWidth="1"/>
    <col min="9217" max="9217" width="35.6328125" customWidth="1"/>
    <col min="9218" max="9218" width="18.6328125" customWidth="1"/>
    <col min="9219" max="9219" width="5.6328125" customWidth="1"/>
    <col min="9220" max="9220" width="18.6328125" customWidth="1"/>
    <col min="9221" max="9221" width="5.6328125" customWidth="1"/>
    <col min="9473" max="9473" width="35.6328125" customWidth="1"/>
    <col min="9474" max="9474" width="18.6328125" customWidth="1"/>
    <col min="9475" max="9475" width="5.6328125" customWidth="1"/>
    <col min="9476" max="9476" width="18.6328125" customWidth="1"/>
    <col min="9477" max="9477" width="5.6328125" customWidth="1"/>
    <col min="9729" max="9729" width="35.6328125" customWidth="1"/>
    <col min="9730" max="9730" width="18.6328125" customWidth="1"/>
    <col min="9731" max="9731" width="5.6328125" customWidth="1"/>
    <col min="9732" max="9732" width="18.6328125" customWidth="1"/>
    <col min="9733" max="9733" width="5.6328125" customWidth="1"/>
    <col min="9985" max="9985" width="35.6328125" customWidth="1"/>
    <col min="9986" max="9986" width="18.6328125" customWidth="1"/>
    <col min="9987" max="9987" width="5.6328125" customWidth="1"/>
    <col min="9988" max="9988" width="18.6328125" customWidth="1"/>
    <col min="9989" max="9989" width="5.6328125" customWidth="1"/>
    <col min="10241" max="10241" width="35.6328125" customWidth="1"/>
    <col min="10242" max="10242" width="18.6328125" customWidth="1"/>
    <col min="10243" max="10243" width="5.6328125" customWidth="1"/>
    <col min="10244" max="10244" width="18.6328125" customWidth="1"/>
    <col min="10245" max="10245" width="5.6328125" customWidth="1"/>
    <col min="10497" max="10497" width="35.6328125" customWidth="1"/>
    <col min="10498" max="10498" width="18.6328125" customWidth="1"/>
    <col min="10499" max="10499" width="5.6328125" customWidth="1"/>
    <col min="10500" max="10500" width="18.6328125" customWidth="1"/>
    <col min="10501" max="10501" width="5.6328125" customWidth="1"/>
    <col min="10753" max="10753" width="35.6328125" customWidth="1"/>
    <col min="10754" max="10754" width="18.6328125" customWidth="1"/>
    <col min="10755" max="10755" width="5.6328125" customWidth="1"/>
    <col min="10756" max="10756" width="18.6328125" customWidth="1"/>
    <col min="10757" max="10757" width="5.6328125" customWidth="1"/>
    <col min="11009" max="11009" width="35.6328125" customWidth="1"/>
    <col min="11010" max="11010" width="18.6328125" customWidth="1"/>
    <col min="11011" max="11011" width="5.6328125" customWidth="1"/>
    <col min="11012" max="11012" width="18.6328125" customWidth="1"/>
    <col min="11013" max="11013" width="5.6328125" customWidth="1"/>
    <col min="11265" max="11265" width="35.6328125" customWidth="1"/>
    <col min="11266" max="11266" width="18.6328125" customWidth="1"/>
    <col min="11267" max="11267" width="5.6328125" customWidth="1"/>
    <col min="11268" max="11268" width="18.6328125" customWidth="1"/>
    <col min="11269" max="11269" width="5.6328125" customWidth="1"/>
    <col min="11521" max="11521" width="35.6328125" customWidth="1"/>
    <col min="11522" max="11522" width="18.6328125" customWidth="1"/>
    <col min="11523" max="11523" width="5.6328125" customWidth="1"/>
    <col min="11524" max="11524" width="18.6328125" customWidth="1"/>
    <col min="11525" max="11525" width="5.6328125" customWidth="1"/>
    <col min="11777" max="11777" width="35.6328125" customWidth="1"/>
    <col min="11778" max="11778" width="18.6328125" customWidth="1"/>
    <col min="11779" max="11779" width="5.6328125" customWidth="1"/>
    <col min="11780" max="11780" width="18.6328125" customWidth="1"/>
    <col min="11781" max="11781" width="5.6328125" customWidth="1"/>
    <col min="12033" max="12033" width="35.6328125" customWidth="1"/>
    <col min="12034" max="12034" width="18.6328125" customWidth="1"/>
    <col min="12035" max="12035" width="5.6328125" customWidth="1"/>
    <col min="12036" max="12036" width="18.6328125" customWidth="1"/>
    <col min="12037" max="12037" width="5.6328125" customWidth="1"/>
    <col min="12289" max="12289" width="35.6328125" customWidth="1"/>
    <col min="12290" max="12290" width="18.6328125" customWidth="1"/>
    <col min="12291" max="12291" width="5.6328125" customWidth="1"/>
    <col min="12292" max="12292" width="18.6328125" customWidth="1"/>
    <col min="12293" max="12293" width="5.6328125" customWidth="1"/>
    <col min="12545" max="12545" width="35.6328125" customWidth="1"/>
    <col min="12546" max="12546" width="18.6328125" customWidth="1"/>
    <col min="12547" max="12547" width="5.6328125" customWidth="1"/>
    <col min="12548" max="12548" width="18.6328125" customWidth="1"/>
    <col min="12549" max="12549" width="5.6328125" customWidth="1"/>
    <col min="12801" max="12801" width="35.6328125" customWidth="1"/>
    <col min="12802" max="12802" width="18.6328125" customWidth="1"/>
    <col min="12803" max="12803" width="5.6328125" customWidth="1"/>
    <col min="12804" max="12804" width="18.6328125" customWidth="1"/>
    <col min="12805" max="12805" width="5.6328125" customWidth="1"/>
    <col min="13057" max="13057" width="35.6328125" customWidth="1"/>
    <col min="13058" max="13058" width="18.6328125" customWidth="1"/>
    <col min="13059" max="13059" width="5.6328125" customWidth="1"/>
    <col min="13060" max="13060" width="18.6328125" customWidth="1"/>
    <col min="13061" max="13061" width="5.6328125" customWidth="1"/>
    <col min="13313" max="13313" width="35.6328125" customWidth="1"/>
    <col min="13314" max="13314" width="18.6328125" customWidth="1"/>
    <col min="13315" max="13315" width="5.6328125" customWidth="1"/>
    <col min="13316" max="13316" width="18.6328125" customWidth="1"/>
    <col min="13317" max="13317" width="5.6328125" customWidth="1"/>
    <col min="13569" max="13569" width="35.6328125" customWidth="1"/>
    <col min="13570" max="13570" width="18.6328125" customWidth="1"/>
    <col min="13571" max="13571" width="5.6328125" customWidth="1"/>
    <col min="13572" max="13572" width="18.6328125" customWidth="1"/>
    <col min="13573" max="13573" width="5.6328125" customWidth="1"/>
    <col min="13825" max="13825" width="35.6328125" customWidth="1"/>
    <col min="13826" max="13826" width="18.6328125" customWidth="1"/>
    <col min="13827" max="13827" width="5.6328125" customWidth="1"/>
    <col min="13828" max="13828" width="18.6328125" customWidth="1"/>
    <col min="13829" max="13829" width="5.6328125" customWidth="1"/>
    <col min="14081" max="14081" width="35.6328125" customWidth="1"/>
    <col min="14082" max="14082" width="18.6328125" customWidth="1"/>
    <col min="14083" max="14083" width="5.6328125" customWidth="1"/>
    <col min="14084" max="14084" width="18.6328125" customWidth="1"/>
    <col min="14085" max="14085" width="5.6328125" customWidth="1"/>
    <col min="14337" max="14337" width="35.6328125" customWidth="1"/>
    <col min="14338" max="14338" width="18.6328125" customWidth="1"/>
    <col min="14339" max="14339" width="5.6328125" customWidth="1"/>
    <col min="14340" max="14340" width="18.6328125" customWidth="1"/>
    <col min="14341" max="14341" width="5.6328125" customWidth="1"/>
    <col min="14593" max="14593" width="35.6328125" customWidth="1"/>
    <col min="14594" max="14594" width="18.6328125" customWidth="1"/>
    <col min="14595" max="14595" width="5.6328125" customWidth="1"/>
    <col min="14596" max="14596" width="18.6328125" customWidth="1"/>
    <col min="14597" max="14597" width="5.6328125" customWidth="1"/>
    <col min="14849" max="14849" width="35.6328125" customWidth="1"/>
    <col min="14850" max="14850" width="18.6328125" customWidth="1"/>
    <col min="14851" max="14851" width="5.6328125" customWidth="1"/>
    <col min="14852" max="14852" width="18.6328125" customWidth="1"/>
    <col min="14853" max="14853" width="5.6328125" customWidth="1"/>
    <col min="15105" max="15105" width="35.6328125" customWidth="1"/>
    <col min="15106" max="15106" width="18.6328125" customWidth="1"/>
    <col min="15107" max="15107" width="5.6328125" customWidth="1"/>
    <col min="15108" max="15108" width="18.6328125" customWidth="1"/>
    <col min="15109" max="15109" width="5.6328125" customWidth="1"/>
    <col min="15361" max="15361" width="35.6328125" customWidth="1"/>
    <col min="15362" max="15362" width="18.6328125" customWidth="1"/>
    <col min="15363" max="15363" width="5.6328125" customWidth="1"/>
    <col min="15364" max="15364" width="18.6328125" customWidth="1"/>
    <col min="15365" max="15365" width="5.6328125" customWidth="1"/>
    <col min="15617" max="15617" width="35.6328125" customWidth="1"/>
    <col min="15618" max="15618" width="18.6328125" customWidth="1"/>
    <col min="15619" max="15619" width="5.6328125" customWidth="1"/>
    <col min="15620" max="15620" width="18.6328125" customWidth="1"/>
    <col min="15621" max="15621" width="5.6328125" customWidth="1"/>
    <col min="15873" max="15873" width="35.6328125" customWidth="1"/>
    <col min="15874" max="15874" width="18.6328125" customWidth="1"/>
    <col min="15875" max="15875" width="5.6328125" customWidth="1"/>
    <col min="15876" max="15876" width="18.6328125" customWidth="1"/>
    <col min="15877" max="15877" width="5.6328125" customWidth="1"/>
    <col min="16129" max="16129" width="35.6328125" customWidth="1"/>
    <col min="16130" max="16130" width="18.6328125" customWidth="1"/>
    <col min="16131" max="16131" width="5.6328125" customWidth="1"/>
    <col min="16132" max="16132" width="18.6328125" customWidth="1"/>
    <col min="16133" max="16133" width="5.6328125" customWidth="1"/>
  </cols>
  <sheetData>
    <row r="1" spans="1:5" ht="16" thickBot="1" x14ac:dyDescent="0.4">
      <c r="A1" s="956" t="s">
        <v>33</v>
      </c>
      <c r="B1" s="956"/>
      <c r="C1" s="956"/>
      <c r="D1" s="956"/>
      <c r="E1" s="956"/>
    </row>
    <row r="2" spans="1:5" x14ac:dyDescent="0.35">
      <c r="A2" s="191" t="s">
        <v>6</v>
      </c>
      <c r="B2" s="192"/>
      <c r="C2" s="192"/>
      <c r="D2" s="192"/>
      <c r="E2" s="193"/>
    </row>
    <row r="3" spans="1:5" ht="15.5" x14ac:dyDescent="0.35">
      <c r="A3" s="194" t="s">
        <v>5</v>
      </c>
      <c r="B3" s="195"/>
      <c r="C3" s="651"/>
      <c r="D3" s="651"/>
      <c r="E3" s="652"/>
    </row>
    <row r="4" spans="1:5" ht="15.5" x14ac:dyDescent="0.35">
      <c r="A4" s="196" t="s">
        <v>4</v>
      </c>
      <c r="B4" s="197"/>
      <c r="C4" s="198"/>
      <c r="D4" s="198"/>
      <c r="E4" s="199"/>
    </row>
    <row r="5" spans="1:5" x14ac:dyDescent="0.35">
      <c r="A5" s="200"/>
      <c r="B5" s="653"/>
      <c r="C5" s="653"/>
      <c r="D5" s="653"/>
      <c r="E5" s="201"/>
    </row>
    <row r="6" spans="1:5" x14ac:dyDescent="0.35">
      <c r="A6" s="200" t="s">
        <v>32</v>
      </c>
      <c r="B6" s="578"/>
      <c r="C6" s="578"/>
      <c r="D6" s="578"/>
      <c r="E6" s="202"/>
    </row>
    <row r="7" spans="1:5" x14ac:dyDescent="0.35">
      <c r="A7" s="203" t="s">
        <v>31</v>
      </c>
      <c r="B7" s="204"/>
      <c r="C7" s="578"/>
      <c r="D7" s="578"/>
      <c r="E7" s="202"/>
    </row>
    <row r="8" spans="1:5" x14ac:dyDescent="0.35">
      <c r="A8" s="205" t="s">
        <v>30</v>
      </c>
      <c r="B8" s="204"/>
      <c r="C8" s="578"/>
      <c r="D8" s="578"/>
      <c r="E8" s="202"/>
    </row>
    <row r="9" spans="1:5" x14ac:dyDescent="0.35">
      <c r="A9" s="205" t="s">
        <v>29</v>
      </c>
      <c r="B9" s="204"/>
      <c r="C9" s="578"/>
      <c r="D9" s="578"/>
      <c r="E9" s="202"/>
    </row>
    <row r="10" spans="1:5" x14ac:dyDescent="0.35">
      <c r="A10" s="205" t="s">
        <v>28</v>
      </c>
      <c r="B10" s="204"/>
      <c r="C10" s="578"/>
      <c r="D10" s="578"/>
      <c r="E10" s="202"/>
    </row>
    <row r="11" spans="1:5" x14ac:dyDescent="0.35">
      <c r="A11" s="205" t="s">
        <v>27</v>
      </c>
      <c r="B11" s="204"/>
      <c r="C11" s="578"/>
      <c r="D11" s="578"/>
      <c r="E11" s="202"/>
    </row>
    <row r="12" spans="1:5" x14ac:dyDescent="0.35">
      <c r="A12" s="205" t="s">
        <v>26</v>
      </c>
      <c r="B12" s="204"/>
      <c r="C12" s="578"/>
      <c r="D12" s="578"/>
      <c r="E12" s="202"/>
    </row>
    <row r="13" spans="1:5" x14ac:dyDescent="0.35">
      <c r="A13" s="205" t="s">
        <v>407</v>
      </c>
      <c r="B13" s="204"/>
      <c r="C13" s="578"/>
      <c r="D13" s="578"/>
      <c r="E13" s="202"/>
    </row>
    <row r="14" spans="1:5" x14ac:dyDescent="0.35">
      <c r="A14" s="205" t="s">
        <v>25</v>
      </c>
      <c r="B14" s="206"/>
      <c r="C14" s="578"/>
      <c r="D14" s="578"/>
      <c r="E14" s="202"/>
    </row>
    <row r="15" spans="1:5" x14ac:dyDescent="0.35">
      <c r="A15" s="957" t="s">
        <v>24</v>
      </c>
      <c r="B15" s="207"/>
      <c r="C15" s="207"/>
      <c r="D15" s="207"/>
      <c r="E15" s="208"/>
    </row>
    <row r="16" spans="1:5" x14ac:dyDescent="0.35">
      <c r="A16" s="958"/>
      <c r="B16" s="209"/>
      <c r="C16" s="209"/>
      <c r="D16" s="209"/>
      <c r="E16" s="210"/>
    </row>
    <row r="17" spans="1:5" x14ac:dyDescent="0.35">
      <c r="A17" s="211" t="s">
        <v>23</v>
      </c>
      <c r="B17" s="578"/>
      <c r="C17" s="578"/>
      <c r="D17" s="578"/>
      <c r="E17" s="202"/>
    </row>
    <row r="18" spans="1:5" x14ac:dyDescent="0.35">
      <c r="A18" s="211" t="s">
        <v>22</v>
      </c>
      <c r="B18" s="578"/>
      <c r="C18" s="578"/>
      <c r="D18" s="578"/>
      <c r="E18" s="202"/>
    </row>
    <row r="19" spans="1:5" x14ac:dyDescent="0.35">
      <c r="A19" s="200"/>
      <c r="B19" s="578"/>
      <c r="C19" s="578"/>
      <c r="D19" s="578"/>
      <c r="E19" s="202"/>
    </row>
    <row r="20" spans="1:5" x14ac:dyDescent="0.35">
      <c r="A20" s="203" t="s">
        <v>21</v>
      </c>
      <c r="B20" s="578"/>
      <c r="C20" s="578"/>
      <c r="D20" s="578"/>
      <c r="E20" s="202"/>
    </row>
    <row r="21" spans="1:5" x14ac:dyDescent="0.35">
      <c r="A21" s="205" t="s">
        <v>20</v>
      </c>
      <c r="B21" s="204"/>
      <c r="C21" s="578"/>
      <c r="D21" s="578"/>
      <c r="E21" s="202"/>
    </row>
    <row r="22" spans="1:5" x14ac:dyDescent="0.35">
      <c r="A22" s="205" t="s">
        <v>408</v>
      </c>
      <c r="B22" s="204"/>
      <c r="C22" s="578"/>
      <c r="D22" s="578"/>
      <c r="E22" s="202"/>
    </row>
    <row r="23" spans="1:5" x14ac:dyDescent="0.35">
      <c r="A23" s="205" t="s">
        <v>19</v>
      </c>
      <c r="B23" s="204"/>
      <c r="C23" s="578"/>
      <c r="D23" s="578"/>
      <c r="E23" s="202"/>
    </row>
    <row r="24" spans="1:5" ht="15" thickBot="1" x14ac:dyDescent="0.4">
      <c r="A24" s="200"/>
      <c r="B24" s="578"/>
      <c r="C24" s="578"/>
      <c r="D24" s="578"/>
      <c r="E24" s="202"/>
    </row>
    <row r="25" spans="1:5" ht="16" thickBot="1" x14ac:dyDescent="0.4">
      <c r="A25" s="212" t="s">
        <v>18</v>
      </c>
      <c r="B25" s="213"/>
      <c r="C25" s="213"/>
      <c r="D25" s="213"/>
      <c r="E25" s="214"/>
    </row>
    <row r="26" spans="1:5" ht="16" thickBot="1" x14ac:dyDescent="0.4">
      <c r="A26" s="215"/>
      <c r="B26" s="216" t="s">
        <v>17</v>
      </c>
      <c r="C26" s="217"/>
      <c r="D26" s="216" t="s">
        <v>16</v>
      </c>
      <c r="E26" s="218"/>
    </row>
    <row r="27" spans="1:5" ht="15.5" x14ac:dyDescent="0.35">
      <c r="A27" s="219" t="s">
        <v>15</v>
      </c>
      <c r="B27" s="220"/>
      <c r="C27" s="577"/>
      <c r="D27" s="221"/>
      <c r="E27" s="202"/>
    </row>
    <row r="28" spans="1:5" ht="15.5" x14ac:dyDescent="0.35">
      <c r="A28" s="219" t="s">
        <v>14</v>
      </c>
      <c r="B28" s="222"/>
      <c r="C28" s="577">
        <f>B27/60</f>
        <v>0</v>
      </c>
      <c r="D28" s="591"/>
      <c r="E28" s="202"/>
    </row>
    <row r="29" spans="1:5" ht="15.5" x14ac:dyDescent="0.35">
      <c r="A29" s="219" t="s">
        <v>1073</v>
      </c>
      <c r="B29" s="654"/>
      <c r="C29" s="577"/>
      <c r="D29" s="591"/>
      <c r="E29" s="202"/>
    </row>
    <row r="30" spans="1:5" ht="15.5" x14ac:dyDescent="0.35">
      <c r="A30" s="219" t="s">
        <v>13</v>
      </c>
      <c r="B30" s="223">
        <v>8760</v>
      </c>
      <c r="C30" s="577"/>
      <c r="D30" s="224"/>
      <c r="E30" s="202"/>
    </row>
    <row r="31" spans="1:5" ht="15.5" x14ac:dyDescent="0.35">
      <c r="A31" s="219" t="s">
        <v>12</v>
      </c>
      <c r="B31" s="225" t="e">
        <f>B30/C28*B28</f>
        <v>#DIV/0!</v>
      </c>
      <c r="C31" s="577"/>
      <c r="D31" s="226"/>
      <c r="E31" s="202"/>
    </row>
    <row r="32" spans="1:5" ht="15.5" x14ac:dyDescent="0.35">
      <c r="A32" s="219" t="s">
        <v>11</v>
      </c>
      <c r="B32" s="227"/>
      <c r="C32" s="578"/>
      <c r="D32" s="228"/>
      <c r="E32" s="202"/>
    </row>
    <row r="33" spans="1:5" ht="16" thickBot="1" x14ac:dyDescent="0.4">
      <c r="A33" s="229"/>
      <c r="B33" s="230"/>
      <c r="C33" s="231"/>
      <c r="D33" s="232"/>
      <c r="E33" s="233"/>
    </row>
    <row r="34" spans="1:5" ht="16" thickBot="1" x14ac:dyDescent="0.4">
      <c r="A34" s="234"/>
      <c r="B34" s="235"/>
      <c r="C34" s="236"/>
      <c r="D34" s="221"/>
      <c r="E34" s="237"/>
    </row>
    <row r="35" spans="1:5" ht="16" thickBot="1" x14ac:dyDescent="0.4">
      <c r="A35" s="219" t="s">
        <v>10</v>
      </c>
      <c r="B35" s="577"/>
      <c r="C35" s="578"/>
      <c r="D35" s="238" t="e">
        <f>(B31-D31)*B29</f>
        <v>#DIV/0!</v>
      </c>
      <c r="E35" s="202"/>
    </row>
    <row r="36" spans="1:5" ht="16" thickBot="1" x14ac:dyDescent="0.4">
      <c r="A36" s="219" t="s">
        <v>9</v>
      </c>
      <c r="B36" s="577"/>
      <c r="C36" s="578"/>
      <c r="D36" s="238" t="e">
        <f>D35*12</f>
        <v>#DIV/0!</v>
      </c>
      <c r="E36" s="202"/>
    </row>
    <row r="37" spans="1:5" ht="16" thickBot="1" x14ac:dyDescent="0.4">
      <c r="A37" s="219" t="s">
        <v>8</v>
      </c>
      <c r="B37" s="577"/>
      <c r="C37" s="578"/>
      <c r="D37" s="239" t="e">
        <f>D36/D32</f>
        <v>#DIV/0!</v>
      </c>
      <c r="E37" s="202"/>
    </row>
    <row r="38" spans="1:5" ht="15" thickBot="1" x14ac:dyDescent="0.4">
      <c r="A38" s="240"/>
      <c r="B38" s="241" t="s">
        <v>7</v>
      </c>
      <c r="C38" s="242"/>
      <c r="D38" s="218"/>
      <c r="E38" s="233"/>
    </row>
  </sheetData>
  <mergeCells count="2">
    <mergeCell ref="A1:E1"/>
    <mergeCell ref="A15:A16"/>
  </mergeCells>
  <dataValidations count="23">
    <dataValidation allowBlank="1" showInputMessage="1" showErrorMessage="1" promptTitle="kWh Reading of Existing" prompt="Enter the kWh reading at the end of the metering time limit."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A8426F5D-9B3A-4558-8088-5C4C7D057580}"/>
    <dataValidation allowBlank="1" showInputMessage="1" showErrorMessage="1" promptTitle="Time Metered of Existing" prompt="Enter time as minutes.  Example (one hour and three minutes = 63)._x000a_Minimum Metering time is 30 minutes. " 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5EF2A08E-F0D9-43A3-8FE4-B54BCCF04D27}"/>
    <dataValidation allowBlank="1" showInputMessage="1" showErrorMessage="1" promptTitle="Annual Usage of Replacement" prompt="Enter the Annual Usage of the refrigerator as found on the appliance Energy Guide. "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7F77A3D3-6355-42C7-A72B-337D6BCBB54D}"/>
    <dataValidation allowBlank="1" showInputMessage="1" showErrorMessage="1" promptTitle="Color" prompt="Enter the color of the refrigerator being evaluated."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12755819-69DE-44D6-BAB5-96297B4F4579}"/>
    <dataValidation allowBlank="1" showInputMessage="1" showErrorMessage="1" promptTitle="Serial Number" prompt="Enter the serial numer of the refrigerator being evaluated."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BC39233A-C6DA-48DD-861A-519FEA6466F0}"/>
    <dataValidation allowBlank="1" showInputMessage="1" showErrorMessage="1" promptTitle="Model Number" prompt="Enter the model numer of the refrigerator being evaluated."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2EC17DD4-5453-4AD0-8541-22DDE38219DB}"/>
    <dataValidation allowBlank="1" showInputMessage="1" showErrorMessage="1" promptTitle="Manufacturer" prompt="Enter the name of the manufacturer of the refrigerator being evaluated."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EE44FA1B-20DA-497D-BAB9-37DA37DFD0FB}"/>
    <dataValidation allowBlank="1" showInputMessage="1" showErrorMessage="1" promptTitle="Refrigerator Location" prompt="Enter the location of the refrigerator being evaluated."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5A209E4C-A04C-4854-AA2B-254678FF6741}"/>
    <dataValidation type="list" allowBlank="1" showInputMessage="1" showErrorMessage="1" promptTitle="Door Seal Condition" prompt="Select the quality of door seal"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FD28AF4C-5A35-4B73-BFCF-3AE0C49BEFB0}">
      <formula1>"Poor, Fair, Good"</formula1>
    </dataValidation>
    <dataValidation type="list" allowBlank="1" showInputMessage="1" showErrorMessage="1" promptTitle="Type" prompt="Select the type of refrigerator that will be used as the replacement."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5D43C944-6CF3-486E-A239-2466C539CCD8}">
      <formula1>"Side by Side, Top Freezer, Single Door, Chest Freezer, Upright Freezer, Other"</formula1>
    </dataValidation>
    <dataValidation type="decimal" allowBlank="1" showInputMessage="1" showErrorMessage="1" promptTitle="Cubic Feet" prompt="Input how many cubic feet the existing refrigerator is."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39E51DEB-0E9C-43C9-B21F-075A8D5CDAE0}">
      <formula1>0</formula1>
      <formula2>35</formula2>
    </dataValidation>
    <dataValidation type="list" allowBlank="1" showInputMessage="1" showErrorMessage="1" promptTitle="Type" prompt="Select the type of refrigerator is existing."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xr:uid="{344CFF85-9AE2-463D-BCC8-0FA2E77189E8}">
      <formula1>"Side by Side, Top Freezer, Single Door, Chest Freezer, Upright Freezer, Other"</formula1>
    </dataValidation>
    <dataValidation type="decimal" allowBlank="1" showInputMessage="1" showErrorMessage="1" promptTitle="Cubic Feet" prompt="Input how many cubic feet the replacement refrigerator will be."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A6475414-7BEF-4C66-98A3-79B581586554}">
      <formula1>0</formula1>
      <formula2>35</formula2>
    </dataValidation>
    <dataValidation type="list" allowBlank="1" showInputMessage="1" showErrorMessage="1" promptTitle="Door Swing" prompt="Select which way the replacement door will swing."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D13DB6E3-5E45-4557-9F04-85B175EFD6D5}">
      <formula1>"Left, Right"</formula1>
    </dataValidation>
    <dataValidation allowBlank="1" showErrorMessage="1" sqref="B15:C16 IX15:IY16 ST15:SU16 ACP15:ACQ16 AML15:AMM16 AWH15:AWI16 BGD15:BGE16 BPZ15:BQA16 BZV15:BZW16 CJR15:CJS16 CTN15:CTO16 DDJ15:DDK16 DNF15:DNG16 DXB15:DXC16 EGX15:EGY16 EQT15:EQU16 FAP15:FAQ16 FKL15:FKM16 FUH15:FUI16 GED15:GEE16 GNZ15:GOA16 GXV15:GXW16 HHR15:HHS16 HRN15:HRO16 IBJ15:IBK16 ILF15:ILG16 IVB15:IVC16 JEX15:JEY16 JOT15:JOU16 JYP15:JYQ16 KIL15:KIM16 KSH15:KSI16 LCD15:LCE16 LLZ15:LMA16 LVV15:LVW16 MFR15:MFS16 MPN15:MPO16 MZJ15:MZK16 NJF15:NJG16 NTB15:NTC16 OCX15:OCY16 OMT15:OMU16 OWP15:OWQ16 PGL15:PGM16 PQH15:PQI16 QAD15:QAE16 QJZ15:QKA16 QTV15:QTW16 RDR15:RDS16 RNN15:RNO16 RXJ15:RXK16 SHF15:SHG16 SRB15:SRC16 TAX15:TAY16 TKT15:TKU16 TUP15:TUQ16 UEL15:UEM16 UOH15:UOI16 UYD15:UYE16 VHZ15:VIA16 VRV15:VRW16 WBR15:WBS16 WLN15:WLO16 WVJ15:WVK16 B65551:C65552 IX65551:IY65552 ST65551:SU65552 ACP65551:ACQ65552 AML65551:AMM65552 AWH65551:AWI65552 BGD65551:BGE65552 BPZ65551:BQA65552 BZV65551:BZW65552 CJR65551:CJS65552 CTN65551:CTO65552 DDJ65551:DDK65552 DNF65551:DNG65552 DXB65551:DXC65552 EGX65551:EGY65552 EQT65551:EQU65552 FAP65551:FAQ65552 FKL65551:FKM65552 FUH65551:FUI65552 GED65551:GEE65552 GNZ65551:GOA65552 GXV65551:GXW65552 HHR65551:HHS65552 HRN65551:HRO65552 IBJ65551:IBK65552 ILF65551:ILG65552 IVB65551:IVC65552 JEX65551:JEY65552 JOT65551:JOU65552 JYP65551:JYQ65552 KIL65551:KIM65552 KSH65551:KSI65552 LCD65551:LCE65552 LLZ65551:LMA65552 LVV65551:LVW65552 MFR65551:MFS65552 MPN65551:MPO65552 MZJ65551:MZK65552 NJF65551:NJG65552 NTB65551:NTC65552 OCX65551:OCY65552 OMT65551:OMU65552 OWP65551:OWQ65552 PGL65551:PGM65552 PQH65551:PQI65552 QAD65551:QAE65552 QJZ65551:QKA65552 QTV65551:QTW65552 RDR65551:RDS65552 RNN65551:RNO65552 RXJ65551:RXK65552 SHF65551:SHG65552 SRB65551:SRC65552 TAX65551:TAY65552 TKT65551:TKU65552 TUP65551:TUQ65552 UEL65551:UEM65552 UOH65551:UOI65552 UYD65551:UYE65552 VHZ65551:VIA65552 VRV65551:VRW65552 WBR65551:WBS65552 WLN65551:WLO65552 WVJ65551:WVK65552 B131087:C131088 IX131087:IY131088 ST131087:SU131088 ACP131087:ACQ131088 AML131087:AMM131088 AWH131087:AWI131088 BGD131087:BGE131088 BPZ131087:BQA131088 BZV131087:BZW131088 CJR131087:CJS131088 CTN131087:CTO131088 DDJ131087:DDK131088 DNF131087:DNG131088 DXB131087:DXC131088 EGX131087:EGY131088 EQT131087:EQU131088 FAP131087:FAQ131088 FKL131087:FKM131088 FUH131087:FUI131088 GED131087:GEE131088 GNZ131087:GOA131088 GXV131087:GXW131088 HHR131087:HHS131088 HRN131087:HRO131088 IBJ131087:IBK131088 ILF131087:ILG131088 IVB131087:IVC131088 JEX131087:JEY131088 JOT131087:JOU131088 JYP131087:JYQ131088 KIL131087:KIM131088 KSH131087:KSI131088 LCD131087:LCE131088 LLZ131087:LMA131088 LVV131087:LVW131088 MFR131087:MFS131088 MPN131087:MPO131088 MZJ131087:MZK131088 NJF131087:NJG131088 NTB131087:NTC131088 OCX131087:OCY131088 OMT131087:OMU131088 OWP131087:OWQ131088 PGL131087:PGM131088 PQH131087:PQI131088 QAD131087:QAE131088 QJZ131087:QKA131088 QTV131087:QTW131088 RDR131087:RDS131088 RNN131087:RNO131088 RXJ131087:RXK131088 SHF131087:SHG131088 SRB131087:SRC131088 TAX131087:TAY131088 TKT131087:TKU131088 TUP131087:TUQ131088 UEL131087:UEM131088 UOH131087:UOI131088 UYD131087:UYE131088 VHZ131087:VIA131088 VRV131087:VRW131088 WBR131087:WBS131088 WLN131087:WLO131088 WVJ131087:WVK131088 B196623:C196624 IX196623:IY196624 ST196623:SU196624 ACP196623:ACQ196624 AML196623:AMM196624 AWH196623:AWI196624 BGD196623:BGE196624 BPZ196623:BQA196624 BZV196623:BZW196624 CJR196623:CJS196624 CTN196623:CTO196624 DDJ196623:DDK196624 DNF196623:DNG196624 DXB196623:DXC196624 EGX196623:EGY196624 EQT196623:EQU196624 FAP196623:FAQ196624 FKL196623:FKM196624 FUH196623:FUI196624 GED196623:GEE196624 GNZ196623:GOA196624 GXV196623:GXW196624 HHR196623:HHS196624 HRN196623:HRO196624 IBJ196623:IBK196624 ILF196623:ILG196624 IVB196623:IVC196624 JEX196623:JEY196624 JOT196623:JOU196624 JYP196623:JYQ196624 KIL196623:KIM196624 KSH196623:KSI196624 LCD196623:LCE196624 LLZ196623:LMA196624 LVV196623:LVW196624 MFR196623:MFS196624 MPN196623:MPO196624 MZJ196623:MZK196624 NJF196623:NJG196624 NTB196623:NTC196624 OCX196623:OCY196624 OMT196623:OMU196624 OWP196623:OWQ196624 PGL196623:PGM196624 PQH196623:PQI196624 QAD196623:QAE196624 QJZ196623:QKA196624 QTV196623:QTW196624 RDR196623:RDS196624 RNN196623:RNO196624 RXJ196623:RXK196624 SHF196623:SHG196624 SRB196623:SRC196624 TAX196623:TAY196624 TKT196623:TKU196624 TUP196623:TUQ196624 UEL196623:UEM196624 UOH196623:UOI196624 UYD196623:UYE196624 VHZ196623:VIA196624 VRV196623:VRW196624 WBR196623:WBS196624 WLN196623:WLO196624 WVJ196623:WVK196624 B262159:C262160 IX262159:IY262160 ST262159:SU262160 ACP262159:ACQ262160 AML262159:AMM262160 AWH262159:AWI262160 BGD262159:BGE262160 BPZ262159:BQA262160 BZV262159:BZW262160 CJR262159:CJS262160 CTN262159:CTO262160 DDJ262159:DDK262160 DNF262159:DNG262160 DXB262159:DXC262160 EGX262159:EGY262160 EQT262159:EQU262160 FAP262159:FAQ262160 FKL262159:FKM262160 FUH262159:FUI262160 GED262159:GEE262160 GNZ262159:GOA262160 GXV262159:GXW262160 HHR262159:HHS262160 HRN262159:HRO262160 IBJ262159:IBK262160 ILF262159:ILG262160 IVB262159:IVC262160 JEX262159:JEY262160 JOT262159:JOU262160 JYP262159:JYQ262160 KIL262159:KIM262160 KSH262159:KSI262160 LCD262159:LCE262160 LLZ262159:LMA262160 LVV262159:LVW262160 MFR262159:MFS262160 MPN262159:MPO262160 MZJ262159:MZK262160 NJF262159:NJG262160 NTB262159:NTC262160 OCX262159:OCY262160 OMT262159:OMU262160 OWP262159:OWQ262160 PGL262159:PGM262160 PQH262159:PQI262160 QAD262159:QAE262160 QJZ262159:QKA262160 QTV262159:QTW262160 RDR262159:RDS262160 RNN262159:RNO262160 RXJ262159:RXK262160 SHF262159:SHG262160 SRB262159:SRC262160 TAX262159:TAY262160 TKT262159:TKU262160 TUP262159:TUQ262160 UEL262159:UEM262160 UOH262159:UOI262160 UYD262159:UYE262160 VHZ262159:VIA262160 VRV262159:VRW262160 WBR262159:WBS262160 WLN262159:WLO262160 WVJ262159:WVK262160 B327695:C327696 IX327695:IY327696 ST327695:SU327696 ACP327695:ACQ327696 AML327695:AMM327696 AWH327695:AWI327696 BGD327695:BGE327696 BPZ327695:BQA327696 BZV327695:BZW327696 CJR327695:CJS327696 CTN327695:CTO327696 DDJ327695:DDK327696 DNF327695:DNG327696 DXB327695:DXC327696 EGX327695:EGY327696 EQT327695:EQU327696 FAP327695:FAQ327696 FKL327695:FKM327696 FUH327695:FUI327696 GED327695:GEE327696 GNZ327695:GOA327696 GXV327695:GXW327696 HHR327695:HHS327696 HRN327695:HRO327696 IBJ327695:IBK327696 ILF327695:ILG327696 IVB327695:IVC327696 JEX327695:JEY327696 JOT327695:JOU327696 JYP327695:JYQ327696 KIL327695:KIM327696 KSH327695:KSI327696 LCD327695:LCE327696 LLZ327695:LMA327696 LVV327695:LVW327696 MFR327695:MFS327696 MPN327695:MPO327696 MZJ327695:MZK327696 NJF327695:NJG327696 NTB327695:NTC327696 OCX327695:OCY327696 OMT327695:OMU327696 OWP327695:OWQ327696 PGL327695:PGM327696 PQH327695:PQI327696 QAD327695:QAE327696 QJZ327695:QKA327696 QTV327695:QTW327696 RDR327695:RDS327696 RNN327695:RNO327696 RXJ327695:RXK327696 SHF327695:SHG327696 SRB327695:SRC327696 TAX327695:TAY327696 TKT327695:TKU327696 TUP327695:TUQ327696 UEL327695:UEM327696 UOH327695:UOI327696 UYD327695:UYE327696 VHZ327695:VIA327696 VRV327695:VRW327696 WBR327695:WBS327696 WLN327695:WLO327696 WVJ327695:WVK327696 B393231:C393232 IX393231:IY393232 ST393231:SU393232 ACP393231:ACQ393232 AML393231:AMM393232 AWH393231:AWI393232 BGD393231:BGE393232 BPZ393231:BQA393232 BZV393231:BZW393232 CJR393231:CJS393232 CTN393231:CTO393232 DDJ393231:DDK393232 DNF393231:DNG393232 DXB393231:DXC393232 EGX393231:EGY393232 EQT393231:EQU393232 FAP393231:FAQ393232 FKL393231:FKM393232 FUH393231:FUI393232 GED393231:GEE393232 GNZ393231:GOA393232 GXV393231:GXW393232 HHR393231:HHS393232 HRN393231:HRO393232 IBJ393231:IBK393232 ILF393231:ILG393232 IVB393231:IVC393232 JEX393231:JEY393232 JOT393231:JOU393232 JYP393231:JYQ393232 KIL393231:KIM393232 KSH393231:KSI393232 LCD393231:LCE393232 LLZ393231:LMA393232 LVV393231:LVW393232 MFR393231:MFS393232 MPN393231:MPO393232 MZJ393231:MZK393232 NJF393231:NJG393232 NTB393231:NTC393232 OCX393231:OCY393232 OMT393231:OMU393232 OWP393231:OWQ393232 PGL393231:PGM393232 PQH393231:PQI393232 QAD393231:QAE393232 QJZ393231:QKA393232 QTV393231:QTW393232 RDR393231:RDS393232 RNN393231:RNO393232 RXJ393231:RXK393232 SHF393231:SHG393232 SRB393231:SRC393232 TAX393231:TAY393232 TKT393231:TKU393232 TUP393231:TUQ393232 UEL393231:UEM393232 UOH393231:UOI393232 UYD393231:UYE393232 VHZ393231:VIA393232 VRV393231:VRW393232 WBR393231:WBS393232 WLN393231:WLO393232 WVJ393231:WVK393232 B458767:C458768 IX458767:IY458768 ST458767:SU458768 ACP458767:ACQ458768 AML458767:AMM458768 AWH458767:AWI458768 BGD458767:BGE458768 BPZ458767:BQA458768 BZV458767:BZW458768 CJR458767:CJS458768 CTN458767:CTO458768 DDJ458767:DDK458768 DNF458767:DNG458768 DXB458767:DXC458768 EGX458767:EGY458768 EQT458767:EQU458768 FAP458767:FAQ458768 FKL458767:FKM458768 FUH458767:FUI458768 GED458767:GEE458768 GNZ458767:GOA458768 GXV458767:GXW458768 HHR458767:HHS458768 HRN458767:HRO458768 IBJ458767:IBK458768 ILF458767:ILG458768 IVB458767:IVC458768 JEX458767:JEY458768 JOT458767:JOU458768 JYP458767:JYQ458768 KIL458767:KIM458768 KSH458767:KSI458768 LCD458767:LCE458768 LLZ458767:LMA458768 LVV458767:LVW458768 MFR458767:MFS458768 MPN458767:MPO458768 MZJ458767:MZK458768 NJF458767:NJG458768 NTB458767:NTC458768 OCX458767:OCY458768 OMT458767:OMU458768 OWP458767:OWQ458768 PGL458767:PGM458768 PQH458767:PQI458768 QAD458767:QAE458768 QJZ458767:QKA458768 QTV458767:QTW458768 RDR458767:RDS458768 RNN458767:RNO458768 RXJ458767:RXK458768 SHF458767:SHG458768 SRB458767:SRC458768 TAX458767:TAY458768 TKT458767:TKU458768 TUP458767:TUQ458768 UEL458767:UEM458768 UOH458767:UOI458768 UYD458767:UYE458768 VHZ458767:VIA458768 VRV458767:VRW458768 WBR458767:WBS458768 WLN458767:WLO458768 WVJ458767:WVK458768 B524303:C524304 IX524303:IY524304 ST524303:SU524304 ACP524303:ACQ524304 AML524303:AMM524304 AWH524303:AWI524304 BGD524303:BGE524304 BPZ524303:BQA524304 BZV524303:BZW524304 CJR524303:CJS524304 CTN524303:CTO524304 DDJ524303:DDK524304 DNF524303:DNG524304 DXB524303:DXC524304 EGX524303:EGY524304 EQT524303:EQU524304 FAP524303:FAQ524304 FKL524303:FKM524304 FUH524303:FUI524304 GED524303:GEE524304 GNZ524303:GOA524304 GXV524303:GXW524304 HHR524303:HHS524304 HRN524303:HRO524304 IBJ524303:IBK524304 ILF524303:ILG524304 IVB524303:IVC524304 JEX524303:JEY524304 JOT524303:JOU524304 JYP524303:JYQ524304 KIL524303:KIM524304 KSH524303:KSI524304 LCD524303:LCE524304 LLZ524303:LMA524304 LVV524303:LVW524304 MFR524303:MFS524304 MPN524303:MPO524304 MZJ524303:MZK524304 NJF524303:NJG524304 NTB524303:NTC524304 OCX524303:OCY524304 OMT524303:OMU524304 OWP524303:OWQ524304 PGL524303:PGM524304 PQH524303:PQI524304 QAD524303:QAE524304 QJZ524303:QKA524304 QTV524303:QTW524304 RDR524303:RDS524304 RNN524303:RNO524304 RXJ524303:RXK524304 SHF524303:SHG524304 SRB524303:SRC524304 TAX524303:TAY524304 TKT524303:TKU524304 TUP524303:TUQ524304 UEL524303:UEM524304 UOH524303:UOI524304 UYD524303:UYE524304 VHZ524303:VIA524304 VRV524303:VRW524304 WBR524303:WBS524304 WLN524303:WLO524304 WVJ524303:WVK524304 B589839:C589840 IX589839:IY589840 ST589839:SU589840 ACP589839:ACQ589840 AML589839:AMM589840 AWH589839:AWI589840 BGD589839:BGE589840 BPZ589839:BQA589840 BZV589839:BZW589840 CJR589839:CJS589840 CTN589839:CTO589840 DDJ589839:DDK589840 DNF589839:DNG589840 DXB589839:DXC589840 EGX589839:EGY589840 EQT589839:EQU589840 FAP589839:FAQ589840 FKL589839:FKM589840 FUH589839:FUI589840 GED589839:GEE589840 GNZ589839:GOA589840 GXV589839:GXW589840 HHR589839:HHS589840 HRN589839:HRO589840 IBJ589839:IBK589840 ILF589839:ILG589840 IVB589839:IVC589840 JEX589839:JEY589840 JOT589839:JOU589840 JYP589839:JYQ589840 KIL589839:KIM589840 KSH589839:KSI589840 LCD589839:LCE589840 LLZ589839:LMA589840 LVV589839:LVW589840 MFR589839:MFS589840 MPN589839:MPO589840 MZJ589839:MZK589840 NJF589839:NJG589840 NTB589839:NTC589840 OCX589839:OCY589840 OMT589839:OMU589840 OWP589839:OWQ589840 PGL589839:PGM589840 PQH589839:PQI589840 QAD589839:QAE589840 QJZ589839:QKA589840 QTV589839:QTW589840 RDR589839:RDS589840 RNN589839:RNO589840 RXJ589839:RXK589840 SHF589839:SHG589840 SRB589839:SRC589840 TAX589839:TAY589840 TKT589839:TKU589840 TUP589839:TUQ589840 UEL589839:UEM589840 UOH589839:UOI589840 UYD589839:UYE589840 VHZ589839:VIA589840 VRV589839:VRW589840 WBR589839:WBS589840 WLN589839:WLO589840 WVJ589839:WVK589840 B655375:C655376 IX655375:IY655376 ST655375:SU655376 ACP655375:ACQ655376 AML655375:AMM655376 AWH655375:AWI655376 BGD655375:BGE655376 BPZ655375:BQA655376 BZV655375:BZW655376 CJR655375:CJS655376 CTN655375:CTO655376 DDJ655375:DDK655376 DNF655375:DNG655376 DXB655375:DXC655376 EGX655375:EGY655376 EQT655375:EQU655376 FAP655375:FAQ655376 FKL655375:FKM655376 FUH655375:FUI655376 GED655375:GEE655376 GNZ655375:GOA655376 GXV655375:GXW655376 HHR655375:HHS655376 HRN655375:HRO655376 IBJ655375:IBK655376 ILF655375:ILG655376 IVB655375:IVC655376 JEX655375:JEY655376 JOT655375:JOU655376 JYP655375:JYQ655376 KIL655375:KIM655376 KSH655375:KSI655376 LCD655375:LCE655376 LLZ655375:LMA655376 LVV655375:LVW655376 MFR655375:MFS655376 MPN655375:MPO655376 MZJ655375:MZK655376 NJF655375:NJG655376 NTB655375:NTC655376 OCX655375:OCY655376 OMT655375:OMU655376 OWP655375:OWQ655376 PGL655375:PGM655376 PQH655375:PQI655376 QAD655375:QAE655376 QJZ655375:QKA655376 QTV655375:QTW655376 RDR655375:RDS655376 RNN655375:RNO655376 RXJ655375:RXK655376 SHF655375:SHG655376 SRB655375:SRC655376 TAX655375:TAY655376 TKT655375:TKU655376 TUP655375:TUQ655376 UEL655375:UEM655376 UOH655375:UOI655376 UYD655375:UYE655376 VHZ655375:VIA655376 VRV655375:VRW655376 WBR655375:WBS655376 WLN655375:WLO655376 WVJ655375:WVK655376 B720911:C720912 IX720911:IY720912 ST720911:SU720912 ACP720911:ACQ720912 AML720911:AMM720912 AWH720911:AWI720912 BGD720911:BGE720912 BPZ720911:BQA720912 BZV720911:BZW720912 CJR720911:CJS720912 CTN720911:CTO720912 DDJ720911:DDK720912 DNF720911:DNG720912 DXB720911:DXC720912 EGX720911:EGY720912 EQT720911:EQU720912 FAP720911:FAQ720912 FKL720911:FKM720912 FUH720911:FUI720912 GED720911:GEE720912 GNZ720911:GOA720912 GXV720911:GXW720912 HHR720911:HHS720912 HRN720911:HRO720912 IBJ720911:IBK720912 ILF720911:ILG720912 IVB720911:IVC720912 JEX720911:JEY720912 JOT720911:JOU720912 JYP720911:JYQ720912 KIL720911:KIM720912 KSH720911:KSI720912 LCD720911:LCE720912 LLZ720911:LMA720912 LVV720911:LVW720912 MFR720911:MFS720912 MPN720911:MPO720912 MZJ720911:MZK720912 NJF720911:NJG720912 NTB720911:NTC720912 OCX720911:OCY720912 OMT720911:OMU720912 OWP720911:OWQ720912 PGL720911:PGM720912 PQH720911:PQI720912 QAD720911:QAE720912 QJZ720911:QKA720912 QTV720911:QTW720912 RDR720911:RDS720912 RNN720911:RNO720912 RXJ720911:RXK720912 SHF720911:SHG720912 SRB720911:SRC720912 TAX720911:TAY720912 TKT720911:TKU720912 TUP720911:TUQ720912 UEL720911:UEM720912 UOH720911:UOI720912 UYD720911:UYE720912 VHZ720911:VIA720912 VRV720911:VRW720912 WBR720911:WBS720912 WLN720911:WLO720912 WVJ720911:WVK720912 B786447:C786448 IX786447:IY786448 ST786447:SU786448 ACP786447:ACQ786448 AML786447:AMM786448 AWH786447:AWI786448 BGD786447:BGE786448 BPZ786447:BQA786448 BZV786447:BZW786448 CJR786447:CJS786448 CTN786447:CTO786448 DDJ786447:DDK786448 DNF786447:DNG786448 DXB786447:DXC786448 EGX786447:EGY786448 EQT786447:EQU786448 FAP786447:FAQ786448 FKL786447:FKM786448 FUH786447:FUI786448 GED786447:GEE786448 GNZ786447:GOA786448 GXV786447:GXW786448 HHR786447:HHS786448 HRN786447:HRO786448 IBJ786447:IBK786448 ILF786447:ILG786448 IVB786447:IVC786448 JEX786447:JEY786448 JOT786447:JOU786448 JYP786447:JYQ786448 KIL786447:KIM786448 KSH786447:KSI786448 LCD786447:LCE786448 LLZ786447:LMA786448 LVV786447:LVW786448 MFR786447:MFS786448 MPN786447:MPO786448 MZJ786447:MZK786448 NJF786447:NJG786448 NTB786447:NTC786448 OCX786447:OCY786448 OMT786447:OMU786448 OWP786447:OWQ786448 PGL786447:PGM786448 PQH786447:PQI786448 QAD786447:QAE786448 QJZ786447:QKA786448 QTV786447:QTW786448 RDR786447:RDS786448 RNN786447:RNO786448 RXJ786447:RXK786448 SHF786447:SHG786448 SRB786447:SRC786448 TAX786447:TAY786448 TKT786447:TKU786448 TUP786447:TUQ786448 UEL786447:UEM786448 UOH786447:UOI786448 UYD786447:UYE786448 VHZ786447:VIA786448 VRV786447:VRW786448 WBR786447:WBS786448 WLN786447:WLO786448 WVJ786447:WVK786448 B851983:C851984 IX851983:IY851984 ST851983:SU851984 ACP851983:ACQ851984 AML851983:AMM851984 AWH851983:AWI851984 BGD851983:BGE851984 BPZ851983:BQA851984 BZV851983:BZW851984 CJR851983:CJS851984 CTN851983:CTO851984 DDJ851983:DDK851984 DNF851983:DNG851984 DXB851983:DXC851984 EGX851983:EGY851984 EQT851983:EQU851984 FAP851983:FAQ851984 FKL851983:FKM851984 FUH851983:FUI851984 GED851983:GEE851984 GNZ851983:GOA851984 GXV851983:GXW851984 HHR851983:HHS851984 HRN851983:HRO851984 IBJ851983:IBK851984 ILF851983:ILG851984 IVB851983:IVC851984 JEX851983:JEY851984 JOT851983:JOU851984 JYP851983:JYQ851984 KIL851983:KIM851984 KSH851983:KSI851984 LCD851983:LCE851984 LLZ851983:LMA851984 LVV851983:LVW851984 MFR851983:MFS851984 MPN851983:MPO851984 MZJ851983:MZK851984 NJF851983:NJG851984 NTB851983:NTC851984 OCX851983:OCY851984 OMT851983:OMU851984 OWP851983:OWQ851984 PGL851983:PGM851984 PQH851983:PQI851984 QAD851983:QAE851984 QJZ851983:QKA851984 QTV851983:QTW851984 RDR851983:RDS851984 RNN851983:RNO851984 RXJ851983:RXK851984 SHF851983:SHG851984 SRB851983:SRC851984 TAX851983:TAY851984 TKT851983:TKU851984 TUP851983:TUQ851984 UEL851983:UEM851984 UOH851983:UOI851984 UYD851983:UYE851984 VHZ851983:VIA851984 VRV851983:VRW851984 WBR851983:WBS851984 WLN851983:WLO851984 WVJ851983:WVK851984 B917519:C917520 IX917519:IY917520 ST917519:SU917520 ACP917519:ACQ917520 AML917519:AMM917520 AWH917519:AWI917520 BGD917519:BGE917520 BPZ917519:BQA917520 BZV917519:BZW917520 CJR917519:CJS917520 CTN917519:CTO917520 DDJ917519:DDK917520 DNF917519:DNG917520 DXB917519:DXC917520 EGX917519:EGY917520 EQT917519:EQU917520 FAP917519:FAQ917520 FKL917519:FKM917520 FUH917519:FUI917520 GED917519:GEE917520 GNZ917519:GOA917520 GXV917519:GXW917520 HHR917519:HHS917520 HRN917519:HRO917520 IBJ917519:IBK917520 ILF917519:ILG917520 IVB917519:IVC917520 JEX917519:JEY917520 JOT917519:JOU917520 JYP917519:JYQ917520 KIL917519:KIM917520 KSH917519:KSI917520 LCD917519:LCE917520 LLZ917519:LMA917520 LVV917519:LVW917520 MFR917519:MFS917520 MPN917519:MPO917520 MZJ917519:MZK917520 NJF917519:NJG917520 NTB917519:NTC917520 OCX917519:OCY917520 OMT917519:OMU917520 OWP917519:OWQ917520 PGL917519:PGM917520 PQH917519:PQI917520 QAD917519:QAE917520 QJZ917519:QKA917520 QTV917519:QTW917520 RDR917519:RDS917520 RNN917519:RNO917520 RXJ917519:RXK917520 SHF917519:SHG917520 SRB917519:SRC917520 TAX917519:TAY917520 TKT917519:TKU917520 TUP917519:TUQ917520 UEL917519:UEM917520 UOH917519:UOI917520 UYD917519:UYE917520 VHZ917519:VIA917520 VRV917519:VRW917520 WBR917519:WBS917520 WLN917519:WLO917520 WVJ917519:WVK917520 B983055:C983056 IX983055:IY983056 ST983055:SU983056 ACP983055:ACQ983056 AML983055:AMM983056 AWH983055:AWI983056 BGD983055:BGE983056 BPZ983055:BQA983056 BZV983055:BZW983056 CJR983055:CJS983056 CTN983055:CTO983056 DDJ983055:DDK983056 DNF983055:DNG983056 DXB983055:DXC983056 EGX983055:EGY983056 EQT983055:EQU983056 FAP983055:FAQ983056 FKL983055:FKM983056 FUH983055:FUI983056 GED983055:GEE983056 GNZ983055:GOA983056 GXV983055:GXW983056 HHR983055:HHS983056 HRN983055:HRO983056 IBJ983055:IBK983056 ILF983055:ILG983056 IVB983055:IVC983056 JEX983055:JEY983056 JOT983055:JOU983056 JYP983055:JYQ983056 KIL983055:KIM983056 KSH983055:KSI983056 LCD983055:LCE983056 LLZ983055:LMA983056 LVV983055:LVW983056 MFR983055:MFS983056 MPN983055:MPO983056 MZJ983055:MZK983056 NJF983055:NJG983056 NTB983055:NTC983056 OCX983055:OCY983056 OMT983055:OMU983056 OWP983055:OWQ983056 PGL983055:PGM983056 PQH983055:PQI983056 QAD983055:QAE983056 QJZ983055:QKA983056 QTV983055:QTW983056 RDR983055:RDS983056 RNN983055:RNO983056 RXJ983055:RXK983056 SHF983055:SHG983056 SRB983055:SRC983056 TAX983055:TAY983056 TKT983055:TKU983056 TUP983055:TUQ983056 UEL983055:UEM983056 UOH983055:UOI983056 UYD983055:UYE983056 VHZ983055:VIA983056 VRV983055:VRW983056 WBR983055:WBS983056 WLN983055:WLO983056 WVJ983055:WVK983056" xr:uid="{CCE735C1-6D4A-4A52-B7BE-B1D7F4981CEC}"/>
    <dataValidation allowBlank="1" showInputMessage="1" showErrorMessage="1" prompt="Enter Client's Name" sqref="B3:E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WVJ983043:WVM983043" xr:uid="{BD64E02F-3FFA-4FE9-9C15-6D831E16E9E3}"/>
    <dataValidation allowBlank="1" showInputMessage="1" showErrorMessage="1" promptTitle="Statewide Average" prompt="Enter the Statewide Average kWh rate found in Weatherization Assistant Fuel Cost Library for the active Program Year. "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69B6AC1D-C5D8-4FB1-9BC3-EEF0A26C311D}"/>
    <dataValidation allowBlank="1" showInputMessage="1" showErrorMessage="1" prompt="Annual Usage of Existing auto-calculated. " sqref="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xr:uid="{81C9A1F1-C8BF-4776-BDFA-94E99D8E5A9B}"/>
    <dataValidation allowBlank="1" showInputMessage="1" showErrorMessage="1" promptTitle="Cost of Replacement" prompt="Refrigerator cost to include: refrigerator, labor to install, and recycling of existing unit."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xr:uid="{28390D1F-66AD-4D1C-B342-F4B158EBC5CA}"/>
    <dataValidation allowBlank="1" showInputMessage="1" showErrorMessage="1" prompt="Annual Savings of Replacement" sqref="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36D09AEA-4BEB-46A3-80AA-253F4C51F0A0}"/>
    <dataValidation allowBlank="1" showInputMessage="1" showErrorMessage="1" prompt="Expected Life Savings of Replacement" sqref="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xr:uid="{B5C0EDAD-DA64-486A-853E-503662772958}"/>
    <dataValidation allowBlank="1" showInputMessage="1" showErrorMessage="1" promptTitle="SIR" prompt="The SIR must be ≥ 1 to qualify for replacement."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xr:uid="{EFC88DEC-7F6C-45A5-94A4-A1CB0E9D5199}"/>
    <dataValidation allowBlank="1" showInputMessage="1" showErrorMessage="1" promptTitle="Job Number" prompt="Enter the job number/client ID/audit number for this client. " sqref="B4:E4 IX4:JA4 ST4:SW4 ACP4:ACS4 AML4:AMO4 AWH4:AWK4 BGD4:BGG4 BPZ4:BQC4 BZV4:BZY4 CJR4:CJU4 CTN4:CTQ4 DDJ4:DDM4 DNF4:DNI4 DXB4:DXE4 EGX4:EHA4 EQT4:EQW4 FAP4:FAS4 FKL4:FKO4 FUH4:FUK4 GED4:GEG4 GNZ4:GOC4 GXV4:GXY4 HHR4:HHU4 HRN4:HRQ4 IBJ4:IBM4 ILF4:ILI4 IVB4:IVE4 JEX4:JFA4 JOT4:JOW4 JYP4:JYS4 KIL4:KIO4 KSH4:KSK4 LCD4:LCG4 LLZ4:LMC4 LVV4:LVY4 MFR4:MFU4 MPN4:MPQ4 MZJ4:MZM4 NJF4:NJI4 NTB4:NTE4 OCX4:ODA4 OMT4:OMW4 OWP4:OWS4 PGL4:PGO4 PQH4:PQK4 QAD4:QAG4 QJZ4:QKC4 QTV4:QTY4 RDR4:RDU4 RNN4:RNQ4 RXJ4:RXM4 SHF4:SHI4 SRB4:SRE4 TAX4:TBA4 TKT4:TKW4 TUP4:TUS4 UEL4:UEO4 UOH4:UOK4 UYD4:UYG4 VHZ4:VIC4 VRV4:VRY4 WBR4:WBU4 WLN4:WLQ4 WVJ4:WVM4 B65540:E65540 IX65540:JA65540 ST65540:SW65540 ACP65540:ACS65540 AML65540:AMO65540 AWH65540:AWK65540 BGD65540:BGG65540 BPZ65540:BQC65540 BZV65540:BZY65540 CJR65540:CJU65540 CTN65540:CTQ65540 DDJ65540:DDM65540 DNF65540:DNI65540 DXB65540:DXE65540 EGX65540:EHA65540 EQT65540:EQW65540 FAP65540:FAS65540 FKL65540:FKO65540 FUH65540:FUK65540 GED65540:GEG65540 GNZ65540:GOC65540 GXV65540:GXY65540 HHR65540:HHU65540 HRN65540:HRQ65540 IBJ65540:IBM65540 ILF65540:ILI65540 IVB65540:IVE65540 JEX65540:JFA65540 JOT65540:JOW65540 JYP65540:JYS65540 KIL65540:KIO65540 KSH65540:KSK65540 LCD65540:LCG65540 LLZ65540:LMC65540 LVV65540:LVY65540 MFR65540:MFU65540 MPN65540:MPQ65540 MZJ65540:MZM65540 NJF65540:NJI65540 NTB65540:NTE65540 OCX65540:ODA65540 OMT65540:OMW65540 OWP65540:OWS65540 PGL65540:PGO65540 PQH65540:PQK65540 QAD65540:QAG65540 QJZ65540:QKC65540 QTV65540:QTY65540 RDR65540:RDU65540 RNN65540:RNQ65540 RXJ65540:RXM65540 SHF65540:SHI65540 SRB65540:SRE65540 TAX65540:TBA65540 TKT65540:TKW65540 TUP65540:TUS65540 UEL65540:UEO65540 UOH65540:UOK65540 UYD65540:UYG65540 VHZ65540:VIC65540 VRV65540:VRY65540 WBR65540:WBU65540 WLN65540:WLQ65540 WVJ65540:WVM65540 B131076:E131076 IX131076:JA131076 ST131076:SW131076 ACP131076:ACS131076 AML131076:AMO131076 AWH131076:AWK131076 BGD131076:BGG131076 BPZ131076:BQC131076 BZV131076:BZY131076 CJR131076:CJU131076 CTN131076:CTQ131076 DDJ131076:DDM131076 DNF131076:DNI131076 DXB131076:DXE131076 EGX131076:EHA131076 EQT131076:EQW131076 FAP131076:FAS131076 FKL131076:FKO131076 FUH131076:FUK131076 GED131076:GEG131076 GNZ131076:GOC131076 GXV131076:GXY131076 HHR131076:HHU131076 HRN131076:HRQ131076 IBJ131076:IBM131076 ILF131076:ILI131076 IVB131076:IVE131076 JEX131076:JFA131076 JOT131076:JOW131076 JYP131076:JYS131076 KIL131076:KIO131076 KSH131076:KSK131076 LCD131076:LCG131076 LLZ131076:LMC131076 LVV131076:LVY131076 MFR131076:MFU131076 MPN131076:MPQ131076 MZJ131076:MZM131076 NJF131076:NJI131076 NTB131076:NTE131076 OCX131076:ODA131076 OMT131076:OMW131076 OWP131076:OWS131076 PGL131076:PGO131076 PQH131076:PQK131076 QAD131076:QAG131076 QJZ131076:QKC131076 QTV131076:QTY131076 RDR131076:RDU131076 RNN131076:RNQ131076 RXJ131076:RXM131076 SHF131076:SHI131076 SRB131076:SRE131076 TAX131076:TBA131076 TKT131076:TKW131076 TUP131076:TUS131076 UEL131076:UEO131076 UOH131076:UOK131076 UYD131076:UYG131076 VHZ131076:VIC131076 VRV131076:VRY131076 WBR131076:WBU131076 WLN131076:WLQ131076 WVJ131076:WVM131076 B196612:E196612 IX196612:JA196612 ST196612:SW196612 ACP196612:ACS196612 AML196612:AMO196612 AWH196612:AWK196612 BGD196612:BGG196612 BPZ196612:BQC196612 BZV196612:BZY196612 CJR196612:CJU196612 CTN196612:CTQ196612 DDJ196612:DDM196612 DNF196612:DNI196612 DXB196612:DXE196612 EGX196612:EHA196612 EQT196612:EQW196612 FAP196612:FAS196612 FKL196612:FKO196612 FUH196612:FUK196612 GED196612:GEG196612 GNZ196612:GOC196612 GXV196612:GXY196612 HHR196612:HHU196612 HRN196612:HRQ196612 IBJ196612:IBM196612 ILF196612:ILI196612 IVB196612:IVE196612 JEX196612:JFA196612 JOT196612:JOW196612 JYP196612:JYS196612 KIL196612:KIO196612 KSH196612:KSK196612 LCD196612:LCG196612 LLZ196612:LMC196612 LVV196612:LVY196612 MFR196612:MFU196612 MPN196612:MPQ196612 MZJ196612:MZM196612 NJF196612:NJI196612 NTB196612:NTE196612 OCX196612:ODA196612 OMT196612:OMW196612 OWP196612:OWS196612 PGL196612:PGO196612 PQH196612:PQK196612 QAD196612:QAG196612 QJZ196612:QKC196612 QTV196612:QTY196612 RDR196612:RDU196612 RNN196612:RNQ196612 RXJ196612:RXM196612 SHF196612:SHI196612 SRB196612:SRE196612 TAX196612:TBA196612 TKT196612:TKW196612 TUP196612:TUS196612 UEL196612:UEO196612 UOH196612:UOK196612 UYD196612:UYG196612 VHZ196612:VIC196612 VRV196612:VRY196612 WBR196612:WBU196612 WLN196612:WLQ196612 WVJ196612:WVM196612 B262148:E262148 IX262148:JA262148 ST262148:SW262148 ACP262148:ACS262148 AML262148:AMO262148 AWH262148:AWK262148 BGD262148:BGG262148 BPZ262148:BQC262148 BZV262148:BZY262148 CJR262148:CJU262148 CTN262148:CTQ262148 DDJ262148:DDM262148 DNF262148:DNI262148 DXB262148:DXE262148 EGX262148:EHA262148 EQT262148:EQW262148 FAP262148:FAS262148 FKL262148:FKO262148 FUH262148:FUK262148 GED262148:GEG262148 GNZ262148:GOC262148 GXV262148:GXY262148 HHR262148:HHU262148 HRN262148:HRQ262148 IBJ262148:IBM262148 ILF262148:ILI262148 IVB262148:IVE262148 JEX262148:JFA262148 JOT262148:JOW262148 JYP262148:JYS262148 KIL262148:KIO262148 KSH262148:KSK262148 LCD262148:LCG262148 LLZ262148:LMC262148 LVV262148:LVY262148 MFR262148:MFU262148 MPN262148:MPQ262148 MZJ262148:MZM262148 NJF262148:NJI262148 NTB262148:NTE262148 OCX262148:ODA262148 OMT262148:OMW262148 OWP262148:OWS262148 PGL262148:PGO262148 PQH262148:PQK262148 QAD262148:QAG262148 QJZ262148:QKC262148 QTV262148:QTY262148 RDR262148:RDU262148 RNN262148:RNQ262148 RXJ262148:RXM262148 SHF262148:SHI262148 SRB262148:SRE262148 TAX262148:TBA262148 TKT262148:TKW262148 TUP262148:TUS262148 UEL262148:UEO262148 UOH262148:UOK262148 UYD262148:UYG262148 VHZ262148:VIC262148 VRV262148:VRY262148 WBR262148:WBU262148 WLN262148:WLQ262148 WVJ262148:WVM262148 B327684:E327684 IX327684:JA327684 ST327684:SW327684 ACP327684:ACS327684 AML327684:AMO327684 AWH327684:AWK327684 BGD327684:BGG327684 BPZ327684:BQC327684 BZV327684:BZY327684 CJR327684:CJU327684 CTN327684:CTQ327684 DDJ327684:DDM327684 DNF327684:DNI327684 DXB327684:DXE327684 EGX327684:EHA327684 EQT327684:EQW327684 FAP327684:FAS327684 FKL327684:FKO327684 FUH327684:FUK327684 GED327684:GEG327684 GNZ327684:GOC327684 GXV327684:GXY327684 HHR327684:HHU327684 HRN327684:HRQ327684 IBJ327684:IBM327684 ILF327684:ILI327684 IVB327684:IVE327684 JEX327684:JFA327684 JOT327684:JOW327684 JYP327684:JYS327684 KIL327684:KIO327684 KSH327684:KSK327684 LCD327684:LCG327684 LLZ327684:LMC327684 LVV327684:LVY327684 MFR327684:MFU327684 MPN327684:MPQ327684 MZJ327684:MZM327684 NJF327684:NJI327684 NTB327684:NTE327684 OCX327684:ODA327684 OMT327684:OMW327684 OWP327684:OWS327684 PGL327684:PGO327684 PQH327684:PQK327684 QAD327684:QAG327684 QJZ327684:QKC327684 QTV327684:QTY327684 RDR327684:RDU327684 RNN327684:RNQ327684 RXJ327684:RXM327684 SHF327684:SHI327684 SRB327684:SRE327684 TAX327684:TBA327684 TKT327684:TKW327684 TUP327684:TUS327684 UEL327684:UEO327684 UOH327684:UOK327684 UYD327684:UYG327684 VHZ327684:VIC327684 VRV327684:VRY327684 WBR327684:WBU327684 WLN327684:WLQ327684 WVJ327684:WVM327684 B393220:E393220 IX393220:JA393220 ST393220:SW393220 ACP393220:ACS393220 AML393220:AMO393220 AWH393220:AWK393220 BGD393220:BGG393220 BPZ393220:BQC393220 BZV393220:BZY393220 CJR393220:CJU393220 CTN393220:CTQ393220 DDJ393220:DDM393220 DNF393220:DNI393220 DXB393220:DXE393220 EGX393220:EHA393220 EQT393220:EQW393220 FAP393220:FAS393220 FKL393220:FKO393220 FUH393220:FUK393220 GED393220:GEG393220 GNZ393220:GOC393220 GXV393220:GXY393220 HHR393220:HHU393220 HRN393220:HRQ393220 IBJ393220:IBM393220 ILF393220:ILI393220 IVB393220:IVE393220 JEX393220:JFA393220 JOT393220:JOW393220 JYP393220:JYS393220 KIL393220:KIO393220 KSH393220:KSK393220 LCD393220:LCG393220 LLZ393220:LMC393220 LVV393220:LVY393220 MFR393220:MFU393220 MPN393220:MPQ393220 MZJ393220:MZM393220 NJF393220:NJI393220 NTB393220:NTE393220 OCX393220:ODA393220 OMT393220:OMW393220 OWP393220:OWS393220 PGL393220:PGO393220 PQH393220:PQK393220 QAD393220:QAG393220 QJZ393220:QKC393220 QTV393220:QTY393220 RDR393220:RDU393220 RNN393220:RNQ393220 RXJ393220:RXM393220 SHF393220:SHI393220 SRB393220:SRE393220 TAX393220:TBA393220 TKT393220:TKW393220 TUP393220:TUS393220 UEL393220:UEO393220 UOH393220:UOK393220 UYD393220:UYG393220 VHZ393220:VIC393220 VRV393220:VRY393220 WBR393220:WBU393220 WLN393220:WLQ393220 WVJ393220:WVM393220 B458756:E458756 IX458756:JA458756 ST458756:SW458756 ACP458756:ACS458756 AML458756:AMO458756 AWH458756:AWK458756 BGD458756:BGG458756 BPZ458756:BQC458756 BZV458756:BZY458756 CJR458756:CJU458756 CTN458756:CTQ458756 DDJ458756:DDM458756 DNF458756:DNI458756 DXB458756:DXE458756 EGX458756:EHA458756 EQT458756:EQW458756 FAP458756:FAS458756 FKL458756:FKO458756 FUH458756:FUK458756 GED458756:GEG458756 GNZ458756:GOC458756 GXV458756:GXY458756 HHR458756:HHU458756 HRN458756:HRQ458756 IBJ458756:IBM458756 ILF458756:ILI458756 IVB458756:IVE458756 JEX458756:JFA458756 JOT458756:JOW458756 JYP458756:JYS458756 KIL458756:KIO458756 KSH458756:KSK458756 LCD458756:LCG458756 LLZ458756:LMC458756 LVV458756:LVY458756 MFR458756:MFU458756 MPN458756:MPQ458756 MZJ458756:MZM458756 NJF458756:NJI458756 NTB458756:NTE458756 OCX458756:ODA458756 OMT458756:OMW458756 OWP458756:OWS458756 PGL458756:PGO458756 PQH458756:PQK458756 QAD458756:QAG458756 QJZ458756:QKC458756 QTV458756:QTY458756 RDR458756:RDU458756 RNN458756:RNQ458756 RXJ458756:RXM458756 SHF458756:SHI458756 SRB458756:SRE458756 TAX458756:TBA458756 TKT458756:TKW458756 TUP458756:TUS458756 UEL458756:UEO458756 UOH458756:UOK458756 UYD458756:UYG458756 VHZ458756:VIC458756 VRV458756:VRY458756 WBR458756:WBU458756 WLN458756:WLQ458756 WVJ458756:WVM458756 B524292:E524292 IX524292:JA524292 ST524292:SW524292 ACP524292:ACS524292 AML524292:AMO524292 AWH524292:AWK524292 BGD524292:BGG524292 BPZ524292:BQC524292 BZV524292:BZY524292 CJR524292:CJU524292 CTN524292:CTQ524292 DDJ524292:DDM524292 DNF524292:DNI524292 DXB524292:DXE524292 EGX524292:EHA524292 EQT524292:EQW524292 FAP524292:FAS524292 FKL524292:FKO524292 FUH524292:FUK524292 GED524292:GEG524292 GNZ524292:GOC524292 GXV524292:GXY524292 HHR524292:HHU524292 HRN524292:HRQ524292 IBJ524292:IBM524292 ILF524292:ILI524292 IVB524292:IVE524292 JEX524292:JFA524292 JOT524292:JOW524292 JYP524292:JYS524292 KIL524292:KIO524292 KSH524292:KSK524292 LCD524292:LCG524292 LLZ524292:LMC524292 LVV524292:LVY524292 MFR524292:MFU524292 MPN524292:MPQ524292 MZJ524292:MZM524292 NJF524292:NJI524292 NTB524292:NTE524292 OCX524292:ODA524292 OMT524292:OMW524292 OWP524292:OWS524292 PGL524292:PGO524292 PQH524292:PQK524292 QAD524292:QAG524292 QJZ524292:QKC524292 QTV524292:QTY524292 RDR524292:RDU524292 RNN524292:RNQ524292 RXJ524292:RXM524292 SHF524292:SHI524292 SRB524292:SRE524292 TAX524292:TBA524292 TKT524292:TKW524292 TUP524292:TUS524292 UEL524292:UEO524292 UOH524292:UOK524292 UYD524292:UYG524292 VHZ524292:VIC524292 VRV524292:VRY524292 WBR524292:WBU524292 WLN524292:WLQ524292 WVJ524292:WVM524292 B589828:E589828 IX589828:JA589828 ST589828:SW589828 ACP589828:ACS589828 AML589828:AMO589828 AWH589828:AWK589828 BGD589828:BGG589828 BPZ589828:BQC589828 BZV589828:BZY589828 CJR589828:CJU589828 CTN589828:CTQ589828 DDJ589828:DDM589828 DNF589828:DNI589828 DXB589828:DXE589828 EGX589828:EHA589828 EQT589828:EQW589828 FAP589828:FAS589828 FKL589828:FKO589828 FUH589828:FUK589828 GED589828:GEG589828 GNZ589828:GOC589828 GXV589828:GXY589828 HHR589828:HHU589828 HRN589828:HRQ589828 IBJ589828:IBM589828 ILF589828:ILI589828 IVB589828:IVE589828 JEX589828:JFA589828 JOT589828:JOW589828 JYP589828:JYS589828 KIL589828:KIO589828 KSH589828:KSK589828 LCD589828:LCG589828 LLZ589828:LMC589828 LVV589828:LVY589828 MFR589828:MFU589828 MPN589828:MPQ589828 MZJ589828:MZM589828 NJF589828:NJI589828 NTB589828:NTE589828 OCX589828:ODA589828 OMT589828:OMW589828 OWP589828:OWS589828 PGL589828:PGO589828 PQH589828:PQK589828 QAD589828:QAG589828 QJZ589828:QKC589828 QTV589828:QTY589828 RDR589828:RDU589828 RNN589828:RNQ589828 RXJ589828:RXM589828 SHF589828:SHI589828 SRB589828:SRE589828 TAX589828:TBA589828 TKT589828:TKW589828 TUP589828:TUS589828 UEL589828:UEO589828 UOH589828:UOK589828 UYD589828:UYG589828 VHZ589828:VIC589828 VRV589828:VRY589828 WBR589828:WBU589828 WLN589828:WLQ589828 WVJ589828:WVM589828 B655364:E655364 IX655364:JA655364 ST655364:SW655364 ACP655364:ACS655364 AML655364:AMO655364 AWH655364:AWK655364 BGD655364:BGG655364 BPZ655364:BQC655364 BZV655364:BZY655364 CJR655364:CJU655364 CTN655364:CTQ655364 DDJ655364:DDM655364 DNF655364:DNI655364 DXB655364:DXE655364 EGX655364:EHA655364 EQT655364:EQW655364 FAP655364:FAS655364 FKL655364:FKO655364 FUH655364:FUK655364 GED655364:GEG655364 GNZ655364:GOC655364 GXV655364:GXY655364 HHR655364:HHU655364 HRN655364:HRQ655364 IBJ655364:IBM655364 ILF655364:ILI655364 IVB655364:IVE655364 JEX655364:JFA655364 JOT655364:JOW655364 JYP655364:JYS655364 KIL655364:KIO655364 KSH655364:KSK655364 LCD655364:LCG655364 LLZ655364:LMC655364 LVV655364:LVY655364 MFR655364:MFU655364 MPN655364:MPQ655364 MZJ655364:MZM655364 NJF655364:NJI655364 NTB655364:NTE655364 OCX655364:ODA655364 OMT655364:OMW655364 OWP655364:OWS655364 PGL655364:PGO655364 PQH655364:PQK655364 QAD655364:QAG655364 QJZ655364:QKC655364 QTV655364:QTY655364 RDR655364:RDU655364 RNN655364:RNQ655364 RXJ655364:RXM655364 SHF655364:SHI655364 SRB655364:SRE655364 TAX655364:TBA655364 TKT655364:TKW655364 TUP655364:TUS655364 UEL655364:UEO655364 UOH655364:UOK655364 UYD655364:UYG655364 VHZ655364:VIC655364 VRV655364:VRY655364 WBR655364:WBU655364 WLN655364:WLQ655364 WVJ655364:WVM655364 B720900:E720900 IX720900:JA720900 ST720900:SW720900 ACP720900:ACS720900 AML720900:AMO720900 AWH720900:AWK720900 BGD720900:BGG720900 BPZ720900:BQC720900 BZV720900:BZY720900 CJR720900:CJU720900 CTN720900:CTQ720900 DDJ720900:DDM720900 DNF720900:DNI720900 DXB720900:DXE720900 EGX720900:EHA720900 EQT720900:EQW720900 FAP720900:FAS720900 FKL720900:FKO720900 FUH720900:FUK720900 GED720900:GEG720900 GNZ720900:GOC720900 GXV720900:GXY720900 HHR720900:HHU720900 HRN720900:HRQ720900 IBJ720900:IBM720900 ILF720900:ILI720900 IVB720900:IVE720900 JEX720900:JFA720900 JOT720900:JOW720900 JYP720900:JYS720900 KIL720900:KIO720900 KSH720900:KSK720900 LCD720900:LCG720900 LLZ720900:LMC720900 LVV720900:LVY720900 MFR720900:MFU720900 MPN720900:MPQ720900 MZJ720900:MZM720900 NJF720900:NJI720900 NTB720900:NTE720900 OCX720900:ODA720900 OMT720900:OMW720900 OWP720900:OWS720900 PGL720900:PGO720900 PQH720900:PQK720900 QAD720900:QAG720900 QJZ720900:QKC720900 QTV720900:QTY720900 RDR720900:RDU720900 RNN720900:RNQ720900 RXJ720900:RXM720900 SHF720900:SHI720900 SRB720900:SRE720900 TAX720900:TBA720900 TKT720900:TKW720900 TUP720900:TUS720900 UEL720900:UEO720900 UOH720900:UOK720900 UYD720900:UYG720900 VHZ720900:VIC720900 VRV720900:VRY720900 WBR720900:WBU720900 WLN720900:WLQ720900 WVJ720900:WVM720900 B786436:E786436 IX786436:JA786436 ST786436:SW786436 ACP786436:ACS786436 AML786436:AMO786436 AWH786436:AWK786436 BGD786436:BGG786436 BPZ786436:BQC786436 BZV786436:BZY786436 CJR786436:CJU786436 CTN786436:CTQ786436 DDJ786436:DDM786436 DNF786436:DNI786436 DXB786436:DXE786436 EGX786436:EHA786436 EQT786436:EQW786436 FAP786436:FAS786436 FKL786436:FKO786436 FUH786436:FUK786436 GED786436:GEG786436 GNZ786436:GOC786436 GXV786436:GXY786436 HHR786436:HHU786436 HRN786436:HRQ786436 IBJ786436:IBM786436 ILF786436:ILI786436 IVB786436:IVE786436 JEX786436:JFA786436 JOT786436:JOW786436 JYP786436:JYS786436 KIL786436:KIO786436 KSH786436:KSK786436 LCD786436:LCG786436 LLZ786436:LMC786436 LVV786436:LVY786436 MFR786436:MFU786436 MPN786436:MPQ786436 MZJ786436:MZM786436 NJF786436:NJI786436 NTB786436:NTE786436 OCX786436:ODA786436 OMT786436:OMW786436 OWP786436:OWS786436 PGL786436:PGO786436 PQH786436:PQK786436 QAD786436:QAG786436 QJZ786436:QKC786436 QTV786436:QTY786436 RDR786436:RDU786436 RNN786436:RNQ786436 RXJ786436:RXM786436 SHF786436:SHI786436 SRB786436:SRE786436 TAX786436:TBA786436 TKT786436:TKW786436 TUP786436:TUS786436 UEL786436:UEO786436 UOH786436:UOK786436 UYD786436:UYG786436 VHZ786436:VIC786436 VRV786436:VRY786436 WBR786436:WBU786436 WLN786436:WLQ786436 WVJ786436:WVM786436 B851972:E851972 IX851972:JA851972 ST851972:SW851972 ACP851972:ACS851972 AML851972:AMO851972 AWH851972:AWK851972 BGD851972:BGG851972 BPZ851972:BQC851972 BZV851972:BZY851972 CJR851972:CJU851972 CTN851972:CTQ851972 DDJ851972:DDM851972 DNF851972:DNI851972 DXB851972:DXE851972 EGX851972:EHA851972 EQT851972:EQW851972 FAP851972:FAS851972 FKL851972:FKO851972 FUH851972:FUK851972 GED851972:GEG851972 GNZ851972:GOC851972 GXV851972:GXY851972 HHR851972:HHU851972 HRN851972:HRQ851972 IBJ851972:IBM851972 ILF851972:ILI851972 IVB851972:IVE851972 JEX851972:JFA851972 JOT851972:JOW851972 JYP851972:JYS851972 KIL851972:KIO851972 KSH851972:KSK851972 LCD851972:LCG851972 LLZ851972:LMC851972 LVV851972:LVY851972 MFR851972:MFU851972 MPN851972:MPQ851972 MZJ851972:MZM851972 NJF851972:NJI851972 NTB851972:NTE851972 OCX851972:ODA851972 OMT851972:OMW851972 OWP851972:OWS851972 PGL851972:PGO851972 PQH851972:PQK851972 QAD851972:QAG851972 QJZ851972:QKC851972 QTV851972:QTY851972 RDR851972:RDU851972 RNN851972:RNQ851972 RXJ851972:RXM851972 SHF851972:SHI851972 SRB851972:SRE851972 TAX851972:TBA851972 TKT851972:TKW851972 TUP851972:TUS851972 UEL851972:UEO851972 UOH851972:UOK851972 UYD851972:UYG851972 VHZ851972:VIC851972 VRV851972:VRY851972 WBR851972:WBU851972 WLN851972:WLQ851972 WVJ851972:WVM851972 B917508:E917508 IX917508:JA917508 ST917508:SW917508 ACP917508:ACS917508 AML917508:AMO917508 AWH917508:AWK917508 BGD917508:BGG917508 BPZ917508:BQC917508 BZV917508:BZY917508 CJR917508:CJU917508 CTN917508:CTQ917508 DDJ917508:DDM917508 DNF917508:DNI917508 DXB917508:DXE917508 EGX917508:EHA917508 EQT917508:EQW917508 FAP917508:FAS917508 FKL917508:FKO917508 FUH917508:FUK917508 GED917508:GEG917508 GNZ917508:GOC917508 GXV917508:GXY917508 HHR917508:HHU917508 HRN917508:HRQ917508 IBJ917508:IBM917508 ILF917508:ILI917508 IVB917508:IVE917508 JEX917508:JFA917508 JOT917508:JOW917508 JYP917508:JYS917508 KIL917508:KIO917508 KSH917508:KSK917508 LCD917508:LCG917508 LLZ917508:LMC917508 LVV917508:LVY917508 MFR917508:MFU917508 MPN917508:MPQ917508 MZJ917508:MZM917508 NJF917508:NJI917508 NTB917508:NTE917508 OCX917508:ODA917508 OMT917508:OMW917508 OWP917508:OWS917508 PGL917508:PGO917508 PQH917508:PQK917508 QAD917508:QAG917508 QJZ917508:QKC917508 QTV917508:QTY917508 RDR917508:RDU917508 RNN917508:RNQ917508 RXJ917508:RXM917508 SHF917508:SHI917508 SRB917508:SRE917508 TAX917508:TBA917508 TKT917508:TKW917508 TUP917508:TUS917508 UEL917508:UEO917508 UOH917508:UOK917508 UYD917508:UYG917508 VHZ917508:VIC917508 VRV917508:VRY917508 WBR917508:WBU917508 WLN917508:WLQ917508 WVJ917508:WVM917508 B983044:E983044 IX983044:JA983044 ST983044:SW983044 ACP983044:ACS983044 AML983044:AMO983044 AWH983044:AWK983044 BGD983044:BGG983044 BPZ983044:BQC983044 BZV983044:BZY983044 CJR983044:CJU983044 CTN983044:CTQ983044 DDJ983044:DDM983044 DNF983044:DNI983044 DXB983044:DXE983044 EGX983044:EHA983044 EQT983044:EQW983044 FAP983044:FAS983044 FKL983044:FKO983044 FUH983044:FUK983044 GED983044:GEG983044 GNZ983044:GOC983044 GXV983044:GXY983044 HHR983044:HHU983044 HRN983044:HRQ983044 IBJ983044:IBM983044 ILF983044:ILI983044 IVB983044:IVE983044 JEX983044:JFA983044 JOT983044:JOW983044 JYP983044:JYS983044 KIL983044:KIO983044 KSH983044:KSK983044 LCD983044:LCG983044 LLZ983044:LMC983044 LVV983044:LVY983044 MFR983044:MFU983044 MPN983044:MPQ983044 MZJ983044:MZM983044 NJF983044:NJI983044 NTB983044:NTE983044 OCX983044:ODA983044 OMT983044:OMW983044 OWP983044:OWS983044 PGL983044:PGO983044 PQH983044:PQK983044 QAD983044:QAG983044 QJZ983044:QKC983044 QTV983044:QTY983044 RDR983044:RDU983044 RNN983044:RNQ983044 RXJ983044:RXM983044 SHF983044:SHI983044 SRB983044:SRE983044 TAX983044:TBA983044 TKT983044:TKW983044 TUP983044:TUS983044 UEL983044:UEO983044 UOH983044:UOK983044 UYD983044:UYG983044 VHZ983044:VIC983044 VRV983044:VRY983044 WBR983044:WBU983044 WLN983044:WLQ983044 WVJ983044:WVM983044" xr:uid="{5D569D64-4DCB-48F4-ADFD-49AF617D6501}"/>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EC885-E85D-4739-923E-E9B00B0D844D}">
  <dimension ref="A1:AH62"/>
  <sheetViews>
    <sheetView showGridLines="0" topLeftCell="A3" zoomScaleNormal="100" workbookViewId="0">
      <selection activeCell="I23" sqref="I23"/>
    </sheetView>
  </sheetViews>
  <sheetFormatPr defaultColWidth="2.1796875" defaultRowHeight="16.5" customHeight="1" x14ac:dyDescent="0.3"/>
  <cols>
    <col min="1" max="6" width="9.1796875" style="12" customWidth="1"/>
    <col min="7" max="7" width="9.1796875" style="12" bestFit="1" customWidth="1"/>
    <col min="8" max="10" width="18.1796875" style="12" customWidth="1"/>
    <col min="11" max="11" width="5.81640625" style="12" customWidth="1"/>
    <col min="12" max="12" width="4.81640625" style="12" customWidth="1"/>
    <col min="13" max="20" width="9.1796875" style="12" customWidth="1"/>
    <col min="21" max="21" width="18.81640625" style="12" customWidth="1"/>
    <col min="22" max="22" width="81.81640625" style="12" bestFit="1" customWidth="1"/>
    <col min="23" max="23" width="9" style="305" bestFit="1" customWidth="1"/>
    <col min="24" max="24" width="3" style="305" customWidth="1"/>
    <col min="25" max="25" width="143.54296875" style="305" bestFit="1" customWidth="1"/>
    <col min="26" max="26" width="8.81640625" style="305" bestFit="1" customWidth="1"/>
    <col min="27" max="27" width="7.81640625" style="305" bestFit="1" customWidth="1"/>
    <col min="28" max="28" width="9" style="305" bestFit="1" customWidth="1"/>
    <col min="29" max="29" width="6" style="305" customWidth="1"/>
    <col min="30" max="30" width="12.1796875" style="12" bestFit="1" customWidth="1"/>
    <col min="31" max="31" width="10.81640625" style="12" bestFit="1" customWidth="1"/>
    <col min="32" max="32" width="3.54296875" style="12" customWidth="1"/>
    <col min="33" max="252" width="9.1796875" style="12" customWidth="1"/>
    <col min="253" max="253" width="32.81640625" style="12" customWidth="1"/>
    <col min="254" max="254" width="12.81640625" style="12" customWidth="1"/>
    <col min="255" max="255" width="9.1796875" style="12" bestFit="1" customWidth="1"/>
    <col min="256" max="256" width="12.81640625" style="12" customWidth="1"/>
    <col min="257" max="257" width="17.1796875" style="12" customWidth="1"/>
    <col min="258" max="16384" width="2.1796875" style="12"/>
  </cols>
  <sheetData>
    <row r="1" spans="1:34" ht="16.5" customHeight="1" thickBot="1" x14ac:dyDescent="0.4">
      <c r="A1" s="963" t="s">
        <v>122</v>
      </c>
      <c r="B1" s="964"/>
      <c r="C1" s="964"/>
      <c r="D1" s="964"/>
      <c r="E1" s="964"/>
      <c r="F1" s="964"/>
      <c r="G1" s="964"/>
      <c r="H1" s="964"/>
      <c r="I1" s="964"/>
      <c r="J1" s="965"/>
      <c r="K1" s="302"/>
      <c r="L1" s="303" t="s">
        <v>121</v>
      </c>
      <c r="V1" s="304" t="s">
        <v>120</v>
      </c>
      <c r="Y1" s="304" t="s">
        <v>119</v>
      </c>
      <c r="AD1" s="304" t="s">
        <v>118</v>
      </c>
    </row>
    <row r="2" spans="1:34" ht="15.65" customHeight="1" x14ac:dyDescent="0.3">
      <c r="A2" s="966"/>
      <c r="B2" s="966"/>
      <c r="C2" s="966"/>
      <c r="D2" s="966"/>
      <c r="E2" s="966"/>
      <c r="F2" s="966"/>
      <c r="G2" s="966"/>
      <c r="H2" s="966"/>
      <c r="I2" s="966"/>
      <c r="J2" s="966"/>
      <c r="K2" s="467"/>
      <c r="V2" s="306" t="s">
        <v>117</v>
      </c>
      <c r="W2" s="307" t="s">
        <v>116</v>
      </c>
      <c r="Y2" s="308" t="s">
        <v>115</v>
      </c>
      <c r="Z2" s="309" t="s">
        <v>114</v>
      </c>
      <c r="AA2" s="309" t="s">
        <v>113</v>
      </c>
      <c r="AB2" s="309" t="s">
        <v>112</v>
      </c>
      <c r="AD2" s="309" t="s">
        <v>111</v>
      </c>
      <c r="AE2" s="309" t="s">
        <v>110</v>
      </c>
      <c r="AG2" s="468"/>
      <c r="AH2" s="468"/>
    </row>
    <row r="3" spans="1:34" ht="15.65" customHeight="1" x14ac:dyDescent="0.35">
      <c r="A3" s="967" t="s">
        <v>109</v>
      </c>
      <c r="B3" s="967"/>
      <c r="C3" s="968"/>
      <c r="D3" s="968"/>
      <c r="E3" s="968"/>
      <c r="F3" s="968"/>
      <c r="G3" s="968"/>
      <c r="H3" s="967" t="s">
        <v>108</v>
      </c>
      <c r="I3" s="967"/>
      <c r="J3" s="310"/>
      <c r="K3" s="305"/>
      <c r="L3" s="311" t="s">
        <v>107</v>
      </c>
      <c r="M3" s="311"/>
      <c r="N3" s="311"/>
      <c r="O3" s="311"/>
      <c r="P3" s="311"/>
      <c r="Q3" s="311"/>
      <c r="R3" s="311"/>
      <c r="S3" s="311"/>
      <c r="T3" s="311"/>
      <c r="U3" s="311"/>
      <c r="V3" s="306" t="s">
        <v>106</v>
      </c>
      <c r="W3" s="307">
        <v>90</v>
      </c>
      <c r="Y3" s="312" t="s">
        <v>105</v>
      </c>
      <c r="Z3" s="307">
        <v>14</v>
      </c>
      <c r="AA3" s="307">
        <v>10.5</v>
      </c>
      <c r="AB3" s="307"/>
      <c r="AD3" s="307" t="s">
        <v>104</v>
      </c>
      <c r="AE3" s="307">
        <v>6.5</v>
      </c>
    </row>
    <row r="4" spans="1:34" ht="15.65" customHeight="1" x14ac:dyDescent="0.35">
      <c r="A4" s="967" t="s">
        <v>4</v>
      </c>
      <c r="B4" s="967"/>
      <c r="C4" s="968"/>
      <c r="D4" s="968"/>
      <c r="E4" s="968"/>
      <c r="F4" s="968"/>
      <c r="G4" s="968"/>
      <c r="H4" s="969"/>
      <c r="I4" s="970"/>
      <c r="J4" s="970"/>
      <c r="K4" s="469"/>
      <c r="L4" s="470" t="s">
        <v>1043</v>
      </c>
      <c r="M4" s="471" t="s">
        <v>103</v>
      </c>
      <c r="N4" s="311"/>
      <c r="O4" s="311"/>
      <c r="P4" s="311"/>
      <c r="Q4" s="311"/>
      <c r="R4" s="311"/>
      <c r="S4" s="311"/>
      <c r="T4" s="311"/>
      <c r="U4" s="311"/>
      <c r="V4" s="306" t="s">
        <v>102</v>
      </c>
      <c r="W4" s="307">
        <v>80</v>
      </c>
      <c r="Y4" s="312" t="s">
        <v>101</v>
      </c>
      <c r="Z4" s="307">
        <v>12</v>
      </c>
      <c r="AA4" s="307">
        <v>10.8</v>
      </c>
      <c r="AB4" s="307"/>
      <c r="AD4" s="307">
        <v>1980</v>
      </c>
      <c r="AE4" s="307">
        <v>6.5</v>
      </c>
    </row>
    <row r="5" spans="1:34" ht="16.5" customHeight="1" thickBot="1" x14ac:dyDescent="0.4">
      <c r="A5" s="971"/>
      <c r="B5" s="971"/>
      <c r="C5" s="971"/>
      <c r="D5" s="971"/>
      <c r="E5" s="971"/>
      <c r="F5" s="971"/>
      <c r="G5" s="971"/>
      <c r="H5" s="971"/>
      <c r="I5" s="971"/>
      <c r="J5" s="971"/>
      <c r="K5" s="472"/>
      <c r="L5" s="470" t="s">
        <v>1043</v>
      </c>
      <c r="M5" s="471" t="s">
        <v>100</v>
      </c>
      <c r="N5" s="311"/>
      <c r="O5" s="311"/>
      <c r="P5" s="311"/>
      <c r="Q5" s="311"/>
      <c r="R5" s="311"/>
      <c r="S5" s="311"/>
      <c r="T5" s="311"/>
      <c r="U5" s="311"/>
      <c r="V5" s="306" t="s">
        <v>99</v>
      </c>
      <c r="W5" s="307">
        <v>78</v>
      </c>
      <c r="Y5" s="312" t="s">
        <v>98</v>
      </c>
      <c r="Z5" s="307">
        <v>10</v>
      </c>
      <c r="AA5" s="307">
        <v>9.3000000000000007</v>
      </c>
      <c r="AB5" s="307"/>
      <c r="AD5" s="307">
        <v>1981</v>
      </c>
      <c r="AE5" s="307">
        <v>8</v>
      </c>
    </row>
    <row r="6" spans="1:34" ht="16.5" customHeight="1" thickBot="1" x14ac:dyDescent="0.4">
      <c r="A6" s="972" t="s">
        <v>97</v>
      </c>
      <c r="B6" s="973"/>
      <c r="C6" s="973"/>
      <c r="D6" s="973"/>
      <c r="E6" s="973"/>
      <c r="F6" s="973"/>
      <c r="G6" s="974"/>
      <c r="H6" s="975" t="s">
        <v>689</v>
      </c>
      <c r="I6" s="975"/>
      <c r="J6" s="976"/>
      <c r="L6" s="311" t="s">
        <v>52</v>
      </c>
      <c r="M6" s="311"/>
      <c r="N6" s="311"/>
      <c r="O6" s="311"/>
      <c r="P6" s="311"/>
      <c r="Q6" s="311"/>
      <c r="R6" s="311"/>
      <c r="S6" s="311"/>
      <c r="T6" s="311"/>
      <c r="U6" s="311"/>
      <c r="V6" s="306" t="s">
        <v>96</v>
      </c>
      <c r="W6" s="307">
        <v>75</v>
      </c>
      <c r="Y6" s="312" t="s">
        <v>95</v>
      </c>
      <c r="Z6" s="307">
        <v>8</v>
      </c>
      <c r="AA6" s="307">
        <v>7.7</v>
      </c>
      <c r="AB6" s="307"/>
      <c r="AD6" s="307">
        <v>1982</v>
      </c>
      <c r="AE6" s="307">
        <v>8</v>
      </c>
    </row>
    <row r="7" spans="1:34" ht="16.5" customHeight="1" x14ac:dyDescent="0.35">
      <c r="A7" s="977" t="s">
        <v>50</v>
      </c>
      <c r="B7" s="978"/>
      <c r="C7" s="978"/>
      <c r="D7" s="978"/>
      <c r="E7" s="978"/>
      <c r="F7" s="978"/>
      <c r="G7" s="978"/>
      <c r="H7" s="979" t="s">
        <v>690</v>
      </c>
      <c r="I7" s="979"/>
      <c r="J7" s="980"/>
      <c r="L7" s="473" t="s">
        <v>1043</v>
      </c>
      <c r="M7" s="324" t="s">
        <v>49</v>
      </c>
      <c r="N7" s="311"/>
      <c r="O7" s="311"/>
      <c r="P7" s="311"/>
      <c r="Q7" s="311"/>
      <c r="R7" s="311"/>
      <c r="S7" s="311"/>
      <c r="T7" s="311"/>
      <c r="U7" s="311"/>
      <c r="V7" s="306" t="s">
        <v>94</v>
      </c>
      <c r="W7" s="307">
        <v>64</v>
      </c>
      <c r="Y7" s="312" t="s">
        <v>93</v>
      </c>
      <c r="Z7" s="307">
        <v>6.5</v>
      </c>
      <c r="AA7" s="307">
        <v>6.4</v>
      </c>
      <c r="AB7" s="307"/>
      <c r="AD7" s="307">
        <v>1983</v>
      </c>
      <c r="AE7" s="307">
        <v>8</v>
      </c>
    </row>
    <row r="8" spans="1:34" ht="16.5" customHeight="1" x14ac:dyDescent="0.35">
      <c r="A8" s="959" t="s">
        <v>92</v>
      </c>
      <c r="B8" s="960"/>
      <c r="C8" s="960"/>
      <c r="D8" s="960"/>
      <c r="E8" s="960"/>
      <c r="F8" s="960"/>
      <c r="G8" s="960"/>
      <c r="H8" s="961" t="s">
        <v>691</v>
      </c>
      <c r="I8" s="961"/>
      <c r="J8" s="962"/>
      <c r="K8" s="474"/>
      <c r="L8" s="473" t="s">
        <v>1043</v>
      </c>
      <c r="M8" s="324" t="s">
        <v>47</v>
      </c>
      <c r="N8" s="311"/>
      <c r="O8" s="311"/>
      <c r="P8" s="311"/>
      <c r="Q8" s="311"/>
      <c r="R8" s="311"/>
      <c r="S8" s="311"/>
      <c r="T8" s="311"/>
      <c r="U8" s="311"/>
      <c r="V8" s="306" t="s">
        <v>91</v>
      </c>
      <c r="W8" s="307">
        <v>80</v>
      </c>
      <c r="Y8" s="312" t="s">
        <v>90</v>
      </c>
      <c r="Z8" s="307">
        <v>14</v>
      </c>
      <c r="AA8" s="307">
        <v>10.5</v>
      </c>
      <c r="AB8" s="307">
        <v>8</v>
      </c>
      <c r="AD8" s="307">
        <v>1984</v>
      </c>
      <c r="AE8" s="307">
        <v>8</v>
      </c>
    </row>
    <row r="9" spans="1:34" ht="16.5" customHeight="1" thickBot="1" x14ac:dyDescent="0.4">
      <c r="A9" s="985" t="s">
        <v>89</v>
      </c>
      <c r="B9" s="986"/>
      <c r="C9" s="986"/>
      <c r="D9" s="986"/>
      <c r="E9" s="986"/>
      <c r="F9" s="986"/>
      <c r="G9" s="986"/>
      <c r="H9" s="987"/>
      <c r="I9" s="987"/>
      <c r="J9" s="988"/>
      <c r="K9" s="475"/>
      <c r="L9" s="473" t="s">
        <v>1043</v>
      </c>
      <c r="M9" s="324" t="s">
        <v>45</v>
      </c>
      <c r="N9" s="311"/>
      <c r="O9" s="311"/>
      <c r="P9" s="311"/>
      <c r="Q9" s="311"/>
      <c r="R9" s="311"/>
      <c r="S9" s="311"/>
      <c r="T9" s="311"/>
      <c r="U9" s="311"/>
      <c r="V9" s="306" t="s">
        <v>88</v>
      </c>
      <c r="W9" s="307">
        <v>81</v>
      </c>
      <c r="Y9" s="312" t="s">
        <v>87</v>
      </c>
      <c r="Z9" s="307">
        <v>10</v>
      </c>
      <c r="AA9" s="307">
        <v>9.3000000000000007</v>
      </c>
      <c r="AB9" s="307">
        <v>7.1</v>
      </c>
      <c r="AD9" s="307">
        <v>1985</v>
      </c>
      <c r="AE9" s="307">
        <v>8</v>
      </c>
    </row>
    <row r="10" spans="1:34" s="429" customFormat="1" ht="16.5" customHeight="1" thickBot="1" x14ac:dyDescent="0.4">
      <c r="A10" s="476" t="str">
        <f>IF(AND(I13&gt;1%,A13=TRUE,C13=TRUE),I13,IF(AND(I13&gt;1%,B13=TRUE,C13=TRUE),I13,IF(AND(I13&lt;=0,A13=TRUE,C13=TRUE),"EFFICIENCY ERROR",IF(AND(I13&lt;=0,B13=TRUE,C13=TRUE),"EFFICIENCY ERROR",IF(AND(J3&gt;1,H9&gt;1,B13=FALSE),"N/A","")))))</f>
        <v/>
      </c>
      <c r="B10" s="477"/>
      <c r="C10" s="477"/>
      <c r="D10" s="477"/>
      <c r="E10" s="477"/>
      <c r="F10" s="477"/>
      <c r="G10" s="477"/>
      <c r="H10" s="12"/>
      <c r="I10" s="12"/>
      <c r="J10" s="12"/>
      <c r="K10" s="478"/>
      <c r="L10" s="479"/>
      <c r="M10" s="479"/>
      <c r="N10" s="479"/>
      <c r="O10" s="479"/>
      <c r="P10" s="479"/>
      <c r="Q10" s="479"/>
      <c r="R10" s="479"/>
      <c r="S10" s="479"/>
      <c r="T10" s="480"/>
      <c r="U10" s="479"/>
    </row>
    <row r="11" spans="1:34" ht="16.5" customHeight="1" x14ac:dyDescent="0.35">
      <c r="A11" s="234" t="s">
        <v>86</v>
      </c>
      <c r="B11" s="481"/>
      <c r="C11" s="481"/>
      <c r="D11" s="481"/>
      <c r="E11" s="481"/>
      <c r="F11" s="481"/>
      <c r="G11" s="481"/>
      <c r="H11" s="481"/>
      <c r="I11" s="481"/>
      <c r="J11" s="482"/>
      <c r="K11" s="305"/>
      <c r="L11" s="473"/>
      <c r="M11" s="324"/>
      <c r="N11" s="311"/>
      <c r="O11" s="311"/>
      <c r="P11" s="311"/>
      <c r="Q11" s="311"/>
      <c r="R11" s="311"/>
      <c r="S11" s="311"/>
      <c r="T11" s="311"/>
      <c r="U11" s="311"/>
      <c r="V11" s="306" t="s">
        <v>85</v>
      </c>
      <c r="W11" s="307">
        <v>90</v>
      </c>
      <c r="Y11" s="312" t="s">
        <v>84</v>
      </c>
      <c r="Z11" s="307">
        <v>8</v>
      </c>
      <c r="AA11" s="307">
        <v>7.7</v>
      </c>
      <c r="AB11" s="307">
        <v>6.6</v>
      </c>
      <c r="AD11" s="307">
        <v>1986</v>
      </c>
      <c r="AE11" s="307">
        <v>8</v>
      </c>
    </row>
    <row r="12" spans="1:34" ht="16.5" customHeight="1" x14ac:dyDescent="0.35">
      <c r="A12" s="989" t="s">
        <v>83</v>
      </c>
      <c r="B12" s="990"/>
      <c r="C12" s="990"/>
      <c r="D12" s="990"/>
      <c r="E12" s="990"/>
      <c r="F12" s="990"/>
      <c r="G12" s="990"/>
      <c r="H12" s="314"/>
      <c r="I12" s="991" t="str">
        <f>IF(H9&gt;1,I13,"")</f>
        <v/>
      </c>
      <c r="J12" s="992"/>
      <c r="K12" s="483"/>
      <c r="L12" s="473" t="s">
        <v>1043</v>
      </c>
      <c r="M12" s="324" t="s">
        <v>82</v>
      </c>
      <c r="N12" s="311"/>
      <c r="O12" s="311"/>
      <c r="P12" s="311"/>
      <c r="Q12" s="311"/>
      <c r="R12" s="311"/>
      <c r="S12" s="311"/>
      <c r="T12" s="311"/>
      <c r="U12" s="311"/>
      <c r="V12" s="306" t="s">
        <v>81</v>
      </c>
      <c r="W12" s="307">
        <v>80</v>
      </c>
      <c r="Y12" s="312" t="s">
        <v>80</v>
      </c>
      <c r="Z12" s="307">
        <v>6.5</v>
      </c>
      <c r="AA12" s="307">
        <v>6.4</v>
      </c>
      <c r="AB12" s="307">
        <v>6</v>
      </c>
      <c r="AD12" s="307">
        <v>1987</v>
      </c>
      <c r="AE12" s="307">
        <v>8</v>
      </c>
    </row>
    <row r="13" spans="1:34" s="431" customFormat="1" ht="16.5" hidden="1" customHeight="1" x14ac:dyDescent="0.35">
      <c r="A13" s="484" t="str">
        <f>IF(H7="DOE","TRUE","FALSE")</f>
        <v>FALSE</v>
      </c>
      <c r="B13" s="431" t="str">
        <f>IF(H7="LIHEAP","TRUE","FALSE")</f>
        <v>FALSE</v>
      </c>
      <c r="C13" s="431" t="str">
        <f>IF(H7="DOE &amp; LIHEAP","TRUE","FALSE")</f>
        <v>FALSE</v>
      </c>
      <c r="D13" s="431" t="str">
        <f>IF(H8="Gas Furnace","TRUE","FALSE")</f>
        <v>FALSE</v>
      </c>
      <c r="E13" s="431" t="str">
        <f>IF(H8="Electric Resistance Furnace","TRUE","FALSE")</f>
        <v>FALSE</v>
      </c>
      <c r="F13" s="431" t="str">
        <f>IF(H8="Heat Pump","TRUE","FALSE")</f>
        <v>FALSE</v>
      </c>
      <c r="G13" s="431" t="str">
        <f>IF(D13="TRUE","N/A",IF(E13="TRUE",1,IF(F13="TRUE","N/A","")))</f>
        <v/>
      </c>
      <c r="H13" s="313" t="b">
        <f>IF(H6="Conditioned Space","Conditioned",IF(H6="Unconditioned Space","Unconditioned",FALSE))</f>
        <v>0</v>
      </c>
      <c r="I13" s="485" t="str">
        <f>IF(H8="Gas Furnace","Requires combustion analyzer reading",IF(H8="Electric Resistance Furnace","N/A",IF(H8="Heat Pump","N/A","")))</f>
        <v/>
      </c>
      <c r="J13" s="430"/>
      <c r="L13" s="486"/>
      <c r="M13" s="486"/>
      <c r="N13" s="486"/>
      <c r="O13" s="486"/>
      <c r="P13" s="486"/>
      <c r="Q13" s="486"/>
      <c r="R13" s="486"/>
      <c r="S13" s="486"/>
      <c r="T13" s="486"/>
      <c r="U13" s="486"/>
    </row>
    <row r="14" spans="1:34" s="315" customFormat="1" ht="16.5" customHeight="1" x14ac:dyDescent="0.35">
      <c r="A14" s="959" t="s">
        <v>79</v>
      </c>
      <c r="B14" s="960"/>
      <c r="C14" s="960"/>
      <c r="D14" s="960"/>
      <c r="E14" s="960"/>
      <c r="F14" s="960"/>
      <c r="G14" s="960"/>
      <c r="H14" s="993" t="str">
        <f>G13</f>
        <v/>
      </c>
      <c r="I14" s="993"/>
      <c r="J14" s="994"/>
      <c r="L14" s="473" t="s">
        <v>1043</v>
      </c>
      <c r="M14" s="324" t="s">
        <v>75</v>
      </c>
      <c r="N14" s="487"/>
      <c r="O14" s="487"/>
      <c r="P14" s="487"/>
      <c r="Q14" s="487"/>
      <c r="R14" s="487"/>
      <c r="S14" s="487"/>
      <c r="T14" s="487"/>
      <c r="U14" s="487"/>
      <c r="V14" s="306" t="s">
        <v>78</v>
      </c>
      <c r="W14" s="307">
        <v>80</v>
      </c>
      <c r="X14" s="305"/>
      <c r="Y14" s="312" t="s">
        <v>77</v>
      </c>
      <c r="Z14" s="307">
        <v>10</v>
      </c>
      <c r="AA14" s="307">
        <v>9.1</v>
      </c>
      <c r="AB14" s="307"/>
      <c r="AC14" s="305"/>
      <c r="AD14" s="307">
        <v>1988</v>
      </c>
      <c r="AE14" s="307">
        <v>8</v>
      </c>
    </row>
    <row r="15" spans="1:34" s="429" customFormat="1" ht="16.5" hidden="1" customHeight="1" x14ac:dyDescent="0.35">
      <c r="A15" s="484" t="str">
        <f>IF(H8="Gas Furnace",H12,IF(H8="Electric Resistance Furnace","N/A",IF(H8="Heat Pump","N/A","")))</f>
        <v/>
      </c>
      <c r="B15" s="431"/>
      <c r="G15" s="488" t="str">
        <f>IF(D13="TRUE","N/A",IF(E13="TRUE","N/A",IF(F13="TRUE",8,"")))</f>
        <v/>
      </c>
      <c r="H15" s="995" t="str">
        <f>IF(AND(H8="Gas Furnace",H9&gt;1),"N/A",IF(AND(H9&gt;1,H8="Electric Resistance Furnace"),"N/A",IF(AND(H16&gt;1,H8="Heat Pump"),H16,IF(AND(H8="Heat Pump",H16&lt;1),G15,""))))</f>
        <v/>
      </c>
      <c r="I15" s="995"/>
      <c r="J15" s="996"/>
      <c r="L15" s="479"/>
      <c r="M15" s="479"/>
      <c r="N15" s="479"/>
      <c r="O15" s="479"/>
      <c r="P15" s="479"/>
      <c r="Q15" s="479"/>
      <c r="R15" s="479"/>
      <c r="S15" s="479"/>
      <c r="T15" s="479"/>
      <c r="U15" s="479"/>
    </row>
    <row r="16" spans="1:34" s="317" customFormat="1" ht="16.5" customHeight="1" x14ac:dyDescent="0.35">
      <c r="A16" s="989" t="s">
        <v>76</v>
      </c>
      <c r="B16" s="990"/>
      <c r="C16" s="990"/>
      <c r="D16" s="990"/>
      <c r="E16" s="990"/>
      <c r="F16" s="990"/>
      <c r="G16" s="990"/>
      <c r="H16" s="316"/>
      <c r="I16" s="489" t="str">
        <f>H15</f>
        <v/>
      </c>
      <c r="J16" s="490" t="str">
        <f>IF(H8="Heat Pump","HSPF","")</f>
        <v/>
      </c>
      <c r="L16" s="473" t="s">
        <v>1043</v>
      </c>
      <c r="M16" s="324" t="s">
        <v>75</v>
      </c>
      <c r="N16" s="491"/>
      <c r="O16" s="491"/>
      <c r="P16" s="491"/>
      <c r="Q16" s="491"/>
      <c r="R16" s="491"/>
      <c r="S16" s="491"/>
      <c r="T16" s="491"/>
      <c r="U16" s="491"/>
      <c r="V16" s="318" t="s">
        <v>74</v>
      </c>
      <c r="W16" s="319">
        <v>73</v>
      </c>
      <c r="X16" s="305"/>
      <c r="Y16" s="320" t="s">
        <v>73</v>
      </c>
      <c r="Z16" s="319">
        <v>10</v>
      </c>
      <c r="AA16" s="319">
        <v>9.1</v>
      </c>
      <c r="AB16" s="319">
        <v>6.8</v>
      </c>
      <c r="AC16" s="305"/>
      <c r="AD16" s="319">
        <v>1989</v>
      </c>
      <c r="AE16" s="319">
        <v>8</v>
      </c>
    </row>
    <row r="17" spans="1:31" s="429" customFormat="1" ht="16.5" hidden="1" customHeight="1" x14ac:dyDescent="0.35">
      <c r="A17" s="492"/>
      <c r="B17" s="493"/>
      <c r="C17" s="493"/>
      <c r="D17" s="493"/>
      <c r="E17" s="493"/>
      <c r="F17" s="493"/>
      <c r="G17" s="493"/>
      <c r="H17" s="494"/>
      <c r="I17" s="495"/>
      <c r="J17" s="496"/>
      <c r="L17" s="486"/>
      <c r="M17" s="497"/>
      <c r="N17" s="479"/>
      <c r="O17" s="479"/>
      <c r="P17" s="479"/>
      <c r="Q17" s="479"/>
      <c r="R17" s="479"/>
      <c r="S17" s="479"/>
      <c r="T17" s="479"/>
      <c r="U17" s="479"/>
      <c r="W17" s="498"/>
      <c r="X17" s="498"/>
      <c r="Y17" s="499"/>
      <c r="Z17" s="498"/>
      <c r="AA17" s="498"/>
      <c r="AB17" s="498"/>
      <c r="AC17" s="498"/>
      <c r="AD17" s="498"/>
      <c r="AE17" s="498"/>
    </row>
    <row r="18" spans="1:31" ht="16.5" customHeight="1" x14ac:dyDescent="0.35">
      <c r="A18" s="997" t="s">
        <v>43</v>
      </c>
      <c r="B18" s="998"/>
      <c r="C18" s="998"/>
      <c r="D18" s="998"/>
      <c r="E18" s="998"/>
      <c r="F18" s="998"/>
      <c r="G18" s="998"/>
      <c r="H18" s="961" t="s">
        <v>279</v>
      </c>
      <c r="I18" s="961"/>
      <c r="J18" s="962"/>
      <c r="L18" s="473" t="s">
        <v>1043</v>
      </c>
      <c r="M18" s="324" t="s">
        <v>42</v>
      </c>
      <c r="N18" s="311"/>
      <c r="O18" s="311"/>
      <c r="P18" s="311"/>
      <c r="Q18" s="311"/>
      <c r="R18" s="311"/>
      <c r="S18" s="311"/>
      <c r="T18" s="311"/>
      <c r="U18" s="311"/>
      <c r="V18" s="321" t="s">
        <v>72</v>
      </c>
      <c r="W18" s="322">
        <v>60</v>
      </c>
      <c r="Y18" s="323" t="s">
        <v>69</v>
      </c>
      <c r="Z18" s="322"/>
      <c r="AA18" s="322">
        <v>9.75</v>
      </c>
      <c r="AB18" s="322"/>
      <c r="AD18" s="322">
        <v>1990</v>
      </c>
      <c r="AE18" s="322">
        <v>8</v>
      </c>
    </row>
    <row r="19" spans="1:31" s="431" customFormat="1" ht="16.5" hidden="1" customHeight="1" x14ac:dyDescent="0.35">
      <c r="A19" s="500" t="str">
        <f>IF(AND(A13="TRUE",D13="TRUE",H18="Annual Professional Maintenance"),"DOE Does Not Allow Degration of this Type Furnace",IF(AND(A13="TRUE",D13="TRUE",H18="Seldom or Never Maintained"),"DOE Does Not Allow this Maintenance Selection",IF(AND(A13="TRUE",E13="TRUE",H18="Annual Professional Maintenance"),"DOE Does Not Allow Degration of this Type Furnace",IF(AND(A13="TRUE",E13="TRUE",H18="Seldom or Never Maintained"),"DOE Does Not Allow this Maintenance Selection",IF(AND(A13="TRUE",F13="TRUE",H18="Annual Professional Maintenance"),0.01,IF(AND(A13="TRUE",F13="TRUE",H18="Seldom or Never Maintained"),"DOE Does Not Allow this Maintenance Selection",""))))))</f>
        <v/>
      </c>
      <c r="B19" s="501" t="str">
        <f>IF(AND(B13="TRUE",D13="TRUE",H18="Annual Professional Maintenance"),0.005,IF(AND(B13="TRUE",D13="TRUE",H18="Seldom or Never Maintained"),0.015,IF(AND(B13="TRUE",E13="TRUE",H18="Annual Professional Maintenance"),0.01,IF(AND(B13="TRUE",E13="TRUE",H18="Seldom or Never Maintained"),0.03,IF(AND(B13="TRUE",F13="TRUE",H18="Annual Professional Maintenance"),0.01,IF(AND(B13="TRUE",F13="TRUE",H18="Seldom or Never Maintained"),0.03,""))))))</f>
        <v/>
      </c>
      <c r="C19" s="502" t="str">
        <f>IF(AND(C13="TRUE",D13="TRUE",H18="Annual Professional Maintenance"),"DOE Does Not Allow Degration of this Type Furnace",IF(AND(C13="TRUE",D13="TRUE",H18="Seldom or Never Maintained"),"DOE Does Not Allow this Maintenance Selection",IF(AND(C13="TRUE",E13="TRUE",H18="Annual Professional Maintenance"),"DOE Does Not Allow Degration of this Type Furnace",IF(AND(C13="TRUE",E13="TRUE",H18="Seldom or Never Maintained"),"DOE Does Not Allow this Maintenance Selection",IF(AND(C13="TRUE",F13="TRUE",H18="Annual Professional Maintenance"),0.01,IF(AND(C13="TRUE",F13="TRUE",H18="Seldom or Never Maintained"),"DOE Does Not Allow this Maintenance Selection",""))))))</f>
        <v/>
      </c>
      <c r="H19" s="999"/>
      <c r="I19" s="999"/>
      <c r="J19" s="1000"/>
      <c r="L19" s="486"/>
      <c r="M19" s="486"/>
      <c r="N19" s="486"/>
      <c r="O19" s="486"/>
      <c r="P19" s="486"/>
      <c r="Q19" s="486"/>
      <c r="R19" s="486"/>
      <c r="S19" s="486"/>
      <c r="T19" s="486"/>
      <c r="U19" s="486"/>
    </row>
    <row r="20" spans="1:31" s="315" customFormat="1" ht="16.5" customHeight="1" thickBot="1" x14ac:dyDescent="0.4">
      <c r="A20" s="981" t="s">
        <v>71</v>
      </c>
      <c r="B20" s="982"/>
      <c r="C20" s="982"/>
      <c r="D20" s="982"/>
      <c r="E20" s="982"/>
      <c r="F20" s="982"/>
      <c r="G20" s="982"/>
      <c r="H20" s="983" t="str">
        <f>(CONCATENATE(A19,B19,C19,D19))</f>
        <v/>
      </c>
      <c r="I20" s="983"/>
      <c r="J20" s="984"/>
      <c r="L20" s="473" t="s">
        <v>1043</v>
      </c>
      <c r="M20" s="324" t="s">
        <v>40</v>
      </c>
      <c r="N20" s="487"/>
      <c r="O20" s="487"/>
      <c r="P20" s="487"/>
      <c r="Q20" s="487"/>
      <c r="R20" s="487"/>
      <c r="S20" s="487"/>
      <c r="T20" s="487"/>
      <c r="U20" s="487"/>
      <c r="V20" s="306" t="s">
        <v>70</v>
      </c>
      <c r="W20" s="307">
        <v>81</v>
      </c>
      <c r="X20" s="305"/>
      <c r="Y20" s="312" t="s">
        <v>69</v>
      </c>
      <c r="Z20" s="307"/>
      <c r="AA20" s="307">
        <v>8.5</v>
      </c>
      <c r="AB20" s="307"/>
      <c r="AC20" s="305"/>
      <c r="AD20" s="307">
        <v>1991</v>
      </c>
      <c r="AE20" s="307">
        <v>8</v>
      </c>
    </row>
    <row r="21" spans="1:31" s="512" customFormat="1" ht="16.5" hidden="1" customHeight="1" thickBot="1" x14ac:dyDescent="0.4">
      <c r="A21" s="503" t="str">
        <f>IF(AND(A13="TRUE",H8="Gas Furnace",H18="Annual Professional Maintenance"),H12*100,IF(AND(A13="TRUE",H8="Gas Furnace",H18="Seldom or Never Maintained"),"DOE Does Not Allow this Maintenance Selection",IF(AND(A13="TRUE",H8="Electric Resistance Furnace",H18="Annual Professional Maintenance"),H14*100,IF(AND(A13="TRUE",H8="Electric Resistance Furnace",H18="Seldom or Never Maintained"),"DOE Does Not Allow this Maintenance Selection",IF(AND(A13="TRUE",H8="Heat Pump",H18="Annual Professional Maintenance"),ROUND(I16*(1-0.01)^(J3-H9),1),IF(AND(A13="TRUE",H8="Heat Pump",H18="Seldom or Never Maintained"),"DOE Does Not Allow this Maintenance Selection",""))))))</f>
        <v/>
      </c>
      <c r="B21" s="504" t="str">
        <f>IF(AND(B13="TRUE",D13="TRUE",H18="Annual Professional Maintenance"),ROUND(H12*(1-H20)^(J3-H9)*100,1),IF(AND(B13="TRUE",D13="TRUE",H18="Seldom or Never Maintained"),ROUND(H12*(1-H20)^(J3-H9)*100,1),IF(AND(B13="TRUE",E13="TRUE",H18="Annual Professional Maintenance"),ROUND(H14*(1-H20)^(J3-H9)*100,1),IF(AND(B13="TRUE",E13="TRUE",H18="Seldom or Never Maintained"),ROUND(H14*(1-H20)^(J3-H9)*100,1),IF(AND(B13="TRUE",F13="TRUE",H18="Annual Professional Maintenance"),ROUND(I16*(1-H20)^(J3-H9),1),IF(AND(B13="TRUE",F13="TRUE",H18="Seldom or Never Maintained"),ROUND(I16*(1-H20)^(J3-H9),1),""))))))</f>
        <v/>
      </c>
      <c r="C21" s="505" t="str">
        <f>IF(AND(C13="TRUE",H8="Gas Furnace",H18="Annual Professional Maintenance"),H12*100,IF(AND(C13="TRUE",H8="Gas Furnace",H18="Seldom or Never Maintained"),"DOE Does Not Allow this Maintenance Selection",IF(AND(C13="TRUE",H8="Electric Resistance Furnace",H18="Annual Professional Maintenance"),H14*100,IF(AND(C13="TRUE",H8="Electric Resistance Furnace",H18="Seldom or Never Maintained"),"DOE Does Not Allow this Maintenance Selection",IF(AND(C13="TRUE",H8="Heat Pump",H18="Annual Professional Maintenance"),ROUND(I16*(1-0.01)^(J3-H9),1),IF(AND(C13="TRUE",H8="Heat Pump",H18="Seldom or Never Maintained"),"DOE Does Not Allow this Maintenance Selection",""))))))</f>
        <v/>
      </c>
      <c r="D21" s="506" t="str">
        <f>CONCATENATE(A21,B21,C21)</f>
        <v/>
      </c>
      <c r="E21" s="505"/>
      <c r="F21" s="507"/>
      <c r="G21" s="508"/>
      <c r="H21" s="509"/>
      <c r="I21" s="510" t="str">
        <f>IF(AND(H8="Electric Resistance Furnace",H18="Annual Professional Maintenance")," % of Efficiency",IF(AND(H8="Gas Furnace",H18="Annual Professional Maintenance"),"% AFUE",IF(AND(H8="Heat Pump",H18="Annual Professional Maintenance")," HSPF",IF(AND(H7="LIHEAP",H8="Electric Resistance Furnace",H18="Seldom Or Never Maintained"),"% of Efficiency",IF(AND(H7="LIHEAP",H8="Gas Furnace",H18="Seldom Or Never Maintained")," % AFUE",IF(AND(H7="LIHEAP",H8="Heat Pump",H18="Seldom Or Never Maintained")," HSPF",""))))))</f>
        <v/>
      </c>
      <c r="J21" s="511" t="str">
        <f>CONCATENATE(D21,I21)</f>
        <v/>
      </c>
      <c r="L21" s="513"/>
      <c r="M21" s="513"/>
      <c r="N21" s="513"/>
      <c r="O21" s="513"/>
      <c r="P21" s="513"/>
      <c r="Q21" s="513"/>
      <c r="R21" s="513"/>
      <c r="S21" s="513"/>
      <c r="T21" s="513"/>
      <c r="U21" s="513"/>
      <c r="V21" s="514"/>
      <c r="W21" s="514"/>
      <c r="Y21" s="514"/>
      <c r="Z21" s="514"/>
      <c r="AA21" s="514"/>
      <c r="AB21" s="514"/>
      <c r="AD21" s="514"/>
      <c r="AE21" s="514"/>
    </row>
    <row r="22" spans="1:31" ht="16.5" customHeight="1" thickBot="1" x14ac:dyDescent="0.4">
      <c r="A22" s="515" t="s">
        <v>68</v>
      </c>
      <c r="B22" s="516"/>
      <c r="C22" s="516"/>
      <c r="D22" s="516"/>
      <c r="E22" s="516"/>
      <c r="F22" s="516"/>
      <c r="G22" s="516"/>
      <c r="H22" s="1001" t="str">
        <f>J21</f>
        <v/>
      </c>
      <c r="I22" s="1002"/>
      <c r="J22" s="1003"/>
      <c r="K22" s="474"/>
      <c r="L22" s="473" t="s">
        <v>1043</v>
      </c>
      <c r="M22" s="324" t="s">
        <v>67</v>
      </c>
      <c r="N22" s="311"/>
      <c r="O22" s="311"/>
      <c r="P22" s="311"/>
      <c r="Q22" s="311"/>
      <c r="R22" s="311"/>
      <c r="S22" s="311"/>
      <c r="T22" s="311"/>
      <c r="U22" s="311"/>
      <c r="V22" s="306" t="s">
        <v>66</v>
      </c>
      <c r="W22" s="307">
        <v>71</v>
      </c>
      <c r="Y22" s="312" t="s">
        <v>65</v>
      </c>
      <c r="Z22" s="307"/>
      <c r="AA22" s="307">
        <v>7.5</v>
      </c>
      <c r="AB22" s="307"/>
      <c r="AD22" s="307">
        <v>1992</v>
      </c>
      <c r="AE22" s="307">
        <v>10</v>
      </c>
    </row>
    <row r="23" spans="1:31" ht="16.5" customHeight="1" x14ac:dyDescent="0.35">
      <c r="A23" s="517" t="s">
        <v>64</v>
      </c>
      <c r="H23" s="311"/>
      <c r="I23" s="518"/>
      <c r="J23" s="518"/>
      <c r="K23" s="475"/>
      <c r="L23" s="311"/>
      <c r="M23" s="311"/>
      <c r="N23" s="311"/>
      <c r="O23" s="311"/>
      <c r="P23" s="311"/>
      <c r="Q23" s="311"/>
      <c r="R23" s="311"/>
      <c r="S23" s="311"/>
      <c r="T23" s="311"/>
      <c r="U23" s="311"/>
      <c r="V23" s="306" t="s">
        <v>63</v>
      </c>
      <c r="W23" s="307">
        <v>80</v>
      </c>
      <c r="Y23" s="312" t="s">
        <v>62</v>
      </c>
      <c r="Z23" s="307"/>
      <c r="AA23" s="307">
        <v>6.5</v>
      </c>
      <c r="AB23" s="307"/>
      <c r="AD23" s="307">
        <v>1993</v>
      </c>
      <c r="AE23" s="307">
        <v>10</v>
      </c>
    </row>
    <row r="24" spans="1:31" ht="15.65" customHeight="1" x14ac:dyDescent="0.35">
      <c r="A24" s="517" t="s">
        <v>61</v>
      </c>
      <c r="H24" s="519"/>
      <c r="I24" s="519"/>
      <c r="J24" s="519"/>
      <c r="K24" s="520"/>
      <c r="L24" s="311"/>
      <c r="M24"/>
      <c r="N24" s="521"/>
      <c r="O24" s="311"/>
      <c r="P24" s="311"/>
      <c r="Q24" s="311"/>
      <c r="R24" s="311"/>
      <c r="S24" s="311"/>
      <c r="T24" s="311"/>
      <c r="U24" s="311"/>
      <c r="V24" s="306" t="s">
        <v>60</v>
      </c>
      <c r="W24" s="307">
        <v>82</v>
      </c>
      <c r="Y24" s="312" t="s">
        <v>59</v>
      </c>
      <c r="Z24" s="307"/>
      <c r="AA24" s="307">
        <v>9</v>
      </c>
      <c r="AB24" s="307"/>
      <c r="AD24" s="307">
        <v>1994</v>
      </c>
      <c r="AE24" s="307">
        <v>10</v>
      </c>
    </row>
    <row r="25" spans="1:31" ht="15.65" customHeight="1" x14ac:dyDescent="0.35">
      <c r="A25" s="517" t="s">
        <v>36</v>
      </c>
      <c r="H25" s="311"/>
      <c r="I25" s="519"/>
      <c r="J25" s="519"/>
      <c r="L25" s="311"/>
      <c r="M25"/>
      <c r="N25" s="311"/>
      <c r="O25" s="311"/>
      <c r="P25" s="311"/>
      <c r="Q25" s="311"/>
      <c r="R25" s="311"/>
      <c r="S25" s="311"/>
      <c r="T25" s="311"/>
      <c r="U25" s="311"/>
      <c r="V25" s="306" t="s">
        <v>58</v>
      </c>
      <c r="W25" s="307">
        <v>100</v>
      </c>
      <c r="Y25" s="312" t="s">
        <v>57</v>
      </c>
      <c r="Z25" s="307"/>
      <c r="AA25" s="307">
        <v>8.5</v>
      </c>
      <c r="AB25" s="307"/>
      <c r="AD25" s="307">
        <v>1995</v>
      </c>
      <c r="AE25" s="307">
        <v>10</v>
      </c>
    </row>
    <row r="26" spans="1:31" ht="15.65" customHeight="1" x14ac:dyDescent="0.35">
      <c r="A26" s="517" t="s">
        <v>35</v>
      </c>
      <c r="H26" s="311"/>
      <c r="I26" s="519"/>
      <c r="J26" s="519"/>
      <c r="K26" s="522"/>
      <c r="L26" s="311"/>
      <c r="M26" s="311"/>
      <c r="N26" s="311"/>
      <c r="O26" s="311"/>
      <c r="P26" s="311"/>
      <c r="Q26" s="311"/>
      <c r="R26" s="311"/>
      <c r="S26" s="311"/>
      <c r="T26" s="311"/>
      <c r="U26" s="311"/>
      <c r="V26" s="306" t="s">
        <v>56</v>
      </c>
      <c r="W26" s="307">
        <v>98</v>
      </c>
      <c r="Y26" s="312" t="s">
        <v>55</v>
      </c>
      <c r="Z26" s="307"/>
      <c r="AA26" s="307">
        <v>25</v>
      </c>
      <c r="AB26" s="307"/>
      <c r="AD26" s="307">
        <v>1996</v>
      </c>
      <c r="AE26" s="307">
        <v>10</v>
      </c>
    </row>
    <row r="27" spans="1:31" ht="15.65" customHeight="1" thickBot="1" x14ac:dyDescent="0.4">
      <c r="A27" s="523" t="s">
        <v>34</v>
      </c>
      <c r="H27" s="519"/>
      <c r="I27" s="519"/>
      <c r="J27" s="519"/>
      <c r="L27" s="311"/>
      <c r="M27" s="311"/>
      <c r="N27" s="311"/>
      <c r="O27" s="311"/>
      <c r="P27" s="311"/>
      <c r="Q27" s="311"/>
      <c r="R27" s="311"/>
      <c r="S27" s="311"/>
      <c r="T27" s="311"/>
      <c r="U27" s="311"/>
      <c r="V27" s="306" t="s">
        <v>54</v>
      </c>
      <c r="W27" s="307">
        <v>100</v>
      </c>
      <c r="Y27" s="12" t="s">
        <v>51</v>
      </c>
      <c r="AD27" s="307">
        <v>1997</v>
      </c>
      <c r="AE27" s="307">
        <v>10</v>
      </c>
    </row>
    <row r="28" spans="1:31" ht="19" thickBot="1" x14ac:dyDescent="0.4">
      <c r="A28" s="1004" t="s">
        <v>53</v>
      </c>
      <c r="B28" s="1005"/>
      <c r="C28" s="1005"/>
      <c r="D28" s="1005"/>
      <c r="E28" s="1005"/>
      <c r="F28" s="1005"/>
      <c r="G28" s="1005"/>
      <c r="H28" s="1005"/>
      <c r="I28" s="1005"/>
      <c r="J28" s="1006"/>
      <c r="L28" s="311" t="s">
        <v>52</v>
      </c>
      <c r="M28" s="311"/>
      <c r="N28" s="311"/>
      <c r="O28" s="311"/>
      <c r="P28" s="311"/>
      <c r="Q28" s="311"/>
      <c r="R28" s="311"/>
      <c r="S28" s="311"/>
      <c r="T28" s="311"/>
      <c r="U28" s="311"/>
      <c r="V28" s="12" t="s">
        <v>51</v>
      </c>
      <c r="AD28" s="307">
        <v>1999</v>
      </c>
      <c r="AE28" s="307">
        <v>10</v>
      </c>
    </row>
    <row r="29" spans="1:31" ht="16.75" customHeight="1" x14ac:dyDescent="0.35">
      <c r="A29" s="977" t="s">
        <v>50</v>
      </c>
      <c r="B29" s="978"/>
      <c r="C29" s="978"/>
      <c r="D29" s="978"/>
      <c r="E29" s="978"/>
      <c r="F29" s="978"/>
      <c r="G29" s="978"/>
      <c r="H29" s="975" t="s">
        <v>690</v>
      </c>
      <c r="I29" s="975"/>
      <c r="J29" s="976"/>
      <c r="L29" s="473" t="s">
        <v>1043</v>
      </c>
      <c r="M29" s="324" t="s">
        <v>49</v>
      </c>
      <c r="N29" s="311"/>
      <c r="O29" s="311"/>
      <c r="P29" s="311"/>
      <c r="Q29" s="311"/>
      <c r="R29" s="311"/>
      <c r="S29" s="311"/>
      <c r="T29" s="311"/>
      <c r="U29" s="311"/>
      <c r="AD29" s="307">
        <v>2000</v>
      </c>
      <c r="AE29" s="307">
        <v>12</v>
      </c>
    </row>
    <row r="30" spans="1:31" ht="16.5" customHeight="1" x14ac:dyDescent="0.35">
      <c r="A30" s="959" t="s">
        <v>48</v>
      </c>
      <c r="B30" s="960"/>
      <c r="C30" s="960"/>
      <c r="D30" s="960"/>
      <c r="E30" s="960"/>
      <c r="F30" s="960"/>
      <c r="G30" s="960"/>
      <c r="H30" s="961" t="s">
        <v>692</v>
      </c>
      <c r="I30" s="961"/>
      <c r="J30" s="962"/>
      <c r="L30" s="473" t="s">
        <v>1043</v>
      </c>
      <c r="M30" s="324" t="s">
        <v>47</v>
      </c>
      <c r="N30" s="311"/>
      <c r="O30" s="311"/>
      <c r="P30" s="311"/>
      <c r="Q30" s="311"/>
      <c r="R30" s="311"/>
      <c r="S30" s="311"/>
      <c r="T30" s="311"/>
      <c r="U30" s="311"/>
      <c r="AD30" s="307">
        <v>2001</v>
      </c>
      <c r="AE30" s="307">
        <v>12</v>
      </c>
    </row>
    <row r="31" spans="1:31" ht="15.5" x14ac:dyDescent="0.35">
      <c r="A31" s="1015" t="s">
        <v>46</v>
      </c>
      <c r="B31" s="1016"/>
      <c r="C31" s="1016"/>
      <c r="D31" s="1016"/>
      <c r="E31" s="1016"/>
      <c r="F31" s="1016"/>
      <c r="G31" s="1016"/>
      <c r="H31" s="987"/>
      <c r="I31" s="987"/>
      <c r="J31" s="1017"/>
      <c r="L31" s="473" t="s">
        <v>1043</v>
      </c>
      <c r="M31" s="324" t="s">
        <v>45</v>
      </c>
      <c r="N31" s="311"/>
      <c r="O31" s="311"/>
      <c r="P31" s="311"/>
      <c r="Q31" s="311"/>
      <c r="R31" s="311"/>
      <c r="S31" s="311"/>
      <c r="T31" s="311"/>
      <c r="U31" s="311"/>
      <c r="AB31" s="12"/>
      <c r="AD31" s="307">
        <v>2002</v>
      </c>
      <c r="AE31" s="307">
        <v>12</v>
      </c>
    </row>
    <row r="32" spans="1:31" s="429" customFormat="1" ht="0.5" customHeight="1" x14ac:dyDescent="0.35">
      <c r="A32" s="432" t="b">
        <f>IF(H29="DOE",TRUE,FALSE)</f>
        <v>0</v>
      </c>
      <c r="B32" s="433" t="b">
        <f>IF(H29="LIHEAP",TRUE,FALSE)</f>
        <v>0</v>
      </c>
      <c r="C32" s="433" t="b">
        <f>IF(H29="DOE &amp; LIHEAP",TRUE,FALSE)</f>
        <v>0</v>
      </c>
      <c r="D32" s="433" t="b">
        <f>IF(H30="Split System AC",TRUE,FALSE)</f>
        <v>0</v>
      </c>
      <c r="E32" s="433" t="b">
        <f>IF(H30="Heat Pump", TRUE,FALSE)</f>
        <v>0</v>
      </c>
      <c r="F32" s="433" t="b">
        <f>IF(H30="Evaporative Cooler",TRUE,FALSE)</f>
        <v>0</v>
      </c>
      <c r="G32" s="434" t="str">
        <f>IF(AND(D32=FALSE,E32=FALSE,F32=FALSE),"",IF(AND(D32=TRUE,H31&gt;1,H33&gt;1),H33,IF(AND(D32=TRUE,H33&lt;1,H31&gt;=1980),VLOOKUP(H31,AD3:AE56,2),IF(AND(E32=TRUE,H31&gt;1,H33&gt;1),H33,IF(AND(E32=TRUE,H33&lt;1,H31&gt;=1),VLOOKUP(H31,AD3:AE56,2),IF(AND(F32=TRUE,H33&gt;1,H31&gt;=1),25,IF(AND(F32=TRUE,H33&lt;1,H31&gt;=1),25,"")))))))</f>
        <v/>
      </c>
      <c r="J32" s="524"/>
      <c r="L32" s="479"/>
      <c r="M32" s="479"/>
      <c r="N32" s="479"/>
      <c r="O32" s="479"/>
      <c r="P32" s="479"/>
      <c r="Q32" s="479"/>
      <c r="R32" s="479"/>
      <c r="S32" s="479"/>
      <c r="T32" s="479"/>
      <c r="U32" s="479"/>
      <c r="W32" s="498"/>
      <c r="X32" s="498"/>
      <c r="Y32" s="498"/>
      <c r="Z32" s="498"/>
      <c r="AA32" s="498"/>
      <c r="AC32" s="498"/>
    </row>
    <row r="33" spans="1:31" ht="16.5" customHeight="1" x14ac:dyDescent="0.35">
      <c r="A33" s="981" t="s">
        <v>1044</v>
      </c>
      <c r="B33" s="982"/>
      <c r="C33" s="982"/>
      <c r="D33" s="982"/>
      <c r="E33" s="982"/>
      <c r="F33" s="982"/>
      <c r="G33" s="982"/>
      <c r="H33" s="325"/>
      <c r="I33" s="525" t="str">
        <f>I34</f>
        <v/>
      </c>
      <c r="J33" s="526" t="str">
        <f>IF(OR(H30="Split System AC",H30="Heat Pump",H30="Evaporative Cooler"),"SEER","")</f>
        <v/>
      </c>
      <c r="L33" s="527" t="s">
        <v>1043</v>
      </c>
      <c r="M33" s="311" t="s">
        <v>44</v>
      </c>
      <c r="N33" s="311"/>
      <c r="O33" s="311"/>
      <c r="P33" s="311"/>
      <c r="Q33" s="311"/>
      <c r="R33" s="311"/>
      <c r="S33" s="311"/>
      <c r="T33" s="311"/>
      <c r="U33" s="311"/>
      <c r="AD33" s="307">
        <v>2003</v>
      </c>
      <c r="AE33" s="307">
        <v>12</v>
      </c>
    </row>
    <row r="34" spans="1:31" s="429" customFormat="1" ht="0.5" customHeight="1" x14ac:dyDescent="0.35">
      <c r="A34" s="528"/>
      <c r="B34" s="529"/>
      <c r="C34" s="529"/>
      <c r="D34" s="529"/>
      <c r="E34" s="529"/>
      <c r="F34" s="529"/>
      <c r="G34" s="530"/>
      <c r="I34" s="486" t="str">
        <f>IF(AND(H30="Split System AC",H33&gt;8),H33,IF(AND(H30="Split System AC",H33&lt;8),VLOOKUP(H31,AD3:AE62,2,),IF(AND(H30="Heat Pump",H33&gt;8),H33,IF(AND(H30="Heat Pump",H33&lt;8),VLOOKUP(H31,AD3:AE62,2,),IF(AND(H30="Evaporative Cooler",H31&gt;1980),25,"")))))</f>
        <v/>
      </c>
      <c r="J34" s="524"/>
      <c r="L34" s="479"/>
      <c r="M34" s="479"/>
      <c r="N34" s="479"/>
      <c r="O34" s="479"/>
      <c r="P34" s="479"/>
      <c r="Q34" s="479"/>
      <c r="R34" s="479"/>
      <c r="S34" s="479"/>
      <c r="T34" s="479"/>
      <c r="U34" s="479"/>
      <c r="W34" s="498"/>
      <c r="X34" s="498"/>
      <c r="Y34" s="498"/>
      <c r="Z34" s="498"/>
      <c r="AA34" s="498"/>
      <c r="AB34" s="498"/>
      <c r="AC34" s="498"/>
    </row>
    <row r="35" spans="1:31" s="429" customFormat="1" ht="16.5" customHeight="1" x14ac:dyDescent="0.35">
      <c r="A35" s="1018" t="s">
        <v>1045</v>
      </c>
      <c r="B35" s="1019"/>
      <c r="C35" s="1019"/>
      <c r="D35" s="1019"/>
      <c r="E35" s="1019"/>
      <c r="F35" s="1019"/>
      <c r="G35" s="1019"/>
      <c r="H35" s="531"/>
      <c r="I35" s="532" t="e">
        <f>(IF(AND(H30="Split System AC",H33&gt;8),H33,IF(AND(H30="Split System AC",H33&lt;8),VLOOKUP(H31,AD3:AE62,2,),IF(AND(H30="Heat Pump",H33&gt;8),H33,IF(AND(H30="Heat Pump",H33&lt;8),VLOOKUP(H31,AD3:AE62,2,),IF(AND(H30="Evaporative Cooler",H31&gt;1980),25,""))))))/1.05</f>
        <v>#VALUE!</v>
      </c>
      <c r="J35" s="533" t="s">
        <v>1046</v>
      </c>
      <c r="L35" s="473" t="s">
        <v>1043</v>
      </c>
      <c r="M35" s="311" t="s">
        <v>1047</v>
      </c>
      <c r="N35" s="479"/>
      <c r="O35" s="479"/>
      <c r="P35" s="479"/>
      <c r="Q35" s="479"/>
      <c r="R35" s="479"/>
      <c r="S35" s="479"/>
      <c r="T35" s="479"/>
      <c r="U35" s="479"/>
      <c r="W35" s="498"/>
      <c r="X35" s="498"/>
      <c r="Y35" s="498"/>
      <c r="Z35" s="498"/>
      <c r="AA35" s="498"/>
      <c r="AB35" s="498"/>
      <c r="AC35" s="498"/>
    </row>
    <row r="36" spans="1:31" ht="15.5" customHeight="1" x14ac:dyDescent="0.35">
      <c r="A36" s="981" t="s">
        <v>43</v>
      </c>
      <c r="B36" s="982"/>
      <c r="C36" s="982"/>
      <c r="D36" s="982"/>
      <c r="E36" s="982"/>
      <c r="F36" s="982"/>
      <c r="G36" s="982"/>
      <c r="H36" s="961" t="s">
        <v>280</v>
      </c>
      <c r="I36" s="961"/>
      <c r="J36" s="962"/>
      <c r="L36" s="527" t="s">
        <v>1043</v>
      </c>
      <c r="M36" s="311" t="s">
        <v>42</v>
      </c>
      <c r="N36" s="311"/>
      <c r="O36" s="311"/>
      <c r="P36" s="311"/>
      <c r="Q36" s="311"/>
      <c r="R36" s="311"/>
      <c r="S36" s="311"/>
      <c r="T36" s="311"/>
      <c r="U36" s="311"/>
      <c r="AD36" s="307">
        <v>2004</v>
      </c>
      <c r="AE36" s="307">
        <v>12</v>
      </c>
    </row>
    <row r="37" spans="1:31" s="429" customFormat="1" ht="1" hidden="1" customHeight="1" x14ac:dyDescent="0.35">
      <c r="A37" s="534" t="str">
        <f>IF(AND(A32=TRUE,H30="Split System AC",H36="Annual Professional Maintenance"),0.01,IF(AND(A32=TRUE,H30="Split System AC",H36="Seldom or Never Maintained"),"DOE Does Not Allow this Selection",IF(AND(A32=TRUE,H30="Heat Pump",H36="Annual Professional Maintenance"),0.01,IF(AND(A32=TRUE,H30="Heat Pump",H36="Seldom or Never Maintained"),"DOE Does Not Allow this Selection",IF(AND(A32=TRUE,H30="Evaporative Cooler",H36="Annual Professional Maintenance"),"Degradation Not Allowed",IF(AND(A32=TRUE,H30="Evaporative Cooler",H36="Seldom or Never Maintained"),"DOE Does Not Allow this Selection",""))))))</f>
        <v/>
      </c>
      <c r="B37" s="535" t="str">
        <f>IF(AND(B32=TRUE,H30="Split System AC",H36="Annual Professional Maintenance"),0.01,IF(AND(B32=TRUE,H30="Split System AC",H36="Seldom or Never Maintained"),0.03,IF(AND(B32=TRUE,H30="Heat Pump",H36="Annual Professional Maintenance"),0.01,IF(AND(B32=TRUE,H30="Heat Pump",H36="Seldom or Never Maintained"),0.03,IF(AND(B32=TRUE,H30="Evaporative Cooler",H36="Annual Professional Maintenance"),"Degradation Not Allowed",IF(AND(B32=TRUE,H30="Evaporative Cooler",H36="Seldom or Never Maintained"),"Degradation Not Allowed",""))))))</f>
        <v/>
      </c>
      <c r="C37" t="str">
        <f>IF(AND(C32=TRUE,H30="Split System AC",H36="Annual Professional Maintenance"),0.01,IF(AND(C32=TRUE,H30="Split System AC",H36="Seldom or Never Maintained"),"DOE Does Not Allow this Selection",IF(AND(C32=TRUE,H30="Heat Pump",H36="Annual Professional Maintenance"),0.01,IF(AND(C32=TRUE,H30="Heat Pump",H36="Seldom or Never Maintained")," DOE Does Not Allow this Selection ",IF(AND(C32=TRUE,H30="Evaporative Cooler",H36="Annual Professional Maintenance"),"Degradation Not Allowed",IF(AND(C32=TRUE,H30="Evaporative Cooler",H36="Seldom or Never Maintained"),"DOE Does Not Allow this Selection",""))))))</f>
        <v/>
      </c>
      <c r="D37" s="529"/>
      <c r="E37" s="529"/>
      <c r="F37" s="529"/>
      <c r="G37" s="529"/>
      <c r="H37" s="429" t="str">
        <f>IF(A32=TRUE,A37,IF(B32=TRUE,B37,IF(C32=TRUE,C37,"")))</f>
        <v/>
      </c>
      <c r="I37" s="431"/>
      <c r="J37" s="524"/>
      <c r="L37" s="536"/>
      <c r="M37" s="479"/>
      <c r="N37" s="479"/>
      <c r="O37" s="479"/>
      <c r="P37" s="479"/>
      <c r="Q37" s="479"/>
      <c r="R37" s="479"/>
      <c r="S37" s="479"/>
      <c r="T37" s="479"/>
      <c r="U37" s="479"/>
      <c r="W37" s="498"/>
      <c r="X37" s="498"/>
      <c r="Y37" s="498"/>
      <c r="Z37" s="498"/>
      <c r="AA37" s="498"/>
      <c r="AB37" s="498"/>
      <c r="AC37" s="498"/>
      <c r="AD37" s="537"/>
      <c r="AE37" s="537"/>
    </row>
    <row r="38" spans="1:31" ht="14" customHeight="1" x14ac:dyDescent="0.35">
      <c r="A38" s="981" t="s">
        <v>41</v>
      </c>
      <c r="B38" s="982"/>
      <c r="C38" s="982"/>
      <c r="D38" s="982"/>
      <c r="E38" s="982"/>
      <c r="F38" s="982"/>
      <c r="G38" s="982"/>
      <c r="H38" s="1007" t="str">
        <f>H37</f>
        <v/>
      </c>
      <c r="I38" s="1008"/>
      <c r="J38" s="1009"/>
      <c r="L38" s="527" t="s">
        <v>1043</v>
      </c>
      <c r="M38" s="311" t="s">
        <v>40</v>
      </c>
      <c r="N38" s="311"/>
      <c r="O38" s="311"/>
      <c r="P38" s="311"/>
      <c r="Q38" s="311"/>
      <c r="R38" s="311"/>
      <c r="S38" s="311"/>
      <c r="T38" s="311"/>
      <c r="U38" s="311"/>
      <c r="AD38" s="307">
        <v>2005</v>
      </c>
      <c r="AE38" s="307">
        <v>12</v>
      </c>
    </row>
    <row r="39" spans="1:31" s="429" customFormat="1" ht="0.5" hidden="1" customHeight="1" x14ac:dyDescent="0.35">
      <c r="A39" s="538">
        <f>J3-H31</f>
        <v>0</v>
      </c>
      <c r="B39" s="539" t="str">
        <f>IF(AND(A32=TRUE,H30="Split System AC",H36="Annual Professional Maintenance"),ROUND(I33*(1-0.01)^A39,1),IF(AND(A32=TRUE,H30="Split System AC",H36="Seldom or Never Maintained"),"DOE Does Not Allow Equipment Maintenance Selection",IF(AND(A32=TRUE,H30="Heat Pump",H36="Annual Professional Maintenance"),ROUND(I33*(1-0.01)^A39,1),IF(AND(A32=TRUE,H30="Heat Pump",H36="Seldom or Never Maintained"),"DOE Does Not Allow Equipment Maintenance Selection",IF(AND(A32=TRUE,H30="Evaporative Cooler",H36="Annual Professional Maintenance"),"Degradation Not Allowed",IF(AND(A32=TRUE,H30="Evaporative Cooler",H36="Seldom or Never Maintained"),"DOE Does Not Allow Equipment Maintenance Selection",""))))))</f>
        <v/>
      </c>
      <c r="C39" s="540" t="str">
        <f>IF(AND(B32=TRUE,H30="Split System AC",H36="Annual Professional Maintenance"),ROUND(I33*(1-0.01)^A39,1),IF(AND(B32=TRUE,H30="Split System AC",H36="Seldom or Never Maintained"),ROUND(I33*(1-0.02)^A39,1),IF(AND(B32=TRUE,H30="Heat Pump",H36="Annual Professional Maintenance"),ROUND(I33*(1-0.01)^A39,1),IF(AND(B32=TRUE,H30="Heat Pump",H36="Seldom or Never Maintained"),ROUND(I33*(1-0.02)^A39,1),IF(AND(B32=TRUE,H30="Evaporative Cooler",H36="Annual Professional Maintenance"),"Degradation Not Allowed",IF(AND(B32=TRUE,H30="Evaporative Cooler",H36="Seldom or Never Maintained"),"Degradation Not Allowed",""))))))</f>
        <v/>
      </c>
      <c r="D39" s="541" t="str">
        <f>IF(AND(C32=TRUE,H30="Split System AC",H36="Annual Professional Maintenance"),ROUND(I33*(1-C37)^A39,1),IF(AND(C32=TRUE,H30="Split System AC",H36="Seldom or Never Maintained"),"DOE Does Not Allow Equipment Maintenance Selection",IF(AND(C32=TRUE,H30="Heat Pump",H36="Annual Professional Maintenance"),ROUND(I33*(1-C37)^A39,1),IF(AND(C32=TRUE,H30="Heat Pump",H36="Seldom or Never Maintained"),"DOE Does Not Allow Equipment Maintenance Selection",IF(AND(C32=TRUE,H30="Evaporative Cooler",H36="Annual Professional Maintenance"),"Degradation Not Allowed",IF(AND(C32=TRUE,H30="Evaporative Cooler",H36="Seldom or Never Maintained"),"DOE Does Not Allow Equipment Maintenance Selection",""))))))</f>
        <v/>
      </c>
      <c r="E39" s="535"/>
      <c r="G39" s="542" t="b">
        <f>IF(C4&gt;1,CONCATENATE(B39,C39,D39,""))</f>
        <v>0</v>
      </c>
      <c r="H39" s="429" t="str">
        <f>IF(OR(G39="DOE Does Not Allow Equipment Maintenance Selection",G39="Degradation Not Allowed"),""," SEER")</f>
        <v xml:space="preserve"> SEER</v>
      </c>
      <c r="J39" s="524"/>
      <c r="L39" s="479"/>
      <c r="M39" s="479"/>
      <c r="N39" s="479"/>
      <c r="O39" s="479"/>
      <c r="P39" s="479"/>
      <c r="Q39" s="479"/>
      <c r="R39" s="479"/>
      <c r="S39" s="479"/>
      <c r="T39" s="479"/>
      <c r="U39" s="479"/>
      <c r="W39" s="498"/>
      <c r="X39" s="498"/>
      <c r="Y39" s="498"/>
      <c r="Z39" s="498"/>
      <c r="AA39" s="498"/>
      <c r="AB39" s="498"/>
      <c r="AC39" s="498"/>
    </row>
    <row r="40" spans="1:31" s="429" customFormat="1" ht="15.5" hidden="1" x14ac:dyDescent="0.35">
      <c r="A40" s="538">
        <f>J3-H31</f>
        <v>0</v>
      </c>
      <c r="B40" s="539" t="str">
        <f>IF(AND(A32=TRUE,H30="Split System AC",H36="Annual Professional Maintenance"),ROUND(I33*(1-0.01)^A39,1),IF(AND(A32=TRUE,H30="Split System AC",H36="Seldom or Never Maintained"),"DOE Does Not Allow Equipment Maintenance Selection",IF(AND(A32=TRUE,H30="Heat Pump",H36="Annual Professional Maintenance"),ROUND(I33*(1-0.01)^A39,1),IF(AND(A32=TRUE,H30="Heat Pump",H36="Seldom or Never Maintained"),"DOE Does Not Allow Equipment Maintenance Selection",IF(AND(A32=TRUE,H30="Evaporative Cooler",H36="Annual Professional Maintenance"),"Degradation Not Allowed",IF(AND(A32=TRUE,H30="Evaporative Cooler",H36="Seldom or Never Maintained"),"DOE Does Not Allow Equipment Maintenance Selection",""))))))</f>
        <v/>
      </c>
      <c r="C40" s="540" t="str">
        <f>IF(AND(B32=TRUE,H30="Split System AC",H36="Annual Professional Maintenance"),ROUND(ROUND(I33*(1-0.01)^A39,1)/1.05,1),IF(AND(B32=TRUE,H30="Split System AC",H36="Seldom or Never Maintained"),ROUND(ROUND(I33*(1-0.02)^A39,1)/1.05,1),IF(AND(B32=TRUE,H30="Heat Pump",H36="Annual Professional Maintenance"),ROUND(ROUND(I33*(1-0.01)^A39,1)/1.05,1),IF(AND(B32=TRUE,H30="Heat Pump",H36="Seldom or Never Maintained"),ROUND(ROUND(I33*(1-0.02)^A39,1)/1.05,1),IF(AND(B32=TRUE,H30="Evaporative Cooler",H36="Annual Professional Maintenance"),"Degradation Not Allowed",IF(AND(B32=TRUE,H30="Evaporative Cooler",H36="Seldom or Never Maintained"),"Degradation Not Allowed",""))))))</f>
        <v/>
      </c>
      <c r="D40" s="541" t="str">
        <f>IF(AND(C33=TRUE,H31="Split System AC",H37="Annual Professional Maintenance"),ROUND(I34*(1-C38)^A40,1),IF(AND(C33=TRUE,H31="Split System AC",H37="Seldom or Never Maintained"),"DOE Does Not Allow Equipment Maintenance Selection",IF(AND(C33=TRUE,H31="Heat Pump",H37="Annual Professional Maintenance"),ROUND(I34*(1-C38)^A40,1),IF(AND(C33=TRUE,H31="Heat Pump",H37="Seldom or Never Maintained"),"DOE Does Not Allow Equipment Maintenance Selection",IF(AND(C33=TRUE,H31="Evaporative Cooler",H37="Annual Professional Maintenance"),"Degradation Not Allowed",IF(AND(C33=TRUE,H31="Evaporative Cooler",H37="Seldom or Never Maintained"),"DOE Does Not Allow Equipment Maintenance Selection",""))))))</f>
        <v/>
      </c>
      <c r="E40" s="535"/>
      <c r="G40" s="542" t="b">
        <f>IF(C4&gt;1,CONCATENATE(B40,C40,D40,""))</f>
        <v>0</v>
      </c>
      <c r="H40" s="429" t="str">
        <f>IF(OR(G40="DOE Does Not Allow Equipment Maintenance Selection",G40="Degradation Not Allowed"),""," SEER2")</f>
        <v xml:space="preserve"> SEER2</v>
      </c>
      <c r="J40" s="524"/>
      <c r="L40" s="479"/>
      <c r="M40" s="479"/>
      <c r="N40" s="479"/>
      <c r="O40" s="479"/>
      <c r="P40" s="479"/>
      <c r="Q40" s="479"/>
      <c r="R40" s="479"/>
      <c r="S40" s="479"/>
      <c r="T40" s="479"/>
      <c r="U40" s="479"/>
      <c r="W40" s="498"/>
      <c r="X40" s="498"/>
      <c r="Y40" s="498"/>
      <c r="Z40" s="498"/>
      <c r="AA40" s="498"/>
      <c r="AB40" s="498"/>
      <c r="AC40" s="498"/>
    </row>
    <row r="41" spans="1:31" ht="16.5" customHeight="1" x14ac:dyDescent="0.35">
      <c r="A41" s="624" t="s">
        <v>1048</v>
      </c>
      <c r="B41" s="625"/>
      <c r="C41" s="625"/>
      <c r="D41" s="625"/>
      <c r="E41" s="625"/>
      <c r="F41" s="625"/>
      <c r="G41" s="625"/>
      <c r="H41" s="1010" t="str">
        <f>IF(H31&gt;1980,CONCATENATE(G39,H39),"")</f>
        <v/>
      </c>
      <c r="I41" s="1010"/>
      <c r="J41" s="1011"/>
      <c r="L41" s="527" t="s">
        <v>1043</v>
      </c>
      <c r="M41" s="311" t="s">
        <v>39</v>
      </c>
      <c r="N41" s="311"/>
      <c r="O41" s="311"/>
      <c r="P41" s="311"/>
      <c r="Q41" s="311"/>
      <c r="R41" s="311"/>
      <c r="S41" s="311"/>
      <c r="T41" s="311"/>
      <c r="U41" s="311"/>
      <c r="AD41" s="307">
        <v>2006</v>
      </c>
      <c r="AE41" s="307">
        <v>12</v>
      </c>
    </row>
    <row r="42" spans="1:31" ht="16.5" customHeight="1" thickBot="1" x14ac:dyDescent="0.4">
      <c r="A42" s="626" t="s">
        <v>1049</v>
      </c>
      <c r="B42" s="627"/>
      <c r="C42" s="628" t="s">
        <v>1072</v>
      </c>
      <c r="D42" s="628"/>
      <c r="E42" s="627"/>
      <c r="F42" s="627"/>
      <c r="G42" s="629"/>
      <c r="H42" s="1012" t="str">
        <f>IF(H31&gt;1980,CONCATENATE(G40,H40),"")</f>
        <v/>
      </c>
      <c r="I42" s="1013"/>
      <c r="J42" s="1014"/>
      <c r="L42" s="527" t="s">
        <v>1043</v>
      </c>
      <c r="M42" s="311" t="s">
        <v>39</v>
      </c>
      <c r="N42" s="311"/>
      <c r="O42" s="311"/>
      <c r="P42" s="311"/>
      <c r="Q42" s="311"/>
      <c r="R42" s="311"/>
      <c r="S42" s="311"/>
      <c r="T42" s="311"/>
      <c r="U42" s="311"/>
      <c r="AD42" s="307">
        <v>2006</v>
      </c>
      <c r="AE42" s="307">
        <v>12</v>
      </c>
    </row>
    <row r="43" spans="1:31" ht="16.5" customHeight="1" x14ac:dyDescent="0.35">
      <c r="A43" s="543" t="s">
        <v>38</v>
      </c>
      <c r="H43" s="435" t="s">
        <v>34</v>
      </c>
      <c r="I43" s="544"/>
      <c r="J43" s="545"/>
      <c r="L43" s="527"/>
      <c r="M43" s="311"/>
      <c r="AD43" s="307">
        <v>2007</v>
      </c>
      <c r="AE43" s="307">
        <v>12</v>
      </c>
    </row>
    <row r="44" spans="1:31" ht="16.5" customHeight="1" x14ac:dyDescent="0.35">
      <c r="A44" s="543" t="s">
        <v>37</v>
      </c>
      <c r="H44" s="435" t="s">
        <v>1022</v>
      </c>
      <c r="I44"/>
      <c r="AD44" s="307">
        <v>2008</v>
      </c>
      <c r="AE44" s="307">
        <v>12</v>
      </c>
    </row>
    <row r="45" spans="1:31" ht="16.5" customHeight="1" x14ac:dyDescent="0.35">
      <c r="A45" s="543" t="s">
        <v>36</v>
      </c>
      <c r="H45"/>
      <c r="I45"/>
      <c r="AD45" s="307">
        <v>2009</v>
      </c>
      <c r="AE45" s="307">
        <v>14</v>
      </c>
    </row>
    <row r="46" spans="1:31" ht="16.5" customHeight="1" x14ac:dyDescent="0.35">
      <c r="A46" s="543" t="s">
        <v>35</v>
      </c>
      <c r="H46"/>
      <c r="I46"/>
      <c r="J46" s="326" t="s">
        <v>1050</v>
      </c>
      <c r="AD46" s="307">
        <v>2010</v>
      </c>
      <c r="AE46" s="307">
        <v>14</v>
      </c>
    </row>
    <row r="47" spans="1:31" ht="16.5" customHeight="1" x14ac:dyDescent="0.35">
      <c r="H47"/>
      <c r="I47"/>
      <c r="AD47" s="307">
        <v>2011</v>
      </c>
      <c r="AE47" s="307">
        <v>14</v>
      </c>
    </row>
    <row r="48" spans="1:31" ht="16.5" customHeight="1" x14ac:dyDescent="0.3">
      <c r="J48" s="326"/>
      <c r="AD48" s="307">
        <v>2012</v>
      </c>
      <c r="AE48" s="307">
        <v>14</v>
      </c>
    </row>
    <row r="49" spans="8:31" ht="16.5" customHeight="1" x14ac:dyDescent="0.3">
      <c r="H49" s="546"/>
      <c r="AD49" s="307">
        <v>2013</v>
      </c>
      <c r="AE49" s="307">
        <v>14</v>
      </c>
    </row>
    <row r="50" spans="8:31" ht="16.5" customHeight="1" x14ac:dyDescent="0.3">
      <c r="H50" s="546"/>
      <c r="AD50" s="307">
        <v>2014</v>
      </c>
      <c r="AE50" s="307">
        <v>14.5</v>
      </c>
    </row>
    <row r="51" spans="8:31" ht="16.5" customHeight="1" x14ac:dyDescent="0.35">
      <c r="H51"/>
      <c r="AD51" s="307">
        <v>2015</v>
      </c>
      <c r="AE51" s="307">
        <v>14.5</v>
      </c>
    </row>
    <row r="52" spans="8:31" ht="16.5" customHeight="1" x14ac:dyDescent="0.3">
      <c r="AD52" s="307">
        <v>2016</v>
      </c>
      <c r="AE52" s="307">
        <v>15</v>
      </c>
    </row>
    <row r="53" spans="8:31" ht="16.5" customHeight="1" x14ac:dyDescent="0.35">
      <c r="I53"/>
      <c r="J53" s="327"/>
      <c r="AD53" s="307">
        <v>2017</v>
      </c>
      <c r="AE53" s="307">
        <v>15</v>
      </c>
    </row>
    <row r="54" spans="8:31" ht="16.5" customHeight="1" x14ac:dyDescent="0.3">
      <c r="AD54" s="307">
        <v>2018</v>
      </c>
      <c r="AE54" s="307">
        <v>15</v>
      </c>
    </row>
    <row r="55" spans="8:31" ht="16.5" customHeight="1" x14ac:dyDescent="0.3">
      <c r="J55" s="328"/>
      <c r="AD55" s="307">
        <v>2019</v>
      </c>
      <c r="AE55" s="307">
        <v>15</v>
      </c>
    </row>
    <row r="56" spans="8:31" ht="16.5" customHeight="1" x14ac:dyDescent="0.3">
      <c r="AD56" s="307">
        <v>2020</v>
      </c>
      <c r="AE56" s="307">
        <v>15</v>
      </c>
    </row>
    <row r="57" spans="8:31" ht="16.5" customHeight="1" x14ac:dyDescent="0.3">
      <c r="AD57" s="307">
        <v>2021</v>
      </c>
      <c r="AE57" s="307">
        <v>15</v>
      </c>
    </row>
    <row r="58" spans="8:31" ht="16.5" customHeight="1" x14ac:dyDescent="0.3">
      <c r="AD58" s="307">
        <v>2022</v>
      </c>
      <c r="AE58" s="307">
        <v>15</v>
      </c>
    </row>
    <row r="59" spans="8:31" ht="16.5" customHeight="1" x14ac:dyDescent="0.3">
      <c r="AD59" s="307">
        <v>2023</v>
      </c>
      <c r="AE59" s="307">
        <v>15.2</v>
      </c>
    </row>
    <row r="60" spans="8:31" ht="16.5" customHeight="1" x14ac:dyDescent="0.3">
      <c r="AD60" s="307">
        <v>2024</v>
      </c>
      <c r="AE60" s="307">
        <v>15.2</v>
      </c>
    </row>
    <row r="61" spans="8:31" ht="16.5" customHeight="1" x14ac:dyDescent="0.3">
      <c r="AD61" s="307">
        <v>2025</v>
      </c>
      <c r="AE61" s="307">
        <v>15.2</v>
      </c>
    </row>
    <row r="62" spans="8:31" ht="16.5" customHeight="1" x14ac:dyDescent="0.3">
      <c r="AD62" s="436">
        <v>2026</v>
      </c>
      <c r="AE62" s="436">
        <v>15.2</v>
      </c>
    </row>
  </sheetData>
  <sheetProtection selectLockedCells="1"/>
  <mergeCells count="44">
    <mergeCell ref="A38:G38"/>
    <mergeCell ref="H38:J38"/>
    <mergeCell ref="H41:J41"/>
    <mergeCell ref="H42:J42"/>
    <mergeCell ref="A31:G31"/>
    <mergeCell ref="H31:J31"/>
    <mergeCell ref="A33:G33"/>
    <mergeCell ref="A35:G35"/>
    <mergeCell ref="A36:G36"/>
    <mergeCell ref="H36:J36"/>
    <mergeCell ref="H22:J22"/>
    <mergeCell ref="A28:J28"/>
    <mergeCell ref="A29:G29"/>
    <mergeCell ref="H29:J29"/>
    <mergeCell ref="A30:G30"/>
    <mergeCell ref="H30:J30"/>
    <mergeCell ref="A20:G20"/>
    <mergeCell ref="H20:J20"/>
    <mergeCell ref="A9:G9"/>
    <mergeCell ref="H9:J9"/>
    <mergeCell ref="A12:G12"/>
    <mergeCell ref="I12:J12"/>
    <mergeCell ref="A14:G14"/>
    <mergeCell ref="H14:J14"/>
    <mergeCell ref="H15:J15"/>
    <mergeCell ref="A16:G16"/>
    <mergeCell ref="A18:G18"/>
    <mergeCell ref="H18:J18"/>
    <mergeCell ref="H19:J19"/>
    <mergeCell ref="A8:G8"/>
    <mergeCell ref="H8:J8"/>
    <mergeCell ref="A1:J1"/>
    <mergeCell ref="A2:J2"/>
    <mergeCell ref="A3:B3"/>
    <mergeCell ref="C3:G3"/>
    <mergeCell ref="H3:I3"/>
    <mergeCell ref="A4:B4"/>
    <mergeCell ref="C4:G4"/>
    <mergeCell ref="H4:J4"/>
    <mergeCell ref="A5:J5"/>
    <mergeCell ref="A6:G6"/>
    <mergeCell ref="H6:J6"/>
    <mergeCell ref="A7:G7"/>
    <mergeCell ref="H7:J7"/>
  </mergeCells>
  <dataValidations count="21">
    <dataValidation type="list" allowBlank="1" showInputMessage="1" showErrorMessage="1" promptTitle="Funding Source " prompt="The auditor must select the funding source that is being used to justify the replacement. Determine whether LIHEAP or DOE will ultimately pay for the replacement, and choose that source accordingly." sqref="H7:J7 H29:J29" xr:uid="{0F8A5A43-F183-4F44-AE6A-3CC333AC610F}">
      <formula1>"Select Funding Source, DOE, LIHEAP"</formula1>
    </dataValidation>
    <dataValidation type="list" allowBlank="1" showInputMessage="1" showErrorMessage="1" promptTitle="Furnace Location" prompt="Select location of existing furnace" sqref="H6:J6" xr:uid="{D0FC41BB-C6C6-46F3-AEF1-35FF09F131A6}">
      <formula1>"Select Furnace Location, Conditioned Space, Unconditioned Space"</formula1>
    </dataValidation>
    <dataValidation type="whole" allowBlank="1" showInputMessage="1" showErrorMessage="1" promptTitle="Current Calendar Year" prompt="Enter the current calendar year as of the date of the assessment." sqref="J3" xr:uid="{3B3F7852-79D8-4240-9BDC-31904334A68A}">
      <formula1>0</formula1>
      <formula2>2099</formula2>
    </dataValidation>
    <dataValidation type="list" allowBlank="1" showInputMessage="1" showErrorMessage="1" promptTitle="Furnace Type" prompt="Select furnace type" sqref="H8:J8" xr:uid="{72EC9761-2886-48B2-B752-F5F5721D87FC}">
      <formula1>"Select Furnace Type, Gas Furnace, Electric Resistance Furnace, Heat Pump"</formula1>
    </dataValidation>
    <dataValidation allowBlank="1" showInputMessage="1" showErrorMessage="1" promptTitle="Electric Resistance Heat" prompt="Base efficiency for electric resistance heating is considered 100% unless determined otherwise with documented detail test results." sqref="H14:I14" xr:uid="{95468FC3-0A3F-4063-8E73-5C6BE4559B00}"/>
    <dataValidation allowBlank="1" showInputMessage="1" showErrorMessage="1" promptTitle="Gas Unit" prompt="Enter the AFUE/efficiency as found on the combustion analyzer test results during the assessment." sqref="H12" xr:uid="{6649EFAC-8DBB-4CC6-88CD-C25A1EDCB7A2}"/>
    <dataValidation type="whole" allowBlank="1" showInputMessage="1" showErrorMessage="1" promptTitle="Manufactured Year" prompt="Enter the manufactured year as found on the plate of the existing unit. If the year cannot be determined, the age of this unit must be determined in another way; if age cannot be determined, this calculation is not applicable." sqref="H9:I9" xr:uid="{B22B3E49-279A-4312-93B5-E93D91647B0C}">
      <formula1>0</formula1>
      <formula2>2099</formula2>
    </dataValidation>
    <dataValidation type="list" allowBlank="1" showInputMessage="1" showErrorMessage="1" promptTitle="Equipment Maintenance" prompt="Through discussion with the client, select the appropriate maintenance done on the piece of equipment being evaluated." sqref="H18:I18" xr:uid="{1D2DB409-EF25-4D39-9D03-E93DF41753F8}">
      <formula1>"Select Appropriate Maintenance Level, Annual Professional Maintenance, Seldom or Never Maintained"</formula1>
    </dataValidation>
    <dataValidation type="list" allowBlank="1" showInputMessage="1" showErrorMessage="1" promptTitle="Cooling Equipment" prompt="Select central cooling equipment type" sqref="H30:J30" xr:uid="{91932E83-BE2A-40AF-AFD1-E816908295C8}">
      <formula1>"Select Cooling Equipment, Split System AC, Heat Pump, Evaporative Cooler"</formula1>
    </dataValidation>
    <dataValidation type="whole" allowBlank="1" showInputMessage="1" showErrorMessage="1" promptTitle="Manufactured Year" prompt="Enter the manufactured year as found on the plate of the existing unit. The manufactured year is either identified individually, or in the serial number (typically within first 4 digits). If age cannot be determined, this calculation is not applicable.._x000a_" sqref="H31:I31" xr:uid="{03B64FFF-5F96-4279-930E-537E1213A561}">
      <formula1>0</formula1>
      <formula2>2099</formula2>
    </dataValidation>
    <dataValidation allowBlank="1" showInputMessage="1" showErrorMessage="1" promptTitle="Degraded SEER/EER" prompt="This will auto-calculate the degraded SEER/EER of the existing unit. " sqref="H41:I42" xr:uid="{667FD6C0-4B02-4E1D-9FFF-DA5DDA1415C9}"/>
    <dataValidation allowBlank="1" showInputMessage="1" showErrorMessage="1" promptTitle="Existing SEER/EER" prompt="Enter the SEER or EER as found on the plate of the existing unit. If SEER/EER cannot be found on unit, refer to Table 3 to the right for approximate SEER/EER for unit._x000a_" sqref="I33" xr:uid="{A5419AB7-683B-4A52-AB8A-E6B76036ECB5}"/>
    <dataValidation allowBlank="1" showInputMessage="1" showErrorMessage="1" promptTitle="Heat Pump" prompt="Base efficiency for a heat pump is considered 100% unless determined otherwise with documented detail test results." sqref="I16:I17" xr:uid="{09FBD0CC-8422-46F7-849F-6C461E79015C}"/>
    <dataValidation type="list" allowBlank="1" showInputMessage="1" showErrorMessage="1" promptTitle="Equipment Maintenance" prompt="Through discussion with the client, select the appropriate maintenance done on the piece of equipment being evaluated." sqref="H36:J36" xr:uid="{560AD90E-86A8-4530-A6AA-779572AC79DB}">
      <formula1>"Select Equipment Maintenance Factor, Annual Professional Maintenance, Seldom or Never Maintained"</formula1>
    </dataValidation>
    <dataValidation allowBlank="1" showInputMessage="1" showErrorMessage="1" prompt="% decrease using amps" sqref="IV65480" xr:uid="{5CADC2F4-F5C3-4778-BED0-58DF8F6857C8}"/>
    <dataValidation allowBlank="1" showInputMessage="1" showErrorMessage="1" promptTitle="Replacement EER" prompt="Enter the EER found on the (Yellow) Energy Guide of the new replacement unit." sqref="IW65466" xr:uid="{CE0F9A78-229F-4B59-89CB-A009BE91D6C9}"/>
    <dataValidation allowBlank="1" showInputMessage="1" showErrorMessage="1" prompt="% EER increase using plate" sqref="IV65477" xr:uid="{F0F4C61B-B68F-4721-BE44-3630ED84D18B}"/>
    <dataValidation allowBlank="1" showInputMessage="1" showErrorMessage="1" promptTitle="Existing Volts" prompt="Enter the amount of volts based on the outlet.  110 volts are used by regular outlets.  220 volts are used by larger ACs." sqref="IT65472 H65473:I65473" xr:uid="{6452F36D-75D1-404D-8383-669A29C0DF91}"/>
    <dataValidation allowBlank="1" showInputMessage="1" showErrorMessage="1" promptTitle="Existing Amps" prompt="Enter the amps found on the plate.  If the amps cannot be found enter the amps reading using a comsuption meter or amp meter." sqref="IT65470 H65471:I65471" xr:uid="{E5F9D6EA-5B7E-4CC5-AB74-ECF3A26FB4B7}"/>
    <dataValidation allowBlank="1" showInputMessage="1" showErrorMessage="1" promptTitle="Existing BTUs" prompt="Enter the BTUs if it can be found on the unit.  If it cannot be found the assessor must estimate and take a photo of the unit.  Window units range from 5,000 to 24,000." sqref="IT65468 H65469:I65469" xr:uid="{77A5B57D-CABC-43F7-A1BB-68039DB2F155}"/>
    <dataValidation allowBlank="1" showInputMessage="1" showErrorMessage="1" promptTitle="Existing EER" prompt="Enter the EER as found on the plate of the existing unit.  If the EER cannot be found skip this entry and meter the unit._x000a_" sqref="IT65466 H65467:I65467" xr:uid="{515E8D18-FC30-41E9-B7E0-3DA9EAEA7FAB}"/>
  </dataValidations>
  <hyperlinks>
    <hyperlink ref="H43" r:id="rId1" xr:uid="{0F5100EF-9EA8-4A13-BB14-219DFCC10FC3}"/>
    <hyperlink ref="A27" r:id="rId2" xr:uid="{8C7FE6F9-23E8-44F9-B58D-165CAD4B03CF}"/>
    <hyperlink ref="A31" r:id="rId3" display="Building Intelligence Center" xr:uid="{94105028-E99E-41A3-B44E-B34858E72848}"/>
    <hyperlink ref="H44" r:id="rId4" xr:uid="{F3BE28A5-092D-4B4A-8156-7418014613C2}"/>
  </hyperlinks>
  <pageMargins left="0.7" right="0.7" top="0.25" bottom="0.25" header="0.3" footer="0.3"/>
  <pageSetup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0679-5D67-4A3F-BCE3-F7CA8A0B0486}">
  <dimension ref="A1:J63"/>
  <sheetViews>
    <sheetView showGridLines="0" zoomScaleNormal="100" workbookViewId="0">
      <selection activeCell="D11" sqref="D11"/>
    </sheetView>
  </sheetViews>
  <sheetFormatPr defaultRowHeight="13" x14ac:dyDescent="0.3"/>
  <cols>
    <col min="1" max="1" width="42.81640625" style="12" customWidth="1"/>
    <col min="2" max="2" width="19.81640625" style="12" customWidth="1"/>
    <col min="3" max="3" width="5.81640625" style="12" customWidth="1"/>
    <col min="4" max="4" width="19.81640625" style="12" customWidth="1"/>
    <col min="5" max="5" width="4.81640625" style="12" customWidth="1"/>
    <col min="6" max="249" width="8.81640625" style="12"/>
    <col min="250" max="250" width="32.81640625" style="12" customWidth="1"/>
    <col min="251" max="251" width="12.81640625" style="12" customWidth="1"/>
    <col min="252" max="252" width="9.1796875" style="12" bestFit="1" customWidth="1"/>
    <col min="253" max="253" width="12.81640625" style="12" customWidth="1"/>
    <col min="254" max="254" width="17.1796875" style="12" customWidth="1"/>
    <col min="255" max="255" width="2.1796875" style="12" customWidth="1"/>
    <col min="256" max="256" width="8.81640625" style="12"/>
    <col min="257" max="257" width="42.81640625" style="12" customWidth="1"/>
    <col min="258" max="258" width="19.81640625" style="12" customWidth="1"/>
    <col min="259" max="259" width="5.81640625" style="12" customWidth="1"/>
    <col min="260" max="260" width="19.81640625" style="12" customWidth="1"/>
    <col min="261" max="261" width="4.81640625" style="12" customWidth="1"/>
    <col min="262" max="505" width="8.81640625" style="12"/>
    <col min="506" max="506" width="32.81640625" style="12" customWidth="1"/>
    <col min="507" max="507" width="12.81640625" style="12" customWidth="1"/>
    <col min="508" max="508" width="9.1796875" style="12" bestFit="1" customWidth="1"/>
    <col min="509" max="509" width="12.81640625" style="12" customWidth="1"/>
    <col min="510" max="510" width="17.1796875" style="12" customWidth="1"/>
    <col min="511" max="511" width="2.1796875" style="12" customWidth="1"/>
    <col min="512" max="512" width="8.81640625" style="12"/>
    <col min="513" max="513" width="42.81640625" style="12" customWidth="1"/>
    <col min="514" max="514" width="19.81640625" style="12" customWidth="1"/>
    <col min="515" max="515" width="5.81640625" style="12" customWidth="1"/>
    <col min="516" max="516" width="19.81640625" style="12" customWidth="1"/>
    <col min="517" max="517" width="4.81640625" style="12" customWidth="1"/>
    <col min="518" max="761" width="8.81640625" style="12"/>
    <col min="762" max="762" width="32.81640625" style="12" customWidth="1"/>
    <col min="763" max="763" width="12.81640625" style="12" customWidth="1"/>
    <col min="764" max="764" width="9.1796875" style="12" bestFit="1" customWidth="1"/>
    <col min="765" max="765" width="12.81640625" style="12" customWidth="1"/>
    <col min="766" max="766" width="17.1796875" style="12" customWidth="1"/>
    <col min="767" max="767" width="2.1796875" style="12" customWidth="1"/>
    <col min="768" max="768" width="8.81640625" style="12"/>
    <col min="769" max="769" width="42.81640625" style="12" customWidth="1"/>
    <col min="770" max="770" width="19.81640625" style="12" customWidth="1"/>
    <col min="771" max="771" width="5.81640625" style="12" customWidth="1"/>
    <col min="772" max="772" width="19.81640625" style="12" customWidth="1"/>
    <col min="773" max="773" width="4.81640625" style="12" customWidth="1"/>
    <col min="774" max="1017" width="8.81640625" style="12"/>
    <col min="1018" max="1018" width="32.81640625" style="12" customWidth="1"/>
    <col min="1019" max="1019" width="12.81640625" style="12" customWidth="1"/>
    <col min="1020" max="1020" width="9.1796875" style="12" bestFit="1" customWidth="1"/>
    <col min="1021" max="1021" width="12.81640625" style="12" customWidth="1"/>
    <col min="1022" max="1022" width="17.1796875" style="12" customWidth="1"/>
    <col min="1023" max="1023" width="2.1796875" style="12" customWidth="1"/>
    <col min="1024" max="1024" width="8.81640625" style="12"/>
    <col min="1025" max="1025" width="42.81640625" style="12" customWidth="1"/>
    <col min="1026" max="1026" width="19.81640625" style="12" customWidth="1"/>
    <col min="1027" max="1027" width="5.81640625" style="12" customWidth="1"/>
    <col min="1028" max="1028" width="19.81640625" style="12" customWidth="1"/>
    <col min="1029" max="1029" width="4.81640625" style="12" customWidth="1"/>
    <col min="1030" max="1273" width="8.81640625" style="12"/>
    <col min="1274" max="1274" width="32.81640625" style="12" customWidth="1"/>
    <col min="1275" max="1275" width="12.81640625" style="12" customWidth="1"/>
    <col min="1276" max="1276" width="9.1796875" style="12" bestFit="1" customWidth="1"/>
    <col min="1277" max="1277" width="12.81640625" style="12" customWidth="1"/>
    <col min="1278" max="1278" width="17.1796875" style="12" customWidth="1"/>
    <col min="1279" max="1279" width="2.1796875" style="12" customWidth="1"/>
    <col min="1280" max="1280" width="8.81640625" style="12"/>
    <col min="1281" max="1281" width="42.81640625" style="12" customWidth="1"/>
    <col min="1282" max="1282" width="19.81640625" style="12" customWidth="1"/>
    <col min="1283" max="1283" width="5.81640625" style="12" customWidth="1"/>
    <col min="1284" max="1284" width="19.81640625" style="12" customWidth="1"/>
    <col min="1285" max="1285" width="4.81640625" style="12" customWidth="1"/>
    <col min="1286" max="1529" width="8.81640625" style="12"/>
    <col min="1530" max="1530" width="32.81640625" style="12" customWidth="1"/>
    <col min="1531" max="1531" width="12.81640625" style="12" customWidth="1"/>
    <col min="1532" max="1532" width="9.1796875" style="12" bestFit="1" customWidth="1"/>
    <col min="1533" max="1533" width="12.81640625" style="12" customWidth="1"/>
    <col min="1534" max="1534" width="17.1796875" style="12" customWidth="1"/>
    <col min="1535" max="1535" width="2.1796875" style="12" customWidth="1"/>
    <col min="1536" max="1536" width="8.81640625" style="12"/>
    <col min="1537" max="1537" width="42.81640625" style="12" customWidth="1"/>
    <col min="1538" max="1538" width="19.81640625" style="12" customWidth="1"/>
    <col min="1539" max="1539" width="5.81640625" style="12" customWidth="1"/>
    <col min="1540" max="1540" width="19.81640625" style="12" customWidth="1"/>
    <col min="1541" max="1541" width="4.81640625" style="12" customWidth="1"/>
    <col min="1542" max="1785" width="8.81640625" style="12"/>
    <col min="1786" max="1786" width="32.81640625" style="12" customWidth="1"/>
    <col min="1787" max="1787" width="12.81640625" style="12" customWidth="1"/>
    <col min="1788" max="1788" width="9.1796875" style="12" bestFit="1" customWidth="1"/>
    <col min="1789" max="1789" width="12.81640625" style="12" customWidth="1"/>
    <col min="1790" max="1790" width="17.1796875" style="12" customWidth="1"/>
    <col min="1791" max="1791" width="2.1796875" style="12" customWidth="1"/>
    <col min="1792" max="1792" width="8.81640625" style="12"/>
    <col min="1793" max="1793" width="42.81640625" style="12" customWidth="1"/>
    <col min="1794" max="1794" width="19.81640625" style="12" customWidth="1"/>
    <col min="1795" max="1795" width="5.81640625" style="12" customWidth="1"/>
    <col min="1796" max="1796" width="19.81640625" style="12" customWidth="1"/>
    <col min="1797" max="1797" width="4.81640625" style="12" customWidth="1"/>
    <col min="1798" max="2041" width="8.81640625" style="12"/>
    <col min="2042" max="2042" width="32.81640625" style="12" customWidth="1"/>
    <col min="2043" max="2043" width="12.81640625" style="12" customWidth="1"/>
    <col min="2044" max="2044" width="9.1796875" style="12" bestFit="1" customWidth="1"/>
    <col min="2045" max="2045" width="12.81640625" style="12" customWidth="1"/>
    <col min="2046" max="2046" width="17.1796875" style="12" customWidth="1"/>
    <col min="2047" max="2047" width="2.1796875" style="12" customWidth="1"/>
    <col min="2048" max="2048" width="8.81640625" style="12"/>
    <col min="2049" max="2049" width="42.81640625" style="12" customWidth="1"/>
    <col min="2050" max="2050" width="19.81640625" style="12" customWidth="1"/>
    <col min="2051" max="2051" width="5.81640625" style="12" customWidth="1"/>
    <col min="2052" max="2052" width="19.81640625" style="12" customWidth="1"/>
    <col min="2053" max="2053" width="4.81640625" style="12" customWidth="1"/>
    <col min="2054" max="2297" width="8.81640625" style="12"/>
    <col min="2298" max="2298" width="32.81640625" style="12" customWidth="1"/>
    <col min="2299" max="2299" width="12.81640625" style="12" customWidth="1"/>
    <col min="2300" max="2300" width="9.1796875" style="12" bestFit="1" customWidth="1"/>
    <col min="2301" max="2301" width="12.81640625" style="12" customWidth="1"/>
    <col min="2302" max="2302" width="17.1796875" style="12" customWidth="1"/>
    <col min="2303" max="2303" width="2.1796875" style="12" customWidth="1"/>
    <col min="2304" max="2304" width="8.81640625" style="12"/>
    <col min="2305" max="2305" width="42.81640625" style="12" customWidth="1"/>
    <col min="2306" max="2306" width="19.81640625" style="12" customWidth="1"/>
    <col min="2307" max="2307" width="5.81640625" style="12" customWidth="1"/>
    <col min="2308" max="2308" width="19.81640625" style="12" customWidth="1"/>
    <col min="2309" max="2309" width="4.81640625" style="12" customWidth="1"/>
    <col min="2310" max="2553" width="8.81640625" style="12"/>
    <col min="2554" max="2554" width="32.81640625" style="12" customWidth="1"/>
    <col min="2555" max="2555" width="12.81640625" style="12" customWidth="1"/>
    <col min="2556" max="2556" width="9.1796875" style="12" bestFit="1" customWidth="1"/>
    <col min="2557" max="2557" width="12.81640625" style="12" customWidth="1"/>
    <col min="2558" max="2558" width="17.1796875" style="12" customWidth="1"/>
    <col min="2559" max="2559" width="2.1796875" style="12" customWidth="1"/>
    <col min="2560" max="2560" width="8.81640625" style="12"/>
    <col min="2561" max="2561" width="42.81640625" style="12" customWidth="1"/>
    <col min="2562" max="2562" width="19.81640625" style="12" customWidth="1"/>
    <col min="2563" max="2563" width="5.81640625" style="12" customWidth="1"/>
    <col min="2564" max="2564" width="19.81640625" style="12" customWidth="1"/>
    <col min="2565" max="2565" width="4.81640625" style="12" customWidth="1"/>
    <col min="2566" max="2809" width="8.81640625" style="12"/>
    <col min="2810" max="2810" width="32.81640625" style="12" customWidth="1"/>
    <col min="2811" max="2811" width="12.81640625" style="12" customWidth="1"/>
    <col min="2812" max="2812" width="9.1796875" style="12" bestFit="1" customWidth="1"/>
    <col min="2813" max="2813" width="12.81640625" style="12" customWidth="1"/>
    <col min="2814" max="2814" width="17.1796875" style="12" customWidth="1"/>
    <col min="2815" max="2815" width="2.1796875" style="12" customWidth="1"/>
    <col min="2816" max="2816" width="8.81640625" style="12"/>
    <col min="2817" max="2817" width="42.81640625" style="12" customWidth="1"/>
    <col min="2818" max="2818" width="19.81640625" style="12" customWidth="1"/>
    <col min="2819" max="2819" width="5.81640625" style="12" customWidth="1"/>
    <col min="2820" max="2820" width="19.81640625" style="12" customWidth="1"/>
    <col min="2821" max="2821" width="4.81640625" style="12" customWidth="1"/>
    <col min="2822" max="3065" width="8.81640625" style="12"/>
    <col min="3066" max="3066" width="32.81640625" style="12" customWidth="1"/>
    <col min="3067" max="3067" width="12.81640625" style="12" customWidth="1"/>
    <col min="3068" max="3068" width="9.1796875" style="12" bestFit="1" customWidth="1"/>
    <col min="3069" max="3069" width="12.81640625" style="12" customWidth="1"/>
    <col min="3070" max="3070" width="17.1796875" style="12" customWidth="1"/>
    <col min="3071" max="3071" width="2.1796875" style="12" customWidth="1"/>
    <col min="3072" max="3072" width="8.81640625" style="12"/>
    <col min="3073" max="3073" width="42.81640625" style="12" customWidth="1"/>
    <col min="3074" max="3074" width="19.81640625" style="12" customWidth="1"/>
    <col min="3075" max="3075" width="5.81640625" style="12" customWidth="1"/>
    <col min="3076" max="3076" width="19.81640625" style="12" customWidth="1"/>
    <col min="3077" max="3077" width="4.81640625" style="12" customWidth="1"/>
    <col min="3078" max="3321" width="8.81640625" style="12"/>
    <col min="3322" max="3322" width="32.81640625" style="12" customWidth="1"/>
    <col min="3323" max="3323" width="12.81640625" style="12" customWidth="1"/>
    <col min="3324" max="3324" width="9.1796875" style="12" bestFit="1" customWidth="1"/>
    <col min="3325" max="3325" width="12.81640625" style="12" customWidth="1"/>
    <col min="3326" max="3326" width="17.1796875" style="12" customWidth="1"/>
    <col min="3327" max="3327" width="2.1796875" style="12" customWidth="1"/>
    <col min="3328" max="3328" width="8.81640625" style="12"/>
    <col min="3329" max="3329" width="42.81640625" style="12" customWidth="1"/>
    <col min="3330" max="3330" width="19.81640625" style="12" customWidth="1"/>
    <col min="3331" max="3331" width="5.81640625" style="12" customWidth="1"/>
    <col min="3332" max="3332" width="19.81640625" style="12" customWidth="1"/>
    <col min="3333" max="3333" width="4.81640625" style="12" customWidth="1"/>
    <col min="3334" max="3577" width="8.81640625" style="12"/>
    <col min="3578" max="3578" width="32.81640625" style="12" customWidth="1"/>
    <col min="3579" max="3579" width="12.81640625" style="12" customWidth="1"/>
    <col min="3580" max="3580" width="9.1796875" style="12" bestFit="1" customWidth="1"/>
    <col min="3581" max="3581" width="12.81640625" style="12" customWidth="1"/>
    <col min="3582" max="3582" width="17.1796875" style="12" customWidth="1"/>
    <col min="3583" max="3583" width="2.1796875" style="12" customWidth="1"/>
    <col min="3584" max="3584" width="8.81640625" style="12"/>
    <col min="3585" max="3585" width="42.81640625" style="12" customWidth="1"/>
    <col min="3586" max="3586" width="19.81640625" style="12" customWidth="1"/>
    <col min="3587" max="3587" width="5.81640625" style="12" customWidth="1"/>
    <col min="3588" max="3588" width="19.81640625" style="12" customWidth="1"/>
    <col min="3589" max="3589" width="4.81640625" style="12" customWidth="1"/>
    <col min="3590" max="3833" width="8.81640625" style="12"/>
    <col min="3834" max="3834" width="32.81640625" style="12" customWidth="1"/>
    <col min="3835" max="3835" width="12.81640625" style="12" customWidth="1"/>
    <col min="3836" max="3836" width="9.1796875" style="12" bestFit="1" customWidth="1"/>
    <col min="3837" max="3837" width="12.81640625" style="12" customWidth="1"/>
    <col min="3838" max="3838" width="17.1796875" style="12" customWidth="1"/>
    <col min="3839" max="3839" width="2.1796875" style="12" customWidth="1"/>
    <col min="3840" max="3840" width="8.81640625" style="12"/>
    <col min="3841" max="3841" width="42.81640625" style="12" customWidth="1"/>
    <col min="3842" max="3842" width="19.81640625" style="12" customWidth="1"/>
    <col min="3843" max="3843" width="5.81640625" style="12" customWidth="1"/>
    <col min="3844" max="3844" width="19.81640625" style="12" customWidth="1"/>
    <col min="3845" max="3845" width="4.81640625" style="12" customWidth="1"/>
    <col min="3846" max="4089" width="8.81640625" style="12"/>
    <col min="4090" max="4090" width="32.81640625" style="12" customWidth="1"/>
    <col min="4091" max="4091" width="12.81640625" style="12" customWidth="1"/>
    <col min="4092" max="4092" width="9.1796875" style="12" bestFit="1" customWidth="1"/>
    <col min="4093" max="4093" width="12.81640625" style="12" customWidth="1"/>
    <col min="4094" max="4094" width="17.1796875" style="12" customWidth="1"/>
    <col min="4095" max="4095" width="2.1796875" style="12" customWidth="1"/>
    <col min="4096" max="4096" width="8.81640625" style="12"/>
    <col min="4097" max="4097" width="42.81640625" style="12" customWidth="1"/>
    <col min="4098" max="4098" width="19.81640625" style="12" customWidth="1"/>
    <col min="4099" max="4099" width="5.81640625" style="12" customWidth="1"/>
    <col min="4100" max="4100" width="19.81640625" style="12" customWidth="1"/>
    <col min="4101" max="4101" width="4.81640625" style="12" customWidth="1"/>
    <col min="4102" max="4345" width="8.81640625" style="12"/>
    <col min="4346" max="4346" width="32.81640625" style="12" customWidth="1"/>
    <col min="4347" max="4347" width="12.81640625" style="12" customWidth="1"/>
    <col min="4348" max="4348" width="9.1796875" style="12" bestFit="1" customWidth="1"/>
    <col min="4349" max="4349" width="12.81640625" style="12" customWidth="1"/>
    <col min="4350" max="4350" width="17.1796875" style="12" customWidth="1"/>
    <col min="4351" max="4351" width="2.1796875" style="12" customWidth="1"/>
    <col min="4352" max="4352" width="8.81640625" style="12"/>
    <col min="4353" max="4353" width="42.81640625" style="12" customWidth="1"/>
    <col min="4354" max="4354" width="19.81640625" style="12" customWidth="1"/>
    <col min="4355" max="4355" width="5.81640625" style="12" customWidth="1"/>
    <col min="4356" max="4356" width="19.81640625" style="12" customWidth="1"/>
    <col min="4357" max="4357" width="4.81640625" style="12" customWidth="1"/>
    <col min="4358" max="4601" width="8.81640625" style="12"/>
    <col min="4602" max="4602" width="32.81640625" style="12" customWidth="1"/>
    <col min="4603" max="4603" width="12.81640625" style="12" customWidth="1"/>
    <col min="4604" max="4604" width="9.1796875" style="12" bestFit="1" customWidth="1"/>
    <col min="4605" max="4605" width="12.81640625" style="12" customWidth="1"/>
    <col min="4606" max="4606" width="17.1796875" style="12" customWidth="1"/>
    <col min="4607" max="4607" width="2.1796875" style="12" customWidth="1"/>
    <col min="4608" max="4608" width="8.81640625" style="12"/>
    <col min="4609" max="4609" width="42.81640625" style="12" customWidth="1"/>
    <col min="4610" max="4610" width="19.81640625" style="12" customWidth="1"/>
    <col min="4611" max="4611" width="5.81640625" style="12" customWidth="1"/>
    <col min="4612" max="4612" width="19.81640625" style="12" customWidth="1"/>
    <col min="4613" max="4613" width="4.81640625" style="12" customWidth="1"/>
    <col min="4614" max="4857" width="8.81640625" style="12"/>
    <col min="4858" max="4858" width="32.81640625" style="12" customWidth="1"/>
    <col min="4859" max="4859" width="12.81640625" style="12" customWidth="1"/>
    <col min="4860" max="4860" width="9.1796875" style="12" bestFit="1" customWidth="1"/>
    <col min="4861" max="4861" width="12.81640625" style="12" customWidth="1"/>
    <col min="4862" max="4862" width="17.1796875" style="12" customWidth="1"/>
    <col min="4863" max="4863" width="2.1796875" style="12" customWidth="1"/>
    <col min="4864" max="4864" width="8.81640625" style="12"/>
    <col min="4865" max="4865" width="42.81640625" style="12" customWidth="1"/>
    <col min="4866" max="4866" width="19.81640625" style="12" customWidth="1"/>
    <col min="4867" max="4867" width="5.81640625" style="12" customWidth="1"/>
    <col min="4868" max="4868" width="19.81640625" style="12" customWidth="1"/>
    <col min="4869" max="4869" width="4.81640625" style="12" customWidth="1"/>
    <col min="4870" max="5113" width="8.81640625" style="12"/>
    <col min="5114" max="5114" width="32.81640625" style="12" customWidth="1"/>
    <col min="5115" max="5115" width="12.81640625" style="12" customWidth="1"/>
    <col min="5116" max="5116" width="9.1796875" style="12" bestFit="1" customWidth="1"/>
    <col min="5117" max="5117" width="12.81640625" style="12" customWidth="1"/>
    <col min="5118" max="5118" width="17.1796875" style="12" customWidth="1"/>
    <col min="5119" max="5119" width="2.1796875" style="12" customWidth="1"/>
    <col min="5120" max="5120" width="8.81640625" style="12"/>
    <col min="5121" max="5121" width="42.81640625" style="12" customWidth="1"/>
    <col min="5122" max="5122" width="19.81640625" style="12" customWidth="1"/>
    <col min="5123" max="5123" width="5.81640625" style="12" customWidth="1"/>
    <col min="5124" max="5124" width="19.81640625" style="12" customWidth="1"/>
    <col min="5125" max="5125" width="4.81640625" style="12" customWidth="1"/>
    <col min="5126" max="5369" width="8.81640625" style="12"/>
    <col min="5370" max="5370" width="32.81640625" style="12" customWidth="1"/>
    <col min="5371" max="5371" width="12.81640625" style="12" customWidth="1"/>
    <col min="5372" max="5372" width="9.1796875" style="12" bestFit="1" customWidth="1"/>
    <col min="5373" max="5373" width="12.81640625" style="12" customWidth="1"/>
    <col min="5374" max="5374" width="17.1796875" style="12" customWidth="1"/>
    <col min="5375" max="5375" width="2.1796875" style="12" customWidth="1"/>
    <col min="5376" max="5376" width="8.81640625" style="12"/>
    <col min="5377" max="5377" width="42.81640625" style="12" customWidth="1"/>
    <col min="5378" max="5378" width="19.81640625" style="12" customWidth="1"/>
    <col min="5379" max="5379" width="5.81640625" style="12" customWidth="1"/>
    <col min="5380" max="5380" width="19.81640625" style="12" customWidth="1"/>
    <col min="5381" max="5381" width="4.81640625" style="12" customWidth="1"/>
    <col min="5382" max="5625" width="8.81640625" style="12"/>
    <col min="5626" max="5626" width="32.81640625" style="12" customWidth="1"/>
    <col min="5627" max="5627" width="12.81640625" style="12" customWidth="1"/>
    <col min="5628" max="5628" width="9.1796875" style="12" bestFit="1" customWidth="1"/>
    <col min="5629" max="5629" width="12.81640625" style="12" customWidth="1"/>
    <col min="5630" max="5630" width="17.1796875" style="12" customWidth="1"/>
    <col min="5631" max="5631" width="2.1796875" style="12" customWidth="1"/>
    <col min="5632" max="5632" width="8.81640625" style="12"/>
    <col min="5633" max="5633" width="42.81640625" style="12" customWidth="1"/>
    <col min="5634" max="5634" width="19.81640625" style="12" customWidth="1"/>
    <col min="5635" max="5635" width="5.81640625" style="12" customWidth="1"/>
    <col min="5636" max="5636" width="19.81640625" style="12" customWidth="1"/>
    <col min="5637" max="5637" width="4.81640625" style="12" customWidth="1"/>
    <col min="5638" max="5881" width="8.81640625" style="12"/>
    <col min="5882" max="5882" width="32.81640625" style="12" customWidth="1"/>
    <col min="5883" max="5883" width="12.81640625" style="12" customWidth="1"/>
    <col min="5884" max="5884" width="9.1796875" style="12" bestFit="1" customWidth="1"/>
    <col min="5885" max="5885" width="12.81640625" style="12" customWidth="1"/>
    <col min="5886" max="5886" width="17.1796875" style="12" customWidth="1"/>
    <col min="5887" max="5887" width="2.1796875" style="12" customWidth="1"/>
    <col min="5888" max="5888" width="8.81640625" style="12"/>
    <col min="5889" max="5889" width="42.81640625" style="12" customWidth="1"/>
    <col min="5890" max="5890" width="19.81640625" style="12" customWidth="1"/>
    <col min="5891" max="5891" width="5.81640625" style="12" customWidth="1"/>
    <col min="5892" max="5892" width="19.81640625" style="12" customWidth="1"/>
    <col min="5893" max="5893" width="4.81640625" style="12" customWidth="1"/>
    <col min="5894" max="6137" width="8.81640625" style="12"/>
    <col min="6138" max="6138" width="32.81640625" style="12" customWidth="1"/>
    <col min="6139" max="6139" width="12.81640625" style="12" customWidth="1"/>
    <col min="6140" max="6140" width="9.1796875" style="12" bestFit="1" customWidth="1"/>
    <col min="6141" max="6141" width="12.81640625" style="12" customWidth="1"/>
    <col min="6142" max="6142" width="17.1796875" style="12" customWidth="1"/>
    <col min="6143" max="6143" width="2.1796875" style="12" customWidth="1"/>
    <col min="6144" max="6144" width="8.81640625" style="12"/>
    <col min="6145" max="6145" width="42.81640625" style="12" customWidth="1"/>
    <col min="6146" max="6146" width="19.81640625" style="12" customWidth="1"/>
    <col min="6147" max="6147" width="5.81640625" style="12" customWidth="1"/>
    <col min="6148" max="6148" width="19.81640625" style="12" customWidth="1"/>
    <col min="6149" max="6149" width="4.81640625" style="12" customWidth="1"/>
    <col min="6150" max="6393" width="8.81640625" style="12"/>
    <col min="6394" max="6394" width="32.81640625" style="12" customWidth="1"/>
    <col min="6395" max="6395" width="12.81640625" style="12" customWidth="1"/>
    <col min="6396" max="6396" width="9.1796875" style="12" bestFit="1" customWidth="1"/>
    <col min="6397" max="6397" width="12.81640625" style="12" customWidth="1"/>
    <col min="6398" max="6398" width="17.1796875" style="12" customWidth="1"/>
    <col min="6399" max="6399" width="2.1796875" style="12" customWidth="1"/>
    <col min="6400" max="6400" width="8.81640625" style="12"/>
    <col min="6401" max="6401" width="42.81640625" style="12" customWidth="1"/>
    <col min="6402" max="6402" width="19.81640625" style="12" customWidth="1"/>
    <col min="6403" max="6403" width="5.81640625" style="12" customWidth="1"/>
    <col min="6404" max="6404" width="19.81640625" style="12" customWidth="1"/>
    <col min="6405" max="6405" width="4.81640625" style="12" customWidth="1"/>
    <col min="6406" max="6649" width="8.81640625" style="12"/>
    <col min="6650" max="6650" width="32.81640625" style="12" customWidth="1"/>
    <col min="6651" max="6651" width="12.81640625" style="12" customWidth="1"/>
    <col min="6652" max="6652" width="9.1796875" style="12" bestFit="1" customWidth="1"/>
    <col min="6653" max="6653" width="12.81640625" style="12" customWidth="1"/>
    <col min="6654" max="6654" width="17.1796875" style="12" customWidth="1"/>
    <col min="6655" max="6655" width="2.1796875" style="12" customWidth="1"/>
    <col min="6656" max="6656" width="8.81640625" style="12"/>
    <col min="6657" max="6657" width="42.81640625" style="12" customWidth="1"/>
    <col min="6658" max="6658" width="19.81640625" style="12" customWidth="1"/>
    <col min="6659" max="6659" width="5.81640625" style="12" customWidth="1"/>
    <col min="6660" max="6660" width="19.81640625" style="12" customWidth="1"/>
    <col min="6661" max="6661" width="4.81640625" style="12" customWidth="1"/>
    <col min="6662" max="6905" width="8.81640625" style="12"/>
    <col min="6906" max="6906" width="32.81640625" style="12" customWidth="1"/>
    <col min="6907" max="6907" width="12.81640625" style="12" customWidth="1"/>
    <col min="6908" max="6908" width="9.1796875" style="12" bestFit="1" customWidth="1"/>
    <col min="6909" max="6909" width="12.81640625" style="12" customWidth="1"/>
    <col min="6910" max="6910" width="17.1796875" style="12" customWidth="1"/>
    <col min="6911" max="6911" width="2.1796875" style="12" customWidth="1"/>
    <col min="6912" max="6912" width="8.81640625" style="12"/>
    <col min="6913" max="6913" width="42.81640625" style="12" customWidth="1"/>
    <col min="6914" max="6914" width="19.81640625" style="12" customWidth="1"/>
    <col min="6915" max="6915" width="5.81640625" style="12" customWidth="1"/>
    <col min="6916" max="6916" width="19.81640625" style="12" customWidth="1"/>
    <col min="6917" max="6917" width="4.81640625" style="12" customWidth="1"/>
    <col min="6918" max="7161" width="8.81640625" style="12"/>
    <col min="7162" max="7162" width="32.81640625" style="12" customWidth="1"/>
    <col min="7163" max="7163" width="12.81640625" style="12" customWidth="1"/>
    <col min="7164" max="7164" width="9.1796875" style="12" bestFit="1" customWidth="1"/>
    <col min="7165" max="7165" width="12.81640625" style="12" customWidth="1"/>
    <col min="7166" max="7166" width="17.1796875" style="12" customWidth="1"/>
    <col min="7167" max="7167" width="2.1796875" style="12" customWidth="1"/>
    <col min="7168" max="7168" width="8.81640625" style="12"/>
    <col min="7169" max="7169" width="42.81640625" style="12" customWidth="1"/>
    <col min="7170" max="7170" width="19.81640625" style="12" customWidth="1"/>
    <col min="7171" max="7171" width="5.81640625" style="12" customWidth="1"/>
    <col min="7172" max="7172" width="19.81640625" style="12" customWidth="1"/>
    <col min="7173" max="7173" width="4.81640625" style="12" customWidth="1"/>
    <col min="7174" max="7417" width="8.81640625" style="12"/>
    <col min="7418" max="7418" width="32.81640625" style="12" customWidth="1"/>
    <col min="7419" max="7419" width="12.81640625" style="12" customWidth="1"/>
    <col min="7420" max="7420" width="9.1796875" style="12" bestFit="1" customWidth="1"/>
    <col min="7421" max="7421" width="12.81640625" style="12" customWidth="1"/>
    <col min="7422" max="7422" width="17.1796875" style="12" customWidth="1"/>
    <col min="7423" max="7423" width="2.1796875" style="12" customWidth="1"/>
    <col min="7424" max="7424" width="8.81640625" style="12"/>
    <col min="7425" max="7425" width="42.81640625" style="12" customWidth="1"/>
    <col min="7426" max="7426" width="19.81640625" style="12" customWidth="1"/>
    <col min="7427" max="7427" width="5.81640625" style="12" customWidth="1"/>
    <col min="7428" max="7428" width="19.81640625" style="12" customWidth="1"/>
    <col min="7429" max="7429" width="4.81640625" style="12" customWidth="1"/>
    <col min="7430" max="7673" width="8.81640625" style="12"/>
    <col min="7674" max="7674" width="32.81640625" style="12" customWidth="1"/>
    <col min="7675" max="7675" width="12.81640625" style="12" customWidth="1"/>
    <col min="7676" max="7676" width="9.1796875" style="12" bestFit="1" customWidth="1"/>
    <col min="7677" max="7677" width="12.81640625" style="12" customWidth="1"/>
    <col min="7678" max="7678" width="17.1796875" style="12" customWidth="1"/>
    <col min="7679" max="7679" width="2.1796875" style="12" customWidth="1"/>
    <col min="7680" max="7680" width="8.81640625" style="12"/>
    <col min="7681" max="7681" width="42.81640625" style="12" customWidth="1"/>
    <col min="7682" max="7682" width="19.81640625" style="12" customWidth="1"/>
    <col min="7683" max="7683" width="5.81640625" style="12" customWidth="1"/>
    <col min="7684" max="7684" width="19.81640625" style="12" customWidth="1"/>
    <col min="7685" max="7685" width="4.81640625" style="12" customWidth="1"/>
    <col min="7686" max="7929" width="8.81640625" style="12"/>
    <col min="7930" max="7930" width="32.81640625" style="12" customWidth="1"/>
    <col min="7931" max="7931" width="12.81640625" style="12" customWidth="1"/>
    <col min="7932" max="7932" width="9.1796875" style="12" bestFit="1" customWidth="1"/>
    <col min="7933" max="7933" width="12.81640625" style="12" customWidth="1"/>
    <col min="7934" max="7934" width="17.1796875" style="12" customWidth="1"/>
    <col min="7935" max="7935" width="2.1796875" style="12" customWidth="1"/>
    <col min="7936" max="7936" width="8.81640625" style="12"/>
    <col min="7937" max="7937" width="42.81640625" style="12" customWidth="1"/>
    <col min="7938" max="7938" width="19.81640625" style="12" customWidth="1"/>
    <col min="7939" max="7939" width="5.81640625" style="12" customWidth="1"/>
    <col min="7940" max="7940" width="19.81640625" style="12" customWidth="1"/>
    <col min="7941" max="7941" width="4.81640625" style="12" customWidth="1"/>
    <col min="7942" max="8185" width="8.81640625" style="12"/>
    <col min="8186" max="8186" width="32.81640625" style="12" customWidth="1"/>
    <col min="8187" max="8187" width="12.81640625" style="12" customWidth="1"/>
    <col min="8188" max="8188" width="9.1796875" style="12" bestFit="1" customWidth="1"/>
    <col min="8189" max="8189" width="12.81640625" style="12" customWidth="1"/>
    <col min="8190" max="8190" width="17.1796875" style="12" customWidth="1"/>
    <col min="8191" max="8191" width="2.1796875" style="12" customWidth="1"/>
    <col min="8192" max="8192" width="8.81640625" style="12"/>
    <col min="8193" max="8193" width="42.81640625" style="12" customWidth="1"/>
    <col min="8194" max="8194" width="19.81640625" style="12" customWidth="1"/>
    <col min="8195" max="8195" width="5.81640625" style="12" customWidth="1"/>
    <col min="8196" max="8196" width="19.81640625" style="12" customWidth="1"/>
    <col min="8197" max="8197" width="4.81640625" style="12" customWidth="1"/>
    <col min="8198" max="8441" width="8.81640625" style="12"/>
    <col min="8442" max="8442" width="32.81640625" style="12" customWidth="1"/>
    <col min="8443" max="8443" width="12.81640625" style="12" customWidth="1"/>
    <col min="8444" max="8444" width="9.1796875" style="12" bestFit="1" customWidth="1"/>
    <col min="8445" max="8445" width="12.81640625" style="12" customWidth="1"/>
    <col min="8446" max="8446" width="17.1796875" style="12" customWidth="1"/>
    <col min="8447" max="8447" width="2.1796875" style="12" customWidth="1"/>
    <col min="8448" max="8448" width="8.81640625" style="12"/>
    <col min="8449" max="8449" width="42.81640625" style="12" customWidth="1"/>
    <col min="8450" max="8450" width="19.81640625" style="12" customWidth="1"/>
    <col min="8451" max="8451" width="5.81640625" style="12" customWidth="1"/>
    <col min="8452" max="8452" width="19.81640625" style="12" customWidth="1"/>
    <col min="8453" max="8453" width="4.81640625" style="12" customWidth="1"/>
    <col min="8454" max="8697" width="8.81640625" style="12"/>
    <col min="8698" max="8698" width="32.81640625" style="12" customWidth="1"/>
    <col min="8699" max="8699" width="12.81640625" style="12" customWidth="1"/>
    <col min="8700" max="8700" width="9.1796875" style="12" bestFit="1" customWidth="1"/>
    <col min="8701" max="8701" width="12.81640625" style="12" customWidth="1"/>
    <col min="8702" max="8702" width="17.1796875" style="12" customWidth="1"/>
    <col min="8703" max="8703" width="2.1796875" style="12" customWidth="1"/>
    <col min="8704" max="8704" width="8.81640625" style="12"/>
    <col min="8705" max="8705" width="42.81640625" style="12" customWidth="1"/>
    <col min="8706" max="8706" width="19.81640625" style="12" customWidth="1"/>
    <col min="8707" max="8707" width="5.81640625" style="12" customWidth="1"/>
    <col min="8708" max="8708" width="19.81640625" style="12" customWidth="1"/>
    <col min="8709" max="8709" width="4.81640625" style="12" customWidth="1"/>
    <col min="8710" max="8953" width="8.81640625" style="12"/>
    <col min="8954" max="8954" width="32.81640625" style="12" customWidth="1"/>
    <col min="8955" max="8955" width="12.81640625" style="12" customWidth="1"/>
    <col min="8956" max="8956" width="9.1796875" style="12" bestFit="1" customWidth="1"/>
    <col min="8957" max="8957" width="12.81640625" style="12" customWidth="1"/>
    <col min="8958" max="8958" width="17.1796875" style="12" customWidth="1"/>
    <col min="8959" max="8959" width="2.1796875" style="12" customWidth="1"/>
    <col min="8960" max="8960" width="8.81640625" style="12"/>
    <col min="8961" max="8961" width="42.81640625" style="12" customWidth="1"/>
    <col min="8962" max="8962" width="19.81640625" style="12" customWidth="1"/>
    <col min="8963" max="8963" width="5.81640625" style="12" customWidth="1"/>
    <col min="8964" max="8964" width="19.81640625" style="12" customWidth="1"/>
    <col min="8965" max="8965" width="4.81640625" style="12" customWidth="1"/>
    <col min="8966" max="9209" width="8.81640625" style="12"/>
    <col min="9210" max="9210" width="32.81640625" style="12" customWidth="1"/>
    <col min="9211" max="9211" width="12.81640625" style="12" customWidth="1"/>
    <col min="9212" max="9212" width="9.1796875" style="12" bestFit="1" customWidth="1"/>
    <col min="9213" max="9213" width="12.81640625" style="12" customWidth="1"/>
    <col min="9214" max="9214" width="17.1796875" style="12" customWidth="1"/>
    <col min="9215" max="9215" width="2.1796875" style="12" customWidth="1"/>
    <col min="9216" max="9216" width="8.81640625" style="12"/>
    <col min="9217" max="9217" width="42.81640625" style="12" customWidth="1"/>
    <col min="9218" max="9218" width="19.81640625" style="12" customWidth="1"/>
    <col min="9219" max="9219" width="5.81640625" style="12" customWidth="1"/>
    <col min="9220" max="9220" width="19.81640625" style="12" customWidth="1"/>
    <col min="9221" max="9221" width="4.81640625" style="12" customWidth="1"/>
    <col min="9222" max="9465" width="8.81640625" style="12"/>
    <col min="9466" max="9466" width="32.81640625" style="12" customWidth="1"/>
    <col min="9467" max="9467" width="12.81640625" style="12" customWidth="1"/>
    <col min="9468" max="9468" width="9.1796875" style="12" bestFit="1" customWidth="1"/>
    <col min="9469" max="9469" width="12.81640625" style="12" customWidth="1"/>
    <col min="9470" max="9470" width="17.1796875" style="12" customWidth="1"/>
    <col min="9471" max="9471" width="2.1796875" style="12" customWidth="1"/>
    <col min="9472" max="9472" width="8.81640625" style="12"/>
    <col min="9473" max="9473" width="42.81640625" style="12" customWidth="1"/>
    <col min="9474" max="9474" width="19.81640625" style="12" customWidth="1"/>
    <col min="9475" max="9475" width="5.81640625" style="12" customWidth="1"/>
    <col min="9476" max="9476" width="19.81640625" style="12" customWidth="1"/>
    <col min="9477" max="9477" width="4.81640625" style="12" customWidth="1"/>
    <col min="9478" max="9721" width="8.81640625" style="12"/>
    <col min="9722" max="9722" width="32.81640625" style="12" customWidth="1"/>
    <col min="9723" max="9723" width="12.81640625" style="12" customWidth="1"/>
    <col min="9724" max="9724" width="9.1796875" style="12" bestFit="1" customWidth="1"/>
    <col min="9725" max="9725" width="12.81640625" style="12" customWidth="1"/>
    <col min="9726" max="9726" width="17.1796875" style="12" customWidth="1"/>
    <col min="9727" max="9727" width="2.1796875" style="12" customWidth="1"/>
    <col min="9728" max="9728" width="8.81640625" style="12"/>
    <col min="9729" max="9729" width="42.81640625" style="12" customWidth="1"/>
    <col min="9730" max="9730" width="19.81640625" style="12" customWidth="1"/>
    <col min="9731" max="9731" width="5.81640625" style="12" customWidth="1"/>
    <col min="9732" max="9732" width="19.81640625" style="12" customWidth="1"/>
    <col min="9733" max="9733" width="4.81640625" style="12" customWidth="1"/>
    <col min="9734" max="9977" width="8.81640625" style="12"/>
    <col min="9978" max="9978" width="32.81640625" style="12" customWidth="1"/>
    <col min="9979" max="9979" width="12.81640625" style="12" customWidth="1"/>
    <col min="9980" max="9980" width="9.1796875" style="12" bestFit="1" customWidth="1"/>
    <col min="9981" max="9981" width="12.81640625" style="12" customWidth="1"/>
    <col min="9982" max="9982" width="17.1796875" style="12" customWidth="1"/>
    <col min="9983" max="9983" width="2.1796875" style="12" customWidth="1"/>
    <col min="9984" max="9984" width="8.81640625" style="12"/>
    <col min="9985" max="9985" width="42.81640625" style="12" customWidth="1"/>
    <col min="9986" max="9986" width="19.81640625" style="12" customWidth="1"/>
    <col min="9987" max="9987" width="5.81640625" style="12" customWidth="1"/>
    <col min="9988" max="9988" width="19.81640625" style="12" customWidth="1"/>
    <col min="9989" max="9989" width="4.81640625" style="12" customWidth="1"/>
    <col min="9990" max="10233" width="8.81640625" style="12"/>
    <col min="10234" max="10234" width="32.81640625" style="12" customWidth="1"/>
    <col min="10235" max="10235" width="12.81640625" style="12" customWidth="1"/>
    <col min="10236" max="10236" width="9.1796875" style="12" bestFit="1" customWidth="1"/>
    <col min="10237" max="10237" width="12.81640625" style="12" customWidth="1"/>
    <col min="10238" max="10238" width="17.1796875" style="12" customWidth="1"/>
    <col min="10239" max="10239" width="2.1796875" style="12" customWidth="1"/>
    <col min="10240" max="10240" width="8.81640625" style="12"/>
    <col min="10241" max="10241" width="42.81640625" style="12" customWidth="1"/>
    <col min="10242" max="10242" width="19.81640625" style="12" customWidth="1"/>
    <col min="10243" max="10243" width="5.81640625" style="12" customWidth="1"/>
    <col min="10244" max="10244" width="19.81640625" style="12" customWidth="1"/>
    <col min="10245" max="10245" width="4.81640625" style="12" customWidth="1"/>
    <col min="10246" max="10489" width="8.81640625" style="12"/>
    <col min="10490" max="10490" width="32.81640625" style="12" customWidth="1"/>
    <col min="10491" max="10491" width="12.81640625" style="12" customWidth="1"/>
    <col min="10492" max="10492" width="9.1796875" style="12" bestFit="1" customWidth="1"/>
    <col min="10493" max="10493" width="12.81640625" style="12" customWidth="1"/>
    <col min="10494" max="10494" width="17.1796875" style="12" customWidth="1"/>
    <col min="10495" max="10495" width="2.1796875" style="12" customWidth="1"/>
    <col min="10496" max="10496" width="8.81640625" style="12"/>
    <col min="10497" max="10497" width="42.81640625" style="12" customWidth="1"/>
    <col min="10498" max="10498" width="19.81640625" style="12" customWidth="1"/>
    <col min="10499" max="10499" width="5.81640625" style="12" customWidth="1"/>
    <col min="10500" max="10500" width="19.81640625" style="12" customWidth="1"/>
    <col min="10501" max="10501" width="4.81640625" style="12" customWidth="1"/>
    <col min="10502" max="10745" width="8.81640625" style="12"/>
    <col min="10746" max="10746" width="32.81640625" style="12" customWidth="1"/>
    <col min="10747" max="10747" width="12.81640625" style="12" customWidth="1"/>
    <col min="10748" max="10748" width="9.1796875" style="12" bestFit="1" customWidth="1"/>
    <col min="10749" max="10749" width="12.81640625" style="12" customWidth="1"/>
    <col min="10750" max="10750" width="17.1796875" style="12" customWidth="1"/>
    <col min="10751" max="10751" width="2.1796875" style="12" customWidth="1"/>
    <col min="10752" max="10752" width="8.81640625" style="12"/>
    <col min="10753" max="10753" width="42.81640625" style="12" customWidth="1"/>
    <col min="10754" max="10754" width="19.81640625" style="12" customWidth="1"/>
    <col min="10755" max="10755" width="5.81640625" style="12" customWidth="1"/>
    <col min="10756" max="10756" width="19.81640625" style="12" customWidth="1"/>
    <col min="10757" max="10757" width="4.81640625" style="12" customWidth="1"/>
    <col min="10758" max="11001" width="8.81640625" style="12"/>
    <col min="11002" max="11002" width="32.81640625" style="12" customWidth="1"/>
    <col min="11003" max="11003" width="12.81640625" style="12" customWidth="1"/>
    <col min="11004" max="11004" width="9.1796875" style="12" bestFit="1" customWidth="1"/>
    <col min="11005" max="11005" width="12.81640625" style="12" customWidth="1"/>
    <col min="11006" max="11006" width="17.1796875" style="12" customWidth="1"/>
    <col min="11007" max="11007" width="2.1796875" style="12" customWidth="1"/>
    <col min="11008" max="11008" width="8.81640625" style="12"/>
    <col min="11009" max="11009" width="42.81640625" style="12" customWidth="1"/>
    <col min="11010" max="11010" width="19.81640625" style="12" customWidth="1"/>
    <col min="11011" max="11011" width="5.81640625" style="12" customWidth="1"/>
    <col min="11012" max="11012" width="19.81640625" style="12" customWidth="1"/>
    <col min="11013" max="11013" width="4.81640625" style="12" customWidth="1"/>
    <col min="11014" max="11257" width="8.81640625" style="12"/>
    <col min="11258" max="11258" width="32.81640625" style="12" customWidth="1"/>
    <col min="11259" max="11259" width="12.81640625" style="12" customWidth="1"/>
    <col min="11260" max="11260" width="9.1796875" style="12" bestFit="1" customWidth="1"/>
    <col min="11261" max="11261" width="12.81640625" style="12" customWidth="1"/>
    <col min="11262" max="11262" width="17.1796875" style="12" customWidth="1"/>
    <col min="11263" max="11263" width="2.1796875" style="12" customWidth="1"/>
    <col min="11264" max="11264" width="8.81640625" style="12"/>
    <col min="11265" max="11265" width="42.81640625" style="12" customWidth="1"/>
    <col min="11266" max="11266" width="19.81640625" style="12" customWidth="1"/>
    <col min="11267" max="11267" width="5.81640625" style="12" customWidth="1"/>
    <col min="11268" max="11268" width="19.81640625" style="12" customWidth="1"/>
    <col min="11269" max="11269" width="4.81640625" style="12" customWidth="1"/>
    <col min="11270" max="11513" width="8.81640625" style="12"/>
    <col min="11514" max="11514" width="32.81640625" style="12" customWidth="1"/>
    <col min="11515" max="11515" width="12.81640625" style="12" customWidth="1"/>
    <col min="11516" max="11516" width="9.1796875" style="12" bestFit="1" customWidth="1"/>
    <col min="11517" max="11517" width="12.81640625" style="12" customWidth="1"/>
    <col min="11518" max="11518" width="17.1796875" style="12" customWidth="1"/>
    <col min="11519" max="11519" width="2.1796875" style="12" customWidth="1"/>
    <col min="11520" max="11520" width="8.81640625" style="12"/>
    <col min="11521" max="11521" width="42.81640625" style="12" customWidth="1"/>
    <col min="11522" max="11522" width="19.81640625" style="12" customWidth="1"/>
    <col min="11523" max="11523" width="5.81640625" style="12" customWidth="1"/>
    <col min="11524" max="11524" width="19.81640625" style="12" customWidth="1"/>
    <col min="11525" max="11525" width="4.81640625" style="12" customWidth="1"/>
    <col min="11526" max="11769" width="8.81640625" style="12"/>
    <col min="11770" max="11770" width="32.81640625" style="12" customWidth="1"/>
    <col min="11771" max="11771" width="12.81640625" style="12" customWidth="1"/>
    <col min="11772" max="11772" width="9.1796875" style="12" bestFit="1" customWidth="1"/>
    <col min="11773" max="11773" width="12.81640625" style="12" customWidth="1"/>
    <col min="11774" max="11774" width="17.1796875" style="12" customWidth="1"/>
    <col min="11775" max="11775" width="2.1796875" style="12" customWidth="1"/>
    <col min="11776" max="11776" width="8.81640625" style="12"/>
    <col min="11777" max="11777" width="42.81640625" style="12" customWidth="1"/>
    <col min="11778" max="11778" width="19.81640625" style="12" customWidth="1"/>
    <col min="11779" max="11779" width="5.81640625" style="12" customWidth="1"/>
    <col min="11780" max="11780" width="19.81640625" style="12" customWidth="1"/>
    <col min="11781" max="11781" width="4.81640625" style="12" customWidth="1"/>
    <col min="11782" max="12025" width="8.81640625" style="12"/>
    <col min="12026" max="12026" width="32.81640625" style="12" customWidth="1"/>
    <col min="12027" max="12027" width="12.81640625" style="12" customWidth="1"/>
    <col min="12028" max="12028" width="9.1796875" style="12" bestFit="1" customWidth="1"/>
    <col min="12029" max="12029" width="12.81640625" style="12" customWidth="1"/>
    <col min="12030" max="12030" width="17.1796875" style="12" customWidth="1"/>
    <col min="12031" max="12031" width="2.1796875" style="12" customWidth="1"/>
    <col min="12032" max="12032" width="8.81640625" style="12"/>
    <col min="12033" max="12033" width="42.81640625" style="12" customWidth="1"/>
    <col min="12034" max="12034" width="19.81640625" style="12" customWidth="1"/>
    <col min="12035" max="12035" width="5.81640625" style="12" customWidth="1"/>
    <col min="12036" max="12036" width="19.81640625" style="12" customWidth="1"/>
    <col min="12037" max="12037" width="4.81640625" style="12" customWidth="1"/>
    <col min="12038" max="12281" width="8.81640625" style="12"/>
    <col min="12282" max="12282" width="32.81640625" style="12" customWidth="1"/>
    <col min="12283" max="12283" width="12.81640625" style="12" customWidth="1"/>
    <col min="12284" max="12284" width="9.1796875" style="12" bestFit="1" customWidth="1"/>
    <col min="12285" max="12285" width="12.81640625" style="12" customWidth="1"/>
    <col min="12286" max="12286" width="17.1796875" style="12" customWidth="1"/>
    <col min="12287" max="12287" width="2.1796875" style="12" customWidth="1"/>
    <col min="12288" max="12288" width="8.81640625" style="12"/>
    <col min="12289" max="12289" width="42.81640625" style="12" customWidth="1"/>
    <col min="12290" max="12290" width="19.81640625" style="12" customWidth="1"/>
    <col min="12291" max="12291" width="5.81640625" style="12" customWidth="1"/>
    <col min="12292" max="12292" width="19.81640625" style="12" customWidth="1"/>
    <col min="12293" max="12293" width="4.81640625" style="12" customWidth="1"/>
    <col min="12294" max="12537" width="8.81640625" style="12"/>
    <col min="12538" max="12538" width="32.81640625" style="12" customWidth="1"/>
    <col min="12539" max="12539" width="12.81640625" style="12" customWidth="1"/>
    <col min="12540" max="12540" width="9.1796875" style="12" bestFit="1" customWidth="1"/>
    <col min="12541" max="12541" width="12.81640625" style="12" customWidth="1"/>
    <col min="12542" max="12542" width="17.1796875" style="12" customWidth="1"/>
    <col min="12543" max="12543" width="2.1796875" style="12" customWidth="1"/>
    <col min="12544" max="12544" width="8.81640625" style="12"/>
    <col min="12545" max="12545" width="42.81640625" style="12" customWidth="1"/>
    <col min="12546" max="12546" width="19.81640625" style="12" customWidth="1"/>
    <col min="12547" max="12547" width="5.81640625" style="12" customWidth="1"/>
    <col min="12548" max="12548" width="19.81640625" style="12" customWidth="1"/>
    <col min="12549" max="12549" width="4.81640625" style="12" customWidth="1"/>
    <col min="12550" max="12793" width="8.81640625" style="12"/>
    <col min="12794" max="12794" width="32.81640625" style="12" customWidth="1"/>
    <col min="12795" max="12795" width="12.81640625" style="12" customWidth="1"/>
    <col min="12796" max="12796" width="9.1796875" style="12" bestFit="1" customWidth="1"/>
    <col min="12797" max="12797" width="12.81640625" style="12" customWidth="1"/>
    <col min="12798" max="12798" width="17.1796875" style="12" customWidth="1"/>
    <col min="12799" max="12799" width="2.1796875" style="12" customWidth="1"/>
    <col min="12800" max="12800" width="8.81640625" style="12"/>
    <col min="12801" max="12801" width="42.81640625" style="12" customWidth="1"/>
    <col min="12802" max="12802" width="19.81640625" style="12" customWidth="1"/>
    <col min="12803" max="12803" width="5.81640625" style="12" customWidth="1"/>
    <col min="12804" max="12804" width="19.81640625" style="12" customWidth="1"/>
    <col min="12805" max="12805" width="4.81640625" style="12" customWidth="1"/>
    <col min="12806" max="13049" width="8.81640625" style="12"/>
    <col min="13050" max="13050" width="32.81640625" style="12" customWidth="1"/>
    <col min="13051" max="13051" width="12.81640625" style="12" customWidth="1"/>
    <col min="13052" max="13052" width="9.1796875" style="12" bestFit="1" customWidth="1"/>
    <col min="13053" max="13053" width="12.81640625" style="12" customWidth="1"/>
    <col min="13054" max="13054" width="17.1796875" style="12" customWidth="1"/>
    <col min="13055" max="13055" width="2.1796875" style="12" customWidth="1"/>
    <col min="13056" max="13056" width="8.81640625" style="12"/>
    <col min="13057" max="13057" width="42.81640625" style="12" customWidth="1"/>
    <col min="13058" max="13058" width="19.81640625" style="12" customWidth="1"/>
    <col min="13059" max="13059" width="5.81640625" style="12" customWidth="1"/>
    <col min="13060" max="13060" width="19.81640625" style="12" customWidth="1"/>
    <col min="13061" max="13061" width="4.81640625" style="12" customWidth="1"/>
    <col min="13062" max="13305" width="8.81640625" style="12"/>
    <col min="13306" max="13306" width="32.81640625" style="12" customWidth="1"/>
    <col min="13307" max="13307" width="12.81640625" style="12" customWidth="1"/>
    <col min="13308" max="13308" width="9.1796875" style="12" bestFit="1" customWidth="1"/>
    <col min="13309" max="13309" width="12.81640625" style="12" customWidth="1"/>
    <col min="13310" max="13310" width="17.1796875" style="12" customWidth="1"/>
    <col min="13311" max="13311" width="2.1796875" style="12" customWidth="1"/>
    <col min="13312" max="13312" width="8.81640625" style="12"/>
    <col min="13313" max="13313" width="42.81640625" style="12" customWidth="1"/>
    <col min="13314" max="13314" width="19.81640625" style="12" customWidth="1"/>
    <col min="13315" max="13315" width="5.81640625" style="12" customWidth="1"/>
    <col min="13316" max="13316" width="19.81640625" style="12" customWidth="1"/>
    <col min="13317" max="13317" width="4.81640625" style="12" customWidth="1"/>
    <col min="13318" max="13561" width="8.81640625" style="12"/>
    <col min="13562" max="13562" width="32.81640625" style="12" customWidth="1"/>
    <col min="13563" max="13563" width="12.81640625" style="12" customWidth="1"/>
    <col min="13564" max="13564" width="9.1796875" style="12" bestFit="1" customWidth="1"/>
    <col min="13565" max="13565" width="12.81640625" style="12" customWidth="1"/>
    <col min="13566" max="13566" width="17.1796875" style="12" customWidth="1"/>
    <col min="13567" max="13567" width="2.1796875" style="12" customWidth="1"/>
    <col min="13568" max="13568" width="8.81640625" style="12"/>
    <col min="13569" max="13569" width="42.81640625" style="12" customWidth="1"/>
    <col min="13570" max="13570" width="19.81640625" style="12" customWidth="1"/>
    <col min="13571" max="13571" width="5.81640625" style="12" customWidth="1"/>
    <col min="13572" max="13572" width="19.81640625" style="12" customWidth="1"/>
    <col min="13573" max="13573" width="4.81640625" style="12" customWidth="1"/>
    <col min="13574" max="13817" width="8.81640625" style="12"/>
    <col min="13818" max="13818" width="32.81640625" style="12" customWidth="1"/>
    <col min="13819" max="13819" width="12.81640625" style="12" customWidth="1"/>
    <col min="13820" max="13820" width="9.1796875" style="12" bestFit="1" customWidth="1"/>
    <col min="13821" max="13821" width="12.81640625" style="12" customWidth="1"/>
    <col min="13822" max="13822" width="17.1796875" style="12" customWidth="1"/>
    <col min="13823" max="13823" width="2.1796875" style="12" customWidth="1"/>
    <col min="13824" max="13824" width="8.81640625" style="12"/>
    <col min="13825" max="13825" width="42.81640625" style="12" customWidth="1"/>
    <col min="13826" max="13826" width="19.81640625" style="12" customWidth="1"/>
    <col min="13827" max="13827" width="5.81640625" style="12" customWidth="1"/>
    <col min="13828" max="13828" width="19.81640625" style="12" customWidth="1"/>
    <col min="13829" max="13829" width="4.81640625" style="12" customWidth="1"/>
    <col min="13830" max="14073" width="8.81640625" style="12"/>
    <col min="14074" max="14074" width="32.81640625" style="12" customWidth="1"/>
    <col min="14075" max="14075" width="12.81640625" style="12" customWidth="1"/>
    <col min="14076" max="14076" width="9.1796875" style="12" bestFit="1" customWidth="1"/>
    <col min="14077" max="14077" width="12.81640625" style="12" customWidth="1"/>
    <col min="14078" max="14078" width="17.1796875" style="12" customWidth="1"/>
    <col min="14079" max="14079" width="2.1796875" style="12" customWidth="1"/>
    <col min="14080" max="14080" width="8.81640625" style="12"/>
    <col min="14081" max="14081" width="42.81640625" style="12" customWidth="1"/>
    <col min="14082" max="14082" width="19.81640625" style="12" customWidth="1"/>
    <col min="14083" max="14083" width="5.81640625" style="12" customWidth="1"/>
    <col min="14084" max="14084" width="19.81640625" style="12" customWidth="1"/>
    <col min="14085" max="14085" width="4.81640625" style="12" customWidth="1"/>
    <col min="14086" max="14329" width="8.81640625" style="12"/>
    <col min="14330" max="14330" width="32.81640625" style="12" customWidth="1"/>
    <col min="14331" max="14331" width="12.81640625" style="12" customWidth="1"/>
    <col min="14332" max="14332" width="9.1796875" style="12" bestFit="1" customWidth="1"/>
    <col min="14333" max="14333" width="12.81640625" style="12" customWidth="1"/>
    <col min="14334" max="14334" width="17.1796875" style="12" customWidth="1"/>
    <col min="14335" max="14335" width="2.1796875" style="12" customWidth="1"/>
    <col min="14336" max="14336" width="8.81640625" style="12"/>
    <col min="14337" max="14337" width="42.81640625" style="12" customWidth="1"/>
    <col min="14338" max="14338" width="19.81640625" style="12" customWidth="1"/>
    <col min="14339" max="14339" width="5.81640625" style="12" customWidth="1"/>
    <col min="14340" max="14340" width="19.81640625" style="12" customWidth="1"/>
    <col min="14341" max="14341" width="4.81640625" style="12" customWidth="1"/>
    <col min="14342" max="14585" width="8.81640625" style="12"/>
    <col min="14586" max="14586" width="32.81640625" style="12" customWidth="1"/>
    <col min="14587" max="14587" width="12.81640625" style="12" customWidth="1"/>
    <col min="14588" max="14588" width="9.1796875" style="12" bestFit="1" customWidth="1"/>
    <col min="14589" max="14589" width="12.81640625" style="12" customWidth="1"/>
    <col min="14590" max="14590" width="17.1796875" style="12" customWidth="1"/>
    <col min="14591" max="14591" width="2.1796875" style="12" customWidth="1"/>
    <col min="14592" max="14592" width="8.81640625" style="12"/>
    <col min="14593" max="14593" width="42.81640625" style="12" customWidth="1"/>
    <col min="14594" max="14594" width="19.81640625" style="12" customWidth="1"/>
    <col min="14595" max="14595" width="5.81640625" style="12" customWidth="1"/>
    <col min="14596" max="14596" width="19.81640625" style="12" customWidth="1"/>
    <col min="14597" max="14597" width="4.81640625" style="12" customWidth="1"/>
    <col min="14598" max="14841" width="8.81640625" style="12"/>
    <col min="14842" max="14842" width="32.81640625" style="12" customWidth="1"/>
    <col min="14843" max="14843" width="12.81640625" style="12" customWidth="1"/>
    <col min="14844" max="14844" width="9.1796875" style="12" bestFit="1" customWidth="1"/>
    <col min="14845" max="14845" width="12.81640625" style="12" customWidth="1"/>
    <col min="14846" max="14846" width="17.1796875" style="12" customWidth="1"/>
    <col min="14847" max="14847" width="2.1796875" style="12" customWidth="1"/>
    <col min="14848" max="14848" width="8.81640625" style="12"/>
    <col min="14849" max="14849" width="42.81640625" style="12" customWidth="1"/>
    <col min="14850" max="14850" width="19.81640625" style="12" customWidth="1"/>
    <col min="14851" max="14851" width="5.81640625" style="12" customWidth="1"/>
    <col min="14852" max="14852" width="19.81640625" style="12" customWidth="1"/>
    <col min="14853" max="14853" width="4.81640625" style="12" customWidth="1"/>
    <col min="14854" max="15097" width="8.81640625" style="12"/>
    <col min="15098" max="15098" width="32.81640625" style="12" customWidth="1"/>
    <col min="15099" max="15099" width="12.81640625" style="12" customWidth="1"/>
    <col min="15100" max="15100" width="9.1796875" style="12" bestFit="1" customWidth="1"/>
    <col min="15101" max="15101" width="12.81640625" style="12" customWidth="1"/>
    <col min="15102" max="15102" width="17.1796875" style="12" customWidth="1"/>
    <col min="15103" max="15103" width="2.1796875" style="12" customWidth="1"/>
    <col min="15104" max="15104" width="8.81640625" style="12"/>
    <col min="15105" max="15105" width="42.81640625" style="12" customWidth="1"/>
    <col min="15106" max="15106" width="19.81640625" style="12" customWidth="1"/>
    <col min="15107" max="15107" width="5.81640625" style="12" customWidth="1"/>
    <col min="15108" max="15108" width="19.81640625" style="12" customWidth="1"/>
    <col min="15109" max="15109" width="4.81640625" style="12" customWidth="1"/>
    <col min="15110" max="15353" width="8.81640625" style="12"/>
    <col min="15354" max="15354" width="32.81640625" style="12" customWidth="1"/>
    <col min="15355" max="15355" width="12.81640625" style="12" customWidth="1"/>
    <col min="15356" max="15356" width="9.1796875" style="12" bestFit="1" customWidth="1"/>
    <col min="15357" max="15357" width="12.81640625" style="12" customWidth="1"/>
    <col min="15358" max="15358" width="17.1796875" style="12" customWidth="1"/>
    <col min="15359" max="15359" width="2.1796875" style="12" customWidth="1"/>
    <col min="15360" max="15360" width="8.81640625" style="12"/>
    <col min="15361" max="15361" width="42.81640625" style="12" customWidth="1"/>
    <col min="15362" max="15362" width="19.81640625" style="12" customWidth="1"/>
    <col min="15363" max="15363" width="5.81640625" style="12" customWidth="1"/>
    <col min="15364" max="15364" width="19.81640625" style="12" customWidth="1"/>
    <col min="15365" max="15365" width="4.81640625" style="12" customWidth="1"/>
    <col min="15366" max="15609" width="8.81640625" style="12"/>
    <col min="15610" max="15610" width="32.81640625" style="12" customWidth="1"/>
    <col min="15611" max="15611" width="12.81640625" style="12" customWidth="1"/>
    <col min="15612" max="15612" width="9.1796875" style="12" bestFit="1" customWidth="1"/>
    <col min="15613" max="15613" width="12.81640625" style="12" customWidth="1"/>
    <col min="15614" max="15614" width="17.1796875" style="12" customWidth="1"/>
    <col min="15615" max="15615" width="2.1796875" style="12" customWidth="1"/>
    <col min="15616" max="15616" width="8.81640625" style="12"/>
    <col min="15617" max="15617" width="42.81640625" style="12" customWidth="1"/>
    <col min="15618" max="15618" width="19.81640625" style="12" customWidth="1"/>
    <col min="15619" max="15619" width="5.81640625" style="12" customWidth="1"/>
    <col min="15620" max="15620" width="19.81640625" style="12" customWidth="1"/>
    <col min="15621" max="15621" width="4.81640625" style="12" customWidth="1"/>
    <col min="15622" max="15865" width="8.81640625" style="12"/>
    <col min="15866" max="15866" width="32.81640625" style="12" customWidth="1"/>
    <col min="15867" max="15867" width="12.81640625" style="12" customWidth="1"/>
    <col min="15868" max="15868" width="9.1796875" style="12" bestFit="1" customWidth="1"/>
    <col min="15869" max="15869" width="12.81640625" style="12" customWidth="1"/>
    <col min="15870" max="15870" width="17.1796875" style="12" customWidth="1"/>
    <col min="15871" max="15871" width="2.1796875" style="12" customWidth="1"/>
    <col min="15872" max="15872" width="8.81640625" style="12"/>
    <col min="15873" max="15873" width="42.81640625" style="12" customWidth="1"/>
    <col min="15874" max="15874" width="19.81640625" style="12" customWidth="1"/>
    <col min="15875" max="15875" width="5.81640625" style="12" customWidth="1"/>
    <col min="15876" max="15876" width="19.81640625" style="12" customWidth="1"/>
    <col min="15877" max="15877" width="4.81640625" style="12" customWidth="1"/>
    <col min="15878" max="16121" width="8.81640625" style="12"/>
    <col min="16122" max="16122" width="32.81640625" style="12" customWidth="1"/>
    <col min="16123" max="16123" width="12.81640625" style="12" customWidth="1"/>
    <col min="16124" max="16124" width="9.1796875" style="12" bestFit="1" customWidth="1"/>
    <col min="16125" max="16125" width="12.81640625" style="12" customWidth="1"/>
    <col min="16126" max="16126" width="17.1796875" style="12" customWidth="1"/>
    <col min="16127" max="16127" width="2.1796875" style="12" customWidth="1"/>
    <col min="16128" max="16128" width="8.81640625" style="12"/>
    <col min="16129" max="16129" width="42.81640625" style="12" customWidth="1"/>
    <col min="16130" max="16130" width="19.81640625" style="12" customWidth="1"/>
    <col min="16131" max="16131" width="5.81640625" style="12" customWidth="1"/>
    <col min="16132" max="16132" width="19.81640625" style="12" customWidth="1"/>
    <col min="16133" max="16133" width="4.81640625" style="12" customWidth="1"/>
    <col min="16134" max="16377" width="8.81640625" style="12"/>
    <col min="16378" max="16378" width="32.81640625" style="12" customWidth="1"/>
    <col min="16379" max="16379" width="12.81640625" style="12" customWidth="1"/>
    <col min="16380" max="16380" width="9.1796875" style="12" bestFit="1" customWidth="1"/>
    <col min="16381" max="16381" width="12.81640625" style="12" customWidth="1"/>
    <col min="16382" max="16382" width="17.1796875" style="12" customWidth="1"/>
    <col min="16383" max="16383" width="2.1796875" style="12" customWidth="1"/>
    <col min="16384" max="16384" width="8.81640625" style="12"/>
  </cols>
  <sheetData>
    <row r="1" spans="1:7" ht="5.25" customHeight="1" thickBot="1" x14ac:dyDescent="0.35">
      <c r="A1" s="315" t="s">
        <v>6</v>
      </c>
    </row>
    <row r="2" spans="1:7" ht="16" thickBot="1" x14ac:dyDescent="0.4">
      <c r="A2" s="547" t="s">
        <v>149</v>
      </c>
      <c r="B2" s="548"/>
      <c r="C2" s="548"/>
      <c r="D2" s="549"/>
      <c r="E2" s="303" t="s">
        <v>1051</v>
      </c>
    </row>
    <row r="3" spans="1:7" ht="15.5" x14ac:dyDescent="0.35">
      <c r="A3" s="550" t="s">
        <v>109</v>
      </c>
      <c r="B3" s="630"/>
      <c r="C3" s="631"/>
      <c r="D3" s="632"/>
      <c r="E3" s="311" t="s">
        <v>1052</v>
      </c>
    </row>
    <row r="4" spans="1:7" ht="15.5" x14ac:dyDescent="0.35">
      <c r="A4" s="550" t="s">
        <v>4</v>
      </c>
      <c r="B4" s="633"/>
      <c r="C4" s="634"/>
      <c r="D4" s="635"/>
      <c r="E4" s="311" t="s">
        <v>1053</v>
      </c>
    </row>
    <row r="5" spans="1:7" ht="16" thickBot="1" x14ac:dyDescent="0.4">
      <c r="A5" s="551" t="s">
        <v>108</v>
      </c>
      <c r="B5" s="636"/>
      <c r="C5" s="637"/>
      <c r="D5" s="638"/>
      <c r="E5" s="311" t="s">
        <v>107</v>
      </c>
    </row>
    <row r="6" spans="1:7" ht="12" customHeight="1" thickBot="1" x14ac:dyDescent="0.35">
      <c r="A6" s="552"/>
      <c r="B6" s="553"/>
      <c r="C6" s="554"/>
      <c r="D6" s="555"/>
    </row>
    <row r="7" spans="1:7" ht="16" thickBot="1" x14ac:dyDescent="0.4">
      <c r="A7" s="215" t="s">
        <v>148</v>
      </c>
      <c r="B7" s="217"/>
      <c r="C7" s="1020"/>
      <c r="D7" s="1021"/>
    </row>
    <row r="8" spans="1:7" ht="12" customHeight="1" thickBot="1" x14ac:dyDescent="0.4">
      <c r="A8" s="556"/>
      <c r="B8" s="557"/>
      <c r="C8" s="557"/>
      <c r="D8" s="558"/>
    </row>
    <row r="9" spans="1:7" ht="16" thickBot="1" x14ac:dyDescent="0.4">
      <c r="A9" s="559" t="s">
        <v>147</v>
      </c>
      <c r="B9" s="560" t="s">
        <v>17</v>
      </c>
      <c r="C9" s="217"/>
      <c r="D9" s="561" t="s">
        <v>16</v>
      </c>
      <c r="E9" s="562"/>
      <c r="F9" s="563"/>
      <c r="G9" s="563"/>
    </row>
    <row r="10" spans="1:7" ht="15.5" x14ac:dyDescent="0.35">
      <c r="A10" s="219" t="s">
        <v>15</v>
      </c>
      <c r="B10" s="639"/>
      <c r="C10" s="564">
        <f>B10/60</f>
        <v>0</v>
      </c>
      <c r="D10" s="565"/>
      <c r="E10" s="566"/>
      <c r="F10" s="567"/>
      <c r="G10" s="567"/>
    </row>
    <row r="11" spans="1:7" ht="15.5" x14ac:dyDescent="0.35">
      <c r="A11" s="219" t="s">
        <v>14</v>
      </c>
      <c r="B11" s="640"/>
      <c r="C11" s="564"/>
      <c r="D11" s="565"/>
      <c r="E11" s="566"/>
      <c r="F11" s="567"/>
      <c r="G11" s="567"/>
    </row>
    <row r="12" spans="1:7" ht="15.5" x14ac:dyDescent="0.35">
      <c r="A12" s="219" t="s">
        <v>1054</v>
      </c>
      <c r="B12" s="641"/>
      <c r="C12" s="564"/>
      <c r="D12" s="565"/>
      <c r="E12" s="566"/>
      <c r="F12" s="567"/>
      <c r="G12" s="567"/>
    </row>
    <row r="13" spans="1:7" ht="15.5" x14ac:dyDescent="0.35">
      <c r="A13" s="219" t="s">
        <v>13</v>
      </c>
      <c r="B13" s="568">
        <v>8760</v>
      </c>
      <c r="C13" s="564"/>
      <c r="D13" s="569"/>
      <c r="G13" s="567"/>
    </row>
    <row r="14" spans="1:7" ht="15.5" x14ac:dyDescent="0.35">
      <c r="A14" s="219" t="s">
        <v>12</v>
      </c>
      <c r="B14" s="570" t="e">
        <f>B13/C10*B11</f>
        <v>#DIV/0!</v>
      </c>
      <c r="C14" s="564"/>
      <c r="D14" s="642"/>
      <c r="E14" s="566"/>
      <c r="F14" s="567"/>
      <c r="G14" s="567"/>
    </row>
    <row r="15" spans="1:7" ht="15.5" x14ac:dyDescent="0.35">
      <c r="A15" s="219" t="s">
        <v>11</v>
      </c>
      <c r="B15" s="571"/>
      <c r="C15" s="572"/>
      <c r="D15" s="643"/>
      <c r="E15" s="566"/>
      <c r="F15" s="567"/>
      <c r="G15" s="573"/>
    </row>
    <row r="16" spans="1:7" ht="12" customHeight="1" thickBot="1" x14ac:dyDescent="0.4">
      <c r="A16" s="229"/>
      <c r="B16" s="574"/>
      <c r="C16" s="231"/>
      <c r="D16" s="575"/>
      <c r="E16" s="311"/>
      <c r="F16" s="543"/>
      <c r="G16" s="543"/>
    </row>
    <row r="17" spans="1:10" ht="12" customHeight="1" thickBot="1" x14ac:dyDescent="0.4">
      <c r="A17" s="234"/>
      <c r="B17" s="235"/>
      <c r="C17" s="236"/>
      <c r="D17" s="482"/>
      <c r="E17" s="576"/>
      <c r="F17" s="543"/>
      <c r="G17" s="543"/>
    </row>
    <row r="18" spans="1:10" ht="16" thickBot="1" x14ac:dyDescent="0.4">
      <c r="A18" s="219" t="s">
        <v>10</v>
      </c>
      <c r="B18" s="577"/>
      <c r="C18" s="578"/>
      <c r="D18" s="579" t="e">
        <f>(B14-D14)*B12</f>
        <v>#DIV/0!</v>
      </c>
      <c r="E18" s="543"/>
      <c r="F18" s="543"/>
      <c r="G18" s="543"/>
      <c r="I18" s="519"/>
      <c r="J18" s="519"/>
    </row>
    <row r="19" spans="1:10" ht="16" thickBot="1" x14ac:dyDescent="0.4">
      <c r="A19" s="219" t="s">
        <v>9</v>
      </c>
      <c r="B19" s="577"/>
      <c r="C19" s="578"/>
      <c r="D19" s="580" t="e">
        <f>D18*10</f>
        <v>#DIV/0!</v>
      </c>
      <c r="E19" s="543"/>
      <c r="F19" s="543"/>
      <c r="G19" s="543"/>
      <c r="I19" s="581"/>
      <c r="J19" s="581"/>
    </row>
    <row r="20" spans="1:10" ht="16" thickBot="1" x14ac:dyDescent="0.4">
      <c r="A20" s="219" t="s">
        <v>8</v>
      </c>
      <c r="B20" s="577"/>
      <c r="C20" s="578"/>
      <c r="D20" s="582" t="e">
        <f>D19/D15</f>
        <v>#DIV/0!</v>
      </c>
      <c r="E20" s="543"/>
      <c r="F20" s="583"/>
      <c r="G20" s="583"/>
      <c r="I20" s="581"/>
      <c r="J20" s="581"/>
    </row>
    <row r="21" spans="1:10" x14ac:dyDescent="0.3">
      <c r="A21" s="584"/>
      <c r="B21" s="2" t="s">
        <v>7</v>
      </c>
      <c r="C21" s="585"/>
      <c r="D21" s="586"/>
      <c r="F21" s="587"/>
      <c r="G21" s="587"/>
      <c r="I21" s="587"/>
      <c r="J21" s="587"/>
    </row>
    <row r="22" spans="1:10" ht="13.5" thickBot="1" x14ac:dyDescent="0.35">
      <c r="A22" s="588"/>
      <c r="B22" s="231"/>
      <c r="C22" s="231"/>
      <c r="D22" s="233"/>
    </row>
    <row r="23" spans="1:10" x14ac:dyDescent="0.3">
      <c r="A23" s="589"/>
      <c r="D23" s="590"/>
    </row>
    <row r="24" spans="1:10" ht="13.5" thickBot="1" x14ac:dyDescent="0.35">
      <c r="A24" s="589"/>
      <c r="D24" s="590"/>
    </row>
    <row r="25" spans="1:10" ht="16" thickBot="1" x14ac:dyDescent="0.4">
      <c r="A25" s="559" t="s">
        <v>146</v>
      </c>
      <c r="B25" s="216" t="s">
        <v>17</v>
      </c>
      <c r="C25" s="217"/>
      <c r="D25" s="216" t="s">
        <v>16</v>
      </c>
      <c r="E25" s="562" t="s">
        <v>1055</v>
      </c>
      <c r="F25" s="311"/>
      <c r="G25" s="311"/>
      <c r="H25" s="311"/>
    </row>
    <row r="26" spans="1:10" ht="15.5" x14ac:dyDescent="0.35">
      <c r="A26" s="219" t="s">
        <v>145</v>
      </c>
      <c r="B26" s="644"/>
      <c r="C26" s="591"/>
      <c r="D26" s="592"/>
      <c r="E26" s="566" t="s">
        <v>1043</v>
      </c>
      <c r="F26" s="311" t="s">
        <v>1056</v>
      </c>
      <c r="G26" s="311"/>
      <c r="H26" s="311"/>
    </row>
    <row r="27" spans="1:10" ht="15.5" x14ac:dyDescent="0.35">
      <c r="A27" s="219" t="s">
        <v>144</v>
      </c>
      <c r="B27" s="645"/>
      <c r="C27" s="593"/>
      <c r="D27" s="647"/>
      <c r="E27" s="566" t="s">
        <v>1043</v>
      </c>
      <c r="F27" s="311" t="s">
        <v>1057</v>
      </c>
      <c r="G27" s="311"/>
      <c r="H27" s="311"/>
    </row>
    <row r="28" spans="1:10" ht="15.5" x14ac:dyDescent="0.35">
      <c r="A28" s="219" t="s">
        <v>143</v>
      </c>
      <c r="B28" s="646"/>
      <c r="C28" s="591"/>
      <c r="D28" s="594"/>
      <c r="E28" s="566" t="s">
        <v>1043</v>
      </c>
      <c r="F28" s="311" t="s">
        <v>42</v>
      </c>
      <c r="G28" s="311"/>
      <c r="H28" s="311"/>
    </row>
    <row r="29" spans="1:10" ht="15.5" x14ac:dyDescent="0.35">
      <c r="A29" s="219" t="s">
        <v>71</v>
      </c>
      <c r="B29" s="595" t="str">
        <f>IF(B28="Annual Professional Maintenance", "0.01", "0.03")</f>
        <v>0.03</v>
      </c>
      <c r="C29" s="591"/>
      <c r="D29" s="565"/>
      <c r="E29" s="566" t="s">
        <v>1043</v>
      </c>
      <c r="F29" s="311" t="s">
        <v>1058</v>
      </c>
      <c r="G29" s="311"/>
      <c r="H29" s="311"/>
    </row>
    <row r="30" spans="1:10" ht="15.5" x14ac:dyDescent="0.35">
      <c r="A30" s="219" t="s">
        <v>142</v>
      </c>
      <c r="B30" s="570">
        <f>B27*(1-B29)^(B5-B26)</f>
        <v>0</v>
      </c>
      <c r="C30" s="572"/>
      <c r="D30" s="565"/>
      <c r="E30" s="566" t="s">
        <v>1043</v>
      </c>
      <c r="F30" s="311" t="s">
        <v>1059</v>
      </c>
      <c r="G30" s="311"/>
      <c r="H30" s="311"/>
    </row>
    <row r="31" spans="1:10" ht="12" customHeight="1" x14ac:dyDescent="0.35">
      <c r="A31" s="219"/>
      <c r="B31" s="596"/>
      <c r="C31" s="572"/>
      <c r="D31" s="565"/>
      <c r="E31" s="311" t="s">
        <v>1060</v>
      </c>
      <c r="F31" s="311"/>
      <c r="G31" s="311"/>
      <c r="H31" s="311"/>
    </row>
    <row r="32" spans="1:10" ht="15.5" x14ac:dyDescent="0.35">
      <c r="A32" s="219" t="s">
        <v>141</v>
      </c>
      <c r="B32" s="648"/>
      <c r="C32" s="564"/>
      <c r="D32" s="565"/>
      <c r="E32" s="566" t="s">
        <v>1043</v>
      </c>
      <c r="F32" s="311" t="s">
        <v>1061</v>
      </c>
      <c r="G32" s="311"/>
      <c r="H32" s="311"/>
    </row>
    <row r="33" spans="1:8" ht="15.5" x14ac:dyDescent="0.35">
      <c r="A33" s="219" t="s">
        <v>140</v>
      </c>
      <c r="B33" s="649"/>
      <c r="C33" s="564"/>
      <c r="D33" s="565"/>
      <c r="E33" s="566" t="s">
        <v>1043</v>
      </c>
      <c r="F33" s="311" t="s">
        <v>1062</v>
      </c>
      <c r="G33" s="311"/>
      <c r="H33" s="311"/>
    </row>
    <row r="34" spans="1:8" ht="15.5" x14ac:dyDescent="0.35">
      <c r="A34" s="219"/>
      <c r="B34" s="597">
        <f>B33*B35</f>
        <v>0</v>
      </c>
      <c r="C34" s="564"/>
      <c r="D34" s="565"/>
      <c r="E34" s="566" t="s">
        <v>1043</v>
      </c>
      <c r="F34" s="311" t="s">
        <v>1063</v>
      </c>
      <c r="G34" s="311"/>
      <c r="H34" s="311"/>
    </row>
    <row r="35" spans="1:8" ht="15.5" x14ac:dyDescent="0.35">
      <c r="A35" s="219" t="s">
        <v>139</v>
      </c>
      <c r="B35" s="650"/>
      <c r="C35" s="572"/>
      <c r="D35" s="565"/>
      <c r="E35" s="566" t="s">
        <v>1043</v>
      </c>
      <c r="F35" s="311" t="s">
        <v>1064</v>
      </c>
      <c r="G35" s="311"/>
      <c r="H35" s="311"/>
    </row>
    <row r="36" spans="1:8" ht="12" customHeight="1" thickBot="1" x14ac:dyDescent="0.4">
      <c r="A36" s="200"/>
      <c r="B36" s="572"/>
      <c r="C36" s="572"/>
      <c r="D36" s="598"/>
      <c r="E36" s="566" t="s">
        <v>1043</v>
      </c>
      <c r="F36" s="311" t="s">
        <v>1065</v>
      </c>
      <c r="G36" s="311"/>
      <c r="H36" s="311"/>
    </row>
    <row r="37" spans="1:8" ht="16" thickBot="1" x14ac:dyDescent="0.4">
      <c r="A37" s="234"/>
      <c r="B37" s="599"/>
      <c r="C37" s="600"/>
      <c r="D37" s="601"/>
      <c r="E37" s="576" t="s">
        <v>1066</v>
      </c>
      <c r="F37" s="311"/>
      <c r="G37" s="311"/>
      <c r="H37" s="311"/>
    </row>
    <row r="38" spans="1:8" ht="16" thickBot="1" x14ac:dyDescent="0.4">
      <c r="A38" s="219" t="s">
        <v>138</v>
      </c>
      <c r="B38" s="564"/>
      <c r="C38" s="572"/>
      <c r="D38" s="602" t="e">
        <f>(D27-C40)*0.1</f>
        <v>#DIV/0!</v>
      </c>
      <c r="E38" s="311" t="s">
        <v>1067</v>
      </c>
      <c r="F38" s="311"/>
      <c r="G38" s="311"/>
      <c r="H38" s="311"/>
    </row>
    <row r="39" spans="1:8" ht="16" thickBot="1" x14ac:dyDescent="0.4">
      <c r="A39" s="219"/>
      <c r="B39" s="2" t="s">
        <v>137</v>
      </c>
      <c r="C39" s="585"/>
      <c r="D39" s="202"/>
      <c r="E39" s="311"/>
      <c r="F39" s="311"/>
      <c r="G39" s="311"/>
      <c r="H39" s="311"/>
    </row>
    <row r="40" spans="1:8" ht="16" thickBot="1" x14ac:dyDescent="0.4">
      <c r="A40" s="219" t="s">
        <v>136</v>
      </c>
      <c r="B40" s="564"/>
      <c r="C40" s="564" t="e">
        <f>B32/B34</f>
        <v>#DIV/0!</v>
      </c>
      <c r="D40" s="603">
        <f>(D27-B30)*0.1</f>
        <v>0</v>
      </c>
      <c r="E40" s="311" t="s">
        <v>1068</v>
      </c>
      <c r="F40" s="311"/>
      <c r="G40" s="311"/>
      <c r="H40" s="311"/>
    </row>
    <row r="41" spans="1:8" ht="15.5" x14ac:dyDescent="0.35">
      <c r="A41" s="219"/>
      <c r="B41" s="2" t="s">
        <v>135</v>
      </c>
      <c r="C41" s="585"/>
      <c r="D41" s="604"/>
    </row>
    <row r="42" spans="1:8" ht="13.5" thickBot="1" x14ac:dyDescent="0.35">
      <c r="A42" s="588"/>
      <c r="B42" s="231"/>
      <c r="C42" s="231"/>
      <c r="D42" s="605"/>
    </row>
    <row r="44" spans="1:8" ht="16" thickBot="1" x14ac:dyDescent="0.4">
      <c r="G44" s="606"/>
    </row>
    <row r="45" spans="1:8" ht="25.5" customHeight="1" thickBot="1" x14ac:dyDescent="0.35">
      <c r="A45" s="607" t="s">
        <v>167</v>
      </c>
      <c r="B45" s="608"/>
      <c r="D45" s="1022" t="s">
        <v>1069</v>
      </c>
      <c r="E45" s="1023"/>
    </row>
    <row r="46" spans="1:8" ht="43.5" x14ac:dyDescent="0.3">
      <c r="A46" s="609" t="s">
        <v>157</v>
      </c>
      <c r="B46" s="610" t="s">
        <v>156</v>
      </c>
      <c r="D46" s="611" t="s">
        <v>1070</v>
      </c>
      <c r="E46" s="611" t="s">
        <v>1071</v>
      </c>
    </row>
    <row r="47" spans="1:8" ht="14.5" x14ac:dyDescent="0.35">
      <c r="A47" s="612" t="s">
        <v>166</v>
      </c>
      <c r="B47" s="613">
        <v>5000</v>
      </c>
      <c r="D47" s="614">
        <v>5.8</v>
      </c>
      <c r="E47" s="614">
        <v>6</v>
      </c>
    </row>
    <row r="48" spans="1:8" ht="14.5" x14ac:dyDescent="0.35">
      <c r="A48" s="615" t="s">
        <v>165</v>
      </c>
      <c r="B48" s="616">
        <v>6000</v>
      </c>
      <c r="D48" s="614">
        <v>6.7</v>
      </c>
      <c r="E48" s="614">
        <v>7</v>
      </c>
    </row>
    <row r="49" spans="1:5" ht="14.5" x14ac:dyDescent="0.35">
      <c r="A49" s="615" t="s">
        <v>164</v>
      </c>
      <c r="B49" s="616">
        <v>7000</v>
      </c>
      <c r="D49" s="614">
        <v>7.7</v>
      </c>
      <c r="E49" s="614">
        <v>8</v>
      </c>
    </row>
    <row r="50" spans="1:5" ht="14.5" x14ac:dyDescent="0.35">
      <c r="A50" s="615" t="s">
        <v>163</v>
      </c>
      <c r="B50" s="616">
        <v>8000</v>
      </c>
      <c r="D50" s="614">
        <v>8.6</v>
      </c>
      <c r="E50" s="614">
        <v>9</v>
      </c>
    </row>
    <row r="51" spans="1:5" ht="14.5" x14ac:dyDescent="0.35">
      <c r="A51" s="615" t="s">
        <v>162</v>
      </c>
      <c r="B51" s="616">
        <v>9000</v>
      </c>
      <c r="D51" s="614">
        <v>9.6</v>
      </c>
      <c r="E51" s="614">
        <v>10</v>
      </c>
    </row>
    <row r="52" spans="1:5" ht="14.5" x14ac:dyDescent="0.35">
      <c r="A52" s="615" t="s">
        <v>161</v>
      </c>
      <c r="B52" s="616">
        <v>10000</v>
      </c>
      <c r="D52" s="614">
        <v>10.5</v>
      </c>
      <c r="E52" s="614">
        <v>11</v>
      </c>
    </row>
    <row r="53" spans="1:5" ht="14.5" x14ac:dyDescent="0.35">
      <c r="A53" s="615" t="s">
        <v>160</v>
      </c>
      <c r="B53" s="616">
        <v>12000</v>
      </c>
      <c r="D53" s="614">
        <v>11.5</v>
      </c>
      <c r="E53" s="614">
        <v>12</v>
      </c>
    </row>
    <row r="54" spans="1:5" ht="15" thickBot="1" x14ac:dyDescent="0.4">
      <c r="A54" s="617" t="s">
        <v>159</v>
      </c>
      <c r="B54" s="618">
        <v>14000</v>
      </c>
      <c r="D54" s="614">
        <v>12.5</v>
      </c>
      <c r="E54" s="614">
        <v>13</v>
      </c>
    </row>
    <row r="55" spans="1:5" ht="15" thickBot="1" x14ac:dyDescent="0.4">
      <c r="A55" s="619"/>
      <c r="B55" s="619"/>
      <c r="D55" s="614">
        <v>13.4</v>
      </c>
      <c r="E55" s="614">
        <v>14</v>
      </c>
    </row>
    <row r="56" spans="1:5" ht="15" thickBot="1" x14ac:dyDescent="0.4">
      <c r="A56" s="607" t="s">
        <v>158</v>
      </c>
      <c r="B56" s="608"/>
      <c r="D56" s="614">
        <v>14.4</v>
      </c>
      <c r="E56" s="614">
        <v>15</v>
      </c>
    </row>
    <row r="57" spans="1:5" ht="29" x14ac:dyDescent="0.35">
      <c r="A57" s="609" t="s">
        <v>157</v>
      </c>
      <c r="B57" s="610" t="s">
        <v>156</v>
      </c>
      <c r="D57" s="614">
        <v>15.3</v>
      </c>
      <c r="E57" s="614">
        <v>16</v>
      </c>
    </row>
    <row r="58" spans="1:5" ht="14.5" x14ac:dyDescent="0.35">
      <c r="A58" s="612" t="s">
        <v>155</v>
      </c>
      <c r="B58" s="613">
        <v>18000</v>
      </c>
      <c r="D58" s="614">
        <v>16.3</v>
      </c>
      <c r="E58" s="614">
        <v>17</v>
      </c>
    </row>
    <row r="59" spans="1:5" ht="14.5" x14ac:dyDescent="0.35">
      <c r="A59" s="615" t="s">
        <v>154</v>
      </c>
      <c r="B59" s="616">
        <v>21000</v>
      </c>
      <c r="D59" s="614">
        <v>17.3</v>
      </c>
      <c r="E59" s="614">
        <v>18</v>
      </c>
    </row>
    <row r="60" spans="1:5" ht="14.5" x14ac:dyDescent="0.35">
      <c r="A60" s="615" t="s">
        <v>153</v>
      </c>
      <c r="B60" s="616">
        <v>23000</v>
      </c>
      <c r="D60" s="614">
        <v>18.2</v>
      </c>
      <c r="E60" s="614">
        <v>19</v>
      </c>
    </row>
    <row r="61" spans="1:5" ht="15" thickBot="1" x14ac:dyDescent="0.4">
      <c r="A61" s="617" t="s">
        <v>152</v>
      </c>
      <c r="B61" s="618">
        <v>24000</v>
      </c>
      <c r="D61" s="614">
        <v>19.2</v>
      </c>
      <c r="E61" s="614">
        <v>20</v>
      </c>
    </row>
    <row r="62" spans="1:5" ht="15" thickBot="1" x14ac:dyDescent="0.4">
      <c r="A62" s="620" t="s">
        <v>151</v>
      </c>
      <c r="B62" s="621"/>
    </row>
    <row r="63" spans="1:5" ht="15" thickBot="1" x14ac:dyDescent="0.4">
      <c r="A63" s="622" t="s">
        <v>150</v>
      </c>
      <c r="B63" s="623"/>
    </row>
  </sheetData>
  <protectedRanges>
    <protectedRange password="CF31" sqref="A15:D18" name="Range1"/>
    <protectedRange password="CF31" sqref="C41:D41 A41 A37:D38 A40:D40 C39:D39 A39" name="Range1_1"/>
  </protectedRanges>
  <mergeCells count="2">
    <mergeCell ref="C7:D7"/>
    <mergeCell ref="D45:E45"/>
  </mergeCells>
  <dataValidations count="24">
    <dataValidation allowBlank="1" showInputMessage="1" showErrorMessage="1" promptTitle="Statewide Average" prompt="Enter the Statewide Average from your Fuel Cost Library within the Weatherization Assistant v10 for the applicable Program Year. " sqref="B12" xr:uid="{E0CAE18C-1108-47A0-9315-9A39D128646F}"/>
    <dataValidation allowBlank="1" showInputMessage="1" showErrorMessage="1" promptTitle="Replacement EER/EER2" prompt="Enter the EER found on the (Yellow) Energy Guide of the new replacement unit._x000a_If the new unit has EER2 rating, use the table below to find the applicable EER2 and input the applicable EER." sqref="D27" xr:uid="{D243A490-58F2-4B54-AEE6-52F7A53FBF2D}"/>
    <dataValidation allowBlank="1" showInputMessage="1" showErrorMessage="1" promptTitle="Job Number" prompt="Enter the job number/client ID/audit number for this client.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2568B441-9FE2-43CE-9163-925413269688}"/>
    <dataValidation allowBlank="1" showInputMessage="1" showErrorMessage="1" prompt="Enter Client's Name"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65D5739F-4014-4364-86DC-7539BAE6716D}"/>
    <dataValidation allowBlank="1" showInputMessage="1" showErrorMessage="1" prompt="% decrease using amps"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xr:uid="{5E7193C1-7FBD-4B66-A0FA-E06B97082DE7}"/>
    <dataValidation allowBlank="1" showInputMessage="1" showErrorMessage="1" promptTitle="Replacement EER" prompt="Enter the EER found on the (Yellow) Energy Guide of the new replacement unit." sqref="XFB1048573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XFB65533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XFB131069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XFB196605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XFB262141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XFB327677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XFB393213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XFB458749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XFB524285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XFB589821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XFB655357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XFB720893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XFB786429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XFB851965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XFB917501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XFB983037 IT1048573 SP1048573 ACL1048573 AMH1048573 AWD1048573 BFZ1048573 BPV1048573 BZR1048573 CJN1048573 CTJ1048573 DDF1048573 DNB1048573 DWX1048573 EGT1048573 EQP1048573 FAL1048573 FKH1048573 FUD1048573 GDZ1048573 GNV1048573 GXR1048573 HHN1048573 HRJ1048573 IBF1048573 ILB1048573 IUX1048573 JET1048573 JOP1048573 JYL1048573 KIH1048573 KSD1048573 LBZ1048573 LLV1048573 LVR1048573 MFN1048573 MPJ1048573 MZF1048573 NJB1048573 NSX1048573 OCT1048573 OMP1048573 OWL1048573 PGH1048573 PQD1048573 PZZ1048573 QJV1048573 QTR1048573 RDN1048573 RNJ1048573 RXF1048573 SHB1048573 SQX1048573 TAT1048573 TKP1048573 TUL1048573 UEH1048573 UOD1048573 UXZ1048573 VHV1048573 VRR1048573 WBN1048573 WLJ1048573 WVF1048573" xr:uid="{6150DC5D-A52D-48FE-A71C-75A0FB68941E}"/>
    <dataValidation allowBlank="1" showInputMessage="1" showErrorMessage="1" prompt="% EER increase using plate"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546B97DA-97B5-4F6D-B498-3CD45CE5BB31}"/>
    <dataValidation allowBlank="1" showInputMessage="1" showErrorMessage="1" promptTitle="Existing Amps" prompt="Enter the amps found on the plate.  If the amps cannot be found enter the amps reading using a comsuption meter or amp meter." sqref="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XEY65537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XEY131073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XEY196609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XEY262145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XEY327681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XEY393217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XEY458753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XEY524289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XEY589825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XEY655361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XEY720897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XEY786433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XEY851969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XEY917505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XEY98304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xr:uid="{CE9DE8EF-24E7-44E9-8177-7B0748416224}"/>
    <dataValidation allowBlank="1" showInputMessage="1" showErrorMessage="1" promptTitle="Existing BTUs" prompt="Enter the BTUs if it can be found on the unit.  If it cannot be found the assessor must estimate and take a photo of the unit.  Window units range from 5,000 to 24,000." sqref="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1048575 IX1048575 ST1048575 ACP1048575 AML1048575 AWH1048575 BGD1048575 BPZ1048575 BZV1048575 CJR1048575 CTN1048575 DDJ1048575 DNF1048575 DXB1048575 EGX1048575 EQT1048575 FAP1048575 FKL1048575 FUH1048575 GED1048575 GNZ1048575 GXV1048575 HHR1048575 HRN1048575 IBJ1048575 ILF1048575 IVB1048575 JEX1048575 JOT1048575 JYP1048575 KIL1048575 KSH1048575 LCD1048575 LLZ1048575 LVV1048575 MFR1048575 MPN1048575 MZJ1048575 NJF1048575 NTB1048575 OCX1048575 OMT1048575 OWP1048575 PGL1048575 PQH1048575 QAD1048575 QJZ1048575 QTV1048575 RDR1048575 RNN1048575 RXJ1048575 SHF1048575 SRB1048575 TAX1048575 TKT1048575 TUP1048575 UEL1048575 UOH1048575 UYD1048575 VHZ1048575 VRV1048575 WBR1048575 WLN1048575 WVJ1048575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XEY65535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XEY131071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XEY196607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XEY262143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XEY327679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XEY393215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XEY458751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XEY524287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XEY589823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XEY655359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XEY720895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XEY786431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XEY851967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XEY917503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XEY983039 IQ1048575 SM1048575 ACI1048575 AME1048575 AWA1048575 BFW1048575 BPS1048575 BZO1048575 CJK1048575 CTG1048575 DDC1048575 DMY1048575 DWU1048575 EGQ1048575 EQM1048575 FAI1048575 FKE1048575 FUA1048575 GDW1048575 GNS1048575 GXO1048575 HHK1048575 HRG1048575 IBC1048575 IKY1048575 IUU1048575 JEQ1048575 JOM1048575 JYI1048575 KIE1048575 KSA1048575 LBW1048575 LLS1048575 LVO1048575 MFK1048575 MPG1048575 MZC1048575 NIY1048575 NSU1048575 OCQ1048575 OMM1048575 OWI1048575 PGE1048575 PQA1048575 PZW1048575 QJS1048575 QTO1048575 RDK1048575 RNG1048575 RXC1048575 SGY1048575 SQU1048575 TAQ1048575 TKM1048575 TUI1048575 UEE1048575 UOA1048575 UXW1048575 VHS1048575 VRO1048575 WBK1048575 WLG1048575 WVC1048575 XEY1048575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4FAAD75E-0AC6-4B56-8EA2-F9D4039B75D2}"/>
    <dataValidation allowBlank="1" showInputMessage="1" showErrorMessage="1" promptTitle="Existing EER" prompt="Enter the EER as found on the plate of the existing unit.  If the EER cannot be found skip this entry and meter the unit._x000a_" sqref="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B1048573 IX1048573 ST1048573 ACP1048573 AML1048573 AWH1048573 BGD1048573 BPZ1048573 BZV1048573 CJR1048573 CTN1048573 DDJ1048573 DNF1048573 DXB1048573 EGX1048573 EQT1048573 FAP1048573 FKL1048573 FUH1048573 GED1048573 GNZ1048573 GXV1048573 HHR1048573 HRN1048573 IBJ1048573 ILF1048573 IVB1048573 JEX1048573 JOT1048573 JYP1048573 KIL1048573 KSH1048573 LCD1048573 LLZ1048573 LVV1048573 MFR1048573 MPN1048573 MZJ1048573 NJF1048573 NTB1048573 OCX1048573 OMT1048573 OWP1048573 PGL1048573 PQH1048573 QAD1048573 QJZ1048573 QTV1048573 RDR1048573 RNN1048573 RXJ1048573 SHF1048573 SRB1048573 TAX1048573 TKT1048573 TUP1048573 UEL1048573 UOH1048573 UYD1048573 VHZ1048573 VRV1048573 WBR1048573 WLN1048573 WVJ1048573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XEY65533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XEY131069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XEY196605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XEY262141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XEY327677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XEY393213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XEY458749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XEY524285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XEY589821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XEY655357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XEY720893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XEY786429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XEY851965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XEY917501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XEY983037 IQ1048573 SM1048573 ACI1048573 AME1048573 AWA1048573 BFW1048573 BPS1048573 BZO1048573 CJK1048573 CTG1048573 DDC1048573 DMY1048573 DWU1048573 EGQ1048573 EQM1048573 FAI1048573 FKE1048573 FUA1048573 GDW1048573 GNS1048573 GXO1048573 HHK1048573 HRG1048573 IBC1048573 IKY1048573 IUU1048573 JEQ1048573 JOM1048573 JYI1048573 KIE1048573 KSA1048573 LBW1048573 LLS1048573 LVO1048573 MFK1048573 MPG1048573 MZC1048573 NIY1048573 NSU1048573 OCQ1048573 OMM1048573 OWI1048573 PGE1048573 PQA1048573 PZW1048573 QJS1048573 QTO1048573 RDK1048573 RNG1048573 RXC1048573 SGY1048573 SQU1048573 TAQ1048573 TKM1048573 TUI1048573 UEE1048573 UOA1048573 UXW1048573 VHS1048573 VRO1048573 WBK1048573 WLG1048573 WVC1048573 XEY104857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0F6A558A-346E-48D7-8B89-FF4FB12A0AAB}"/>
    <dataValidation allowBlank="1" showInputMessage="1" showErrorMessage="1" promptTitle="SIR for Replacement" prompt="The SIR must be ≥ 1 to qualify for replacement."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XFA20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XFA65557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XFA131093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XFA196629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XFA262165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XFA327701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XFA393237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XFA458773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XFA524309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XFA589845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XFA655381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XFA720917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XFA786453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XFA851989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XFA917525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WVE983061 XFA983061" xr:uid="{47CD3D86-7A66-493C-A905-E3AD12B2D204}"/>
    <dataValidation allowBlank="1" showInputMessage="1" showErrorMessage="1" promptTitle="Annual Usage of Existing" prompt="This will auto-calculate the annual usage of the existing unit. "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EY14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XEY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XEY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XEY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XEY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XEY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XEY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XEY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XEY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XEY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XEY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XEY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XEY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XEY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XEY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XEY983055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30:B31 IX30:IX31 ST30:ST31 ACP30:ACP31 AML30:AML31 AWH30:AWH31 BGD30:BGD31 BPZ30:BPZ31 BZV30:BZV31 CJR30:CJR31 CTN30:CTN31 DDJ30:DDJ31 DNF30:DNF31 DXB30:DXB31 EGX30:EGX31 EQT30:EQT31 FAP30:FAP31 FKL30:FKL31 FUH30:FUH31 GED30:GED31 GNZ30:GNZ31 GXV30:GXV31 HHR30:HHR31 HRN30:HRN31 IBJ30:IBJ31 ILF30:ILF31 IVB30:IVB31 JEX30:JEX31 JOT30:JOT31 JYP30:JYP31 KIL30:KIL31 KSH30:KSH31 LCD30:LCD31 LLZ30:LLZ31 LVV30:LVV31 MFR30:MFR31 MPN30:MPN31 MZJ30:MZJ31 NJF30:NJF31 NTB30:NTB31 OCX30:OCX31 OMT30:OMT31 OWP30:OWP31 PGL30:PGL31 PQH30:PQH31 QAD30:QAD31 QJZ30:QJZ31 QTV30:QTV31 RDR30:RDR31 RNN30:RNN31 RXJ30:RXJ31 SHF30:SHF31 SRB30:SRB31 TAX30:TAX31 TKT30:TKT31 TUP30:TUP31 UEL30:UEL31 UOH30:UOH31 UYD30:UYD31 VHZ30:VHZ31 VRV30:VRV31 WBR30:WBR31 WLN30:WLN31 WVJ30:WVJ31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xr:uid="{506FF3F8-EFC7-4408-9138-D0BD8489EC80}"/>
    <dataValidation allowBlank="1" showInputMessage="1" showErrorMessage="1" prompt="Expected Life Savings for Replacement"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XFA19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XFA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XFA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XFA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XFA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XFA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XFA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XFA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XFA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XFA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XFA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XFA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XFA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XFA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XFA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FA983060" xr:uid="{92508440-7F9C-45D2-9357-294201C36F31}"/>
    <dataValidation allowBlank="1" showInputMessage="1" showErrorMessage="1" prompt="Annual Savings for Replacement"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XFA18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XFA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XFA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XFA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XFA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XFA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XFA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XFA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XFA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XFA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XFA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XFA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XFA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XFA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XFA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FA983059" xr:uid="{4B44E4EC-F6E3-4963-B2C9-6FAC92F97385}"/>
    <dataValidation allowBlank="1" showInputMessage="1" showErrorMessage="1" promptTitle="Cost of Replacement" prompt="Replacement cost to include: Window AC unit, labor to install, and recycling of existing unit."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XFA15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XFA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XFA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XFA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XFA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XFA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XFA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XFA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XFA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XFA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XFA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XFA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XFA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XFA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XFA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XFA983056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8208FFC5-5F9D-4AD8-9106-813F93FF8011}"/>
    <dataValidation allowBlank="1" showInputMessage="1" showErrorMessage="1" promptTitle="Annual Usage of Replacement" prompt="Enter the Annual Usage of this unit as found on the (Yellow) Energy Guide. "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XFA14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XFA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XFA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XFA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XFA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XFA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XFA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XFA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XFA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XFA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XFA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XFA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XFA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XFA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XFA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XFA983055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61BDA072-8220-490D-A5DE-1315CEAD764D}"/>
    <dataValidation allowBlank="1" showInputMessage="1" showErrorMessage="1" promptTitle="Utility Costs of Exsisting" prompt="Enter the cost per kWh in your area.  This usually ranges from .06 to .14."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XEY12 IQ65549 SM65549 ACI65549 AME65549 AWA65549 BFW65549 BPS65549 BZO65549 CJK65549 CTG65549 DDC65549 DMY65549 DWU65549 EGQ65549 EQM65549 FAI65549 FKE65549 FUA65549 GDW65549 GNS65549 GXO65549 HHK65549 HRG65549 IBC65549 IKY65549 IUU65549 JEQ65549 JOM65549 JYI65549 KIE65549 KSA65549 LBW65549 LLS65549 LVO65549 MFK65549 MPG65549 MZC65549 NIY65549 NSU65549 OCQ65549 OMM65549 OWI65549 PGE65549 PQA65549 PZW65549 QJS65549 QTO65549 RDK65549 RNG65549 RXC65549 SGY65549 SQU65549 TAQ65549 TKM65549 TUI65549 UEE65549 UOA65549 UXW65549 VHS65549 VRO65549 WBK65549 WLG65549 WVC65549 XEY65549 IQ131085 SM131085 ACI131085 AME131085 AWA131085 BFW131085 BPS131085 BZO131085 CJK131085 CTG131085 DDC131085 DMY131085 DWU131085 EGQ131085 EQM131085 FAI131085 FKE131085 FUA131085 GDW131085 GNS131085 GXO131085 HHK131085 HRG131085 IBC131085 IKY131085 IUU131085 JEQ131085 JOM131085 JYI131085 KIE131085 KSA131085 LBW131085 LLS131085 LVO131085 MFK131085 MPG131085 MZC131085 NIY131085 NSU131085 OCQ131085 OMM131085 OWI131085 PGE131085 PQA131085 PZW131085 QJS131085 QTO131085 RDK131085 RNG131085 RXC131085 SGY131085 SQU131085 TAQ131085 TKM131085 TUI131085 UEE131085 UOA131085 UXW131085 VHS131085 VRO131085 WBK131085 WLG131085 WVC131085 XEY131085 IQ196621 SM196621 ACI196621 AME196621 AWA196621 BFW196621 BPS196621 BZO196621 CJK196621 CTG196621 DDC196621 DMY196621 DWU196621 EGQ196621 EQM196621 FAI196621 FKE196621 FUA196621 GDW196621 GNS196621 GXO196621 HHK196621 HRG196621 IBC196621 IKY196621 IUU196621 JEQ196621 JOM196621 JYI196621 KIE196621 KSA196621 LBW196621 LLS196621 LVO196621 MFK196621 MPG196621 MZC196621 NIY196621 NSU196621 OCQ196621 OMM196621 OWI196621 PGE196621 PQA196621 PZW196621 QJS196621 QTO196621 RDK196621 RNG196621 RXC196621 SGY196621 SQU196621 TAQ196621 TKM196621 TUI196621 UEE196621 UOA196621 UXW196621 VHS196621 VRO196621 WBK196621 WLG196621 WVC196621 XEY196621 IQ262157 SM262157 ACI262157 AME262157 AWA262157 BFW262157 BPS262157 BZO262157 CJK262157 CTG262157 DDC262157 DMY262157 DWU262157 EGQ262157 EQM262157 FAI262157 FKE262157 FUA262157 GDW262157 GNS262157 GXO262157 HHK262157 HRG262157 IBC262157 IKY262157 IUU262157 JEQ262157 JOM262157 JYI262157 KIE262157 KSA262157 LBW262157 LLS262157 LVO262157 MFK262157 MPG262157 MZC262157 NIY262157 NSU262157 OCQ262157 OMM262157 OWI262157 PGE262157 PQA262157 PZW262157 QJS262157 QTO262157 RDK262157 RNG262157 RXC262157 SGY262157 SQU262157 TAQ262157 TKM262157 TUI262157 UEE262157 UOA262157 UXW262157 VHS262157 VRO262157 WBK262157 WLG262157 WVC262157 XEY262157 IQ327693 SM327693 ACI327693 AME327693 AWA327693 BFW327693 BPS327693 BZO327693 CJK327693 CTG327693 DDC327693 DMY327693 DWU327693 EGQ327693 EQM327693 FAI327693 FKE327693 FUA327693 GDW327693 GNS327693 GXO327693 HHK327693 HRG327693 IBC327693 IKY327693 IUU327693 JEQ327693 JOM327693 JYI327693 KIE327693 KSA327693 LBW327693 LLS327693 LVO327693 MFK327693 MPG327693 MZC327693 NIY327693 NSU327693 OCQ327693 OMM327693 OWI327693 PGE327693 PQA327693 PZW327693 QJS327693 QTO327693 RDK327693 RNG327693 RXC327693 SGY327693 SQU327693 TAQ327693 TKM327693 TUI327693 UEE327693 UOA327693 UXW327693 VHS327693 VRO327693 WBK327693 WLG327693 WVC327693 XEY327693 IQ393229 SM393229 ACI393229 AME393229 AWA393229 BFW393229 BPS393229 BZO393229 CJK393229 CTG393229 DDC393229 DMY393229 DWU393229 EGQ393229 EQM393229 FAI393229 FKE393229 FUA393229 GDW393229 GNS393229 GXO393229 HHK393229 HRG393229 IBC393229 IKY393229 IUU393229 JEQ393229 JOM393229 JYI393229 KIE393229 KSA393229 LBW393229 LLS393229 LVO393229 MFK393229 MPG393229 MZC393229 NIY393229 NSU393229 OCQ393229 OMM393229 OWI393229 PGE393229 PQA393229 PZW393229 QJS393229 QTO393229 RDK393229 RNG393229 RXC393229 SGY393229 SQU393229 TAQ393229 TKM393229 TUI393229 UEE393229 UOA393229 UXW393229 VHS393229 VRO393229 WBK393229 WLG393229 WVC393229 XEY393229 IQ458765 SM458765 ACI458765 AME458765 AWA458765 BFW458765 BPS458765 BZO458765 CJK458765 CTG458765 DDC458765 DMY458765 DWU458765 EGQ458765 EQM458765 FAI458765 FKE458765 FUA458765 GDW458765 GNS458765 GXO458765 HHK458765 HRG458765 IBC458765 IKY458765 IUU458765 JEQ458765 JOM458765 JYI458765 KIE458765 KSA458765 LBW458765 LLS458765 LVO458765 MFK458765 MPG458765 MZC458765 NIY458765 NSU458765 OCQ458765 OMM458765 OWI458765 PGE458765 PQA458765 PZW458765 QJS458765 QTO458765 RDK458765 RNG458765 RXC458765 SGY458765 SQU458765 TAQ458765 TKM458765 TUI458765 UEE458765 UOA458765 UXW458765 VHS458765 VRO458765 WBK458765 WLG458765 WVC458765 XEY458765 IQ524301 SM524301 ACI524301 AME524301 AWA524301 BFW524301 BPS524301 BZO524301 CJK524301 CTG524301 DDC524301 DMY524301 DWU524301 EGQ524301 EQM524301 FAI524301 FKE524301 FUA524301 GDW524301 GNS524301 GXO524301 HHK524301 HRG524301 IBC524301 IKY524301 IUU524301 JEQ524301 JOM524301 JYI524301 KIE524301 KSA524301 LBW524301 LLS524301 LVO524301 MFK524301 MPG524301 MZC524301 NIY524301 NSU524301 OCQ524301 OMM524301 OWI524301 PGE524301 PQA524301 PZW524301 QJS524301 QTO524301 RDK524301 RNG524301 RXC524301 SGY524301 SQU524301 TAQ524301 TKM524301 TUI524301 UEE524301 UOA524301 UXW524301 VHS524301 VRO524301 WBK524301 WLG524301 WVC524301 XEY524301 IQ589837 SM589837 ACI589837 AME589837 AWA589837 BFW589837 BPS589837 BZO589837 CJK589837 CTG589837 DDC589837 DMY589837 DWU589837 EGQ589837 EQM589837 FAI589837 FKE589837 FUA589837 GDW589837 GNS589837 GXO589837 HHK589837 HRG589837 IBC589837 IKY589837 IUU589837 JEQ589837 JOM589837 JYI589837 KIE589837 KSA589837 LBW589837 LLS589837 LVO589837 MFK589837 MPG589837 MZC589837 NIY589837 NSU589837 OCQ589837 OMM589837 OWI589837 PGE589837 PQA589837 PZW589837 QJS589837 QTO589837 RDK589837 RNG589837 RXC589837 SGY589837 SQU589837 TAQ589837 TKM589837 TUI589837 UEE589837 UOA589837 UXW589837 VHS589837 VRO589837 WBK589837 WLG589837 WVC589837 XEY589837 IQ655373 SM655373 ACI655373 AME655373 AWA655373 BFW655373 BPS655373 BZO655373 CJK655373 CTG655373 DDC655373 DMY655373 DWU655373 EGQ655373 EQM655373 FAI655373 FKE655373 FUA655373 GDW655373 GNS655373 GXO655373 HHK655373 HRG655373 IBC655373 IKY655373 IUU655373 JEQ655373 JOM655373 JYI655373 KIE655373 KSA655373 LBW655373 LLS655373 LVO655373 MFK655373 MPG655373 MZC655373 NIY655373 NSU655373 OCQ655373 OMM655373 OWI655373 PGE655373 PQA655373 PZW655373 QJS655373 QTO655373 RDK655373 RNG655373 RXC655373 SGY655373 SQU655373 TAQ655373 TKM655373 TUI655373 UEE655373 UOA655373 UXW655373 VHS655373 VRO655373 WBK655373 WLG655373 WVC655373 XEY655373 IQ720909 SM720909 ACI720909 AME720909 AWA720909 BFW720909 BPS720909 BZO720909 CJK720909 CTG720909 DDC720909 DMY720909 DWU720909 EGQ720909 EQM720909 FAI720909 FKE720909 FUA720909 GDW720909 GNS720909 GXO720909 HHK720909 HRG720909 IBC720909 IKY720909 IUU720909 JEQ720909 JOM720909 JYI720909 KIE720909 KSA720909 LBW720909 LLS720909 LVO720909 MFK720909 MPG720909 MZC720909 NIY720909 NSU720909 OCQ720909 OMM720909 OWI720909 PGE720909 PQA720909 PZW720909 QJS720909 QTO720909 RDK720909 RNG720909 RXC720909 SGY720909 SQU720909 TAQ720909 TKM720909 TUI720909 UEE720909 UOA720909 UXW720909 VHS720909 VRO720909 WBK720909 WLG720909 WVC720909 XEY720909 IQ786445 SM786445 ACI786445 AME786445 AWA786445 BFW786445 BPS786445 BZO786445 CJK786445 CTG786445 DDC786445 DMY786445 DWU786445 EGQ786445 EQM786445 FAI786445 FKE786445 FUA786445 GDW786445 GNS786445 GXO786445 HHK786445 HRG786445 IBC786445 IKY786445 IUU786445 JEQ786445 JOM786445 JYI786445 KIE786445 KSA786445 LBW786445 LLS786445 LVO786445 MFK786445 MPG786445 MZC786445 NIY786445 NSU786445 OCQ786445 OMM786445 OWI786445 PGE786445 PQA786445 PZW786445 QJS786445 QTO786445 RDK786445 RNG786445 RXC786445 SGY786445 SQU786445 TAQ786445 TKM786445 TUI786445 UEE786445 UOA786445 UXW786445 VHS786445 VRO786445 WBK786445 WLG786445 WVC786445 XEY786445 IQ851981 SM851981 ACI851981 AME851981 AWA851981 BFW851981 BPS851981 BZO851981 CJK851981 CTG851981 DDC851981 DMY851981 DWU851981 EGQ851981 EQM851981 FAI851981 FKE851981 FUA851981 GDW851981 GNS851981 GXO851981 HHK851981 HRG851981 IBC851981 IKY851981 IUU851981 JEQ851981 JOM851981 JYI851981 KIE851981 KSA851981 LBW851981 LLS851981 LVO851981 MFK851981 MPG851981 MZC851981 NIY851981 NSU851981 OCQ851981 OMM851981 OWI851981 PGE851981 PQA851981 PZW851981 QJS851981 QTO851981 RDK851981 RNG851981 RXC851981 SGY851981 SQU851981 TAQ851981 TKM851981 TUI851981 UEE851981 UOA851981 UXW851981 VHS851981 VRO851981 WBK851981 WLG851981 WVC851981 XEY851981 IQ917517 SM917517 ACI917517 AME917517 AWA917517 BFW917517 BPS917517 BZO917517 CJK917517 CTG917517 DDC917517 DMY917517 DWU917517 EGQ917517 EQM917517 FAI917517 FKE917517 FUA917517 GDW917517 GNS917517 GXO917517 HHK917517 HRG917517 IBC917517 IKY917517 IUU917517 JEQ917517 JOM917517 JYI917517 KIE917517 KSA917517 LBW917517 LLS917517 LVO917517 MFK917517 MPG917517 MZC917517 NIY917517 NSU917517 OCQ917517 OMM917517 OWI917517 PGE917517 PQA917517 PZW917517 QJS917517 QTO917517 RDK917517 RNG917517 RXC917517 SGY917517 SQU917517 TAQ917517 TKM917517 TUI917517 UEE917517 UOA917517 UXW917517 VHS917517 VRO917517 WBK917517 WLG917517 WVC917517 XEY917517 IQ983053 SM983053 ACI983053 AME983053 AWA983053 BFW983053 BPS983053 BZO983053 CJK983053 CTG983053 DDC983053 DMY983053 DWU983053 EGQ983053 EQM983053 FAI983053 FKE983053 FUA983053 GDW983053 GNS983053 GXO983053 HHK983053 HRG983053 IBC983053 IKY983053 IUU983053 JEQ983053 JOM983053 JYI983053 KIE983053 KSA983053 LBW983053 LLS983053 LVO983053 MFK983053 MPG983053 MZC983053 NIY983053 NSU983053 OCQ983053 OMM983053 OWI983053 PGE983053 PQA983053 PZW983053 QJS983053 QTO983053 RDK983053 RNG983053 RXC983053 SGY983053 SQU983053 TAQ983053 TKM983053 TUI983053 UEE983053 UOA983053 UXW983053 VHS983053 VRO983053 WBK983053 WLG983053 WVC983053 XEY983053 WVJ983053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xr:uid="{AEE99437-E727-4E17-AD6C-B6DD302D1E6A}"/>
    <dataValidation allowBlank="1" showInputMessage="1" showErrorMessage="1" promptTitle="kWh Reading of Existing" prompt="Enter the kWh reading.  Minimum time for metering is 30 minutes."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XEY11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XEY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XEY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XEY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XEY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XEY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XEY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XEY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XEY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XEY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XEY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XEY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XEY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XEY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XEY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XEY983052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A5CC34BB-94C7-410A-AC3B-B6699019008F}"/>
    <dataValidation allowBlank="1" showInputMessage="1" showErrorMessage="1" promptTitle="Time metered of Existing" prompt="Enter time as minutes.  Example (one hour and three minutes = 63).  Minimum time for metering 30 min."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XEY10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EY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EY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EY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EY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EY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EY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EY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EY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EY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EY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EY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EY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EY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EY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XEY983051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1E205A74-E8B0-4499-8887-5BCD1F437AE4}"/>
    <dataValidation type="whole" allowBlank="1" showInputMessage="1" showErrorMessage="1" promptTitle="Manufactured Year" prompt="Enter the manufactured year as found on the plate of the existing unit.  If the year cannot be found skip this entry and meter the unit._x000a_"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xr:uid="{358FBF81-B89A-4972-B987-83C6289973E0}">
      <formula1>0</formula1>
      <formula2>2099</formula2>
    </dataValidation>
    <dataValidation type="list" allowBlank="1" showInputMessage="1" showErrorMessage="1"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84216CBA-4ADA-4FE9-83CC-4F99CF97976A}">
      <formula1>"Annual Professional Maintenance, Seldom or Never Maintained"</formula1>
    </dataValidation>
    <dataValidation type="list" allowBlank="1" showInputMessage="1" showErrorMessage="1"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xr:uid="{D3283701-87C2-4B8F-9452-BD5FE9BC859A}">
      <formula1>"LR1, LR2, Kitchen, BR1, BR2, BR3, BR4, Bath1, Bath2, Other"</formula1>
    </dataValidation>
    <dataValidation type="whole" allowBlank="1" showInputMessage="1" showErrorMessage="1" promptTitle="Current Calendar Year" prompt="Enter the current calendar year as of the date of the assessment."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61FCDED3-9168-4749-BAE9-D985D714EC5B}">
      <formula1>0</formula1>
      <formula2>2099</formula2>
    </dataValidation>
    <dataValidation type="list" allowBlank="1" showInputMessage="1" showErrorMessage="1" promptTitle="Existing Volts" prompt="Enter the amount of volts based on the outlet.  110 volts are used by regular outlets.  220 volts are used by larger ACs."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xr:uid="{8DCA2CA6-C442-4B84-81A0-7828F924AE96}">
      <formula1>"110, 220"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209"/>
  <sheetViews>
    <sheetView showGridLines="0" topLeftCell="A23" zoomScale="120" zoomScaleNormal="120" workbookViewId="0">
      <selection activeCell="AF24" sqref="AF24"/>
    </sheetView>
  </sheetViews>
  <sheetFormatPr defaultColWidth="9.1796875" defaultRowHeight="14.5" x14ac:dyDescent="0.35"/>
  <cols>
    <col min="1" max="9" width="9.1796875" style="3"/>
    <col min="10" max="10" width="11.1796875" style="3" customWidth="1"/>
    <col min="11" max="11" width="8" style="3" customWidth="1"/>
    <col min="12" max="30" width="0" style="3" hidden="1" customWidth="1"/>
    <col min="31" max="16384" width="9.1796875" style="3"/>
  </cols>
  <sheetData>
    <row r="1" spans="1:13" customFormat="1" ht="3.75" customHeight="1" thickBot="1" x14ac:dyDescent="0.4">
      <c r="A1" s="1024"/>
      <c r="B1" s="1024"/>
      <c r="C1" s="1024"/>
      <c r="D1" s="1024"/>
      <c r="E1" s="1024"/>
      <c r="F1" s="1024"/>
      <c r="G1" s="1024"/>
      <c r="H1" s="1024"/>
      <c r="I1" s="1024"/>
      <c r="J1" s="1024"/>
      <c r="K1" s="1024"/>
      <c r="L1" s="1024"/>
      <c r="M1" s="1024"/>
    </row>
    <row r="2" spans="1:13" x14ac:dyDescent="0.35">
      <c r="A2" s="297" t="s">
        <v>200</v>
      </c>
      <c r="B2" s="1061">
        <f>'Contact Info'!B3</f>
        <v>0</v>
      </c>
      <c r="C2" s="1061"/>
      <c r="D2" s="297" t="s">
        <v>199</v>
      </c>
      <c r="E2" s="1062">
        <f>'Contact Info'!D3</f>
        <v>0</v>
      </c>
      <c r="F2" s="1063"/>
      <c r="G2" s="1063"/>
      <c r="H2" s="1063"/>
      <c r="I2" s="1063"/>
      <c r="J2" s="1063"/>
      <c r="K2" s="1064"/>
    </row>
    <row r="3" spans="1:13" x14ac:dyDescent="0.35">
      <c r="A3" s="1071"/>
      <c r="B3" s="1071"/>
      <c r="C3" s="1071"/>
      <c r="D3" s="1071"/>
      <c r="E3" s="1071"/>
      <c r="F3" s="1071"/>
      <c r="G3" s="1071"/>
      <c r="H3" s="1071"/>
      <c r="I3" s="1071"/>
      <c r="J3" s="1071"/>
      <c r="K3" s="1071"/>
    </row>
    <row r="4" spans="1:13" ht="18" customHeight="1" x14ac:dyDescent="0.45">
      <c r="A4" s="1043" t="s">
        <v>174</v>
      </c>
      <c r="B4" s="1043"/>
      <c r="C4" s="1043"/>
      <c r="D4" s="1043"/>
      <c r="E4" s="1043"/>
      <c r="F4" s="1043"/>
      <c r="G4" s="1043"/>
      <c r="H4" s="1043"/>
      <c r="I4" s="1043"/>
      <c r="J4" s="1043"/>
      <c r="K4" s="1043"/>
    </row>
    <row r="5" spans="1:13" ht="18" customHeight="1" x14ac:dyDescent="0.35">
      <c r="A5" s="1044" t="s">
        <v>198</v>
      </c>
      <c r="B5" s="1044"/>
      <c r="C5" s="1044"/>
      <c r="D5" s="1044"/>
      <c r="E5" s="1044"/>
      <c r="F5" s="1044"/>
      <c r="G5" s="1044"/>
      <c r="H5" s="1044"/>
      <c r="I5" s="1044"/>
      <c r="J5" s="1044"/>
      <c r="K5" s="1044"/>
    </row>
    <row r="6" spans="1:13" ht="9" customHeight="1" x14ac:dyDescent="0.35">
      <c r="A6" s="1045"/>
      <c r="B6" s="1045"/>
      <c r="C6" s="1045"/>
      <c r="D6" s="1045"/>
      <c r="E6" s="1045"/>
      <c r="F6" s="1045"/>
      <c r="G6" s="1045"/>
      <c r="H6" s="1045"/>
      <c r="I6" s="1045"/>
      <c r="J6" s="1045"/>
      <c r="K6" s="1045"/>
    </row>
    <row r="7" spans="1:13" ht="14.5" customHeight="1" x14ac:dyDescent="0.35">
      <c r="A7" s="1034" t="s">
        <v>693</v>
      </c>
      <c r="B7" s="1034"/>
      <c r="C7" s="1034"/>
      <c r="D7" s="1034"/>
      <c r="E7" s="1034"/>
      <c r="F7" s="1034"/>
      <c r="G7" s="1034"/>
      <c r="H7" s="1034"/>
      <c r="I7" s="1034"/>
      <c r="J7" s="1034"/>
      <c r="K7" s="1034"/>
    </row>
    <row r="8" spans="1:13" ht="18" customHeight="1" x14ac:dyDescent="0.35">
      <c r="A8" s="1034"/>
      <c r="B8" s="1034"/>
      <c r="C8" s="1034"/>
      <c r="D8" s="1034"/>
      <c r="E8" s="1034"/>
      <c r="F8" s="1034"/>
      <c r="G8" s="1034"/>
      <c r="H8" s="1034"/>
      <c r="I8" s="1034"/>
      <c r="J8" s="1034"/>
      <c r="K8" s="1034"/>
    </row>
    <row r="9" spans="1:13" x14ac:dyDescent="0.35">
      <c r="A9" s="1034"/>
      <c r="B9" s="1034"/>
      <c r="C9" s="1034"/>
      <c r="D9" s="1034"/>
      <c r="E9" s="1034"/>
      <c r="F9" s="1034"/>
      <c r="G9" s="1034"/>
      <c r="H9" s="1034"/>
      <c r="I9" s="1034"/>
      <c r="J9" s="1034"/>
      <c r="K9" s="1034"/>
    </row>
    <row r="10" spans="1:13" ht="18" customHeight="1" x14ac:dyDescent="0.35">
      <c r="A10" s="1034"/>
      <c r="B10" s="1034"/>
      <c r="C10" s="1034"/>
      <c r="D10" s="1034"/>
      <c r="E10" s="1034"/>
      <c r="F10" s="1034"/>
      <c r="G10" s="1034"/>
      <c r="H10" s="1034"/>
      <c r="I10" s="1034"/>
      <c r="J10" s="1034"/>
      <c r="K10" s="1034"/>
    </row>
    <row r="11" spans="1:13" ht="9" customHeight="1" x14ac:dyDescent="0.35">
      <c r="A11" s="1046"/>
      <c r="B11" s="1046"/>
      <c r="C11" s="1046"/>
      <c r="D11" s="1046"/>
      <c r="E11" s="1046"/>
      <c r="F11" s="1046"/>
      <c r="G11" s="1046"/>
      <c r="H11" s="1046"/>
      <c r="I11" s="1046"/>
      <c r="J11" s="1046"/>
      <c r="K11" s="1046"/>
    </row>
    <row r="12" spans="1:13" ht="14.5" customHeight="1" x14ac:dyDescent="0.35">
      <c r="A12" s="1047" t="s">
        <v>938</v>
      </c>
      <c r="B12" s="1034"/>
      <c r="C12" s="1034"/>
      <c r="D12" s="1034"/>
      <c r="E12" s="1034"/>
      <c r="F12" s="1034"/>
      <c r="G12" s="1034"/>
      <c r="H12" s="1034"/>
      <c r="I12" s="1034"/>
      <c r="J12" s="1034"/>
      <c r="K12" s="1034"/>
    </row>
    <row r="13" spans="1:13" ht="18" customHeight="1" x14ac:dyDescent="0.35">
      <c r="A13" s="1034"/>
      <c r="B13" s="1034"/>
      <c r="C13" s="1034"/>
      <c r="D13" s="1034"/>
      <c r="E13" s="1034"/>
      <c r="F13" s="1034"/>
      <c r="G13" s="1034"/>
      <c r="H13" s="1034"/>
      <c r="I13" s="1034"/>
      <c r="J13" s="1034"/>
      <c r="K13" s="1034"/>
    </row>
    <row r="14" spans="1:13" x14ac:dyDescent="0.35">
      <c r="A14" s="1034"/>
      <c r="B14" s="1034"/>
      <c r="C14" s="1034"/>
      <c r="D14" s="1034"/>
      <c r="E14" s="1034"/>
      <c r="F14" s="1034"/>
      <c r="G14" s="1034"/>
      <c r="H14" s="1034"/>
      <c r="I14" s="1034"/>
      <c r="J14" s="1034"/>
      <c r="K14" s="1034"/>
    </row>
    <row r="15" spans="1:13" ht="18" customHeight="1" x14ac:dyDescent="0.35">
      <c r="A15" s="1034"/>
      <c r="B15" s="1034"/>
      <c r="C15" s="1034"/>
      <c r="D15" s="1034"/>
      <c r="E15" s="1034"/>
      <c r="F15" s="1034"/>
      <c r="G15" s="1034"/>
      <c r="H15" s="1034"/>
      <c r="I15" s="1034"/>
      <c r="J15" s="1034"/>
      <c r="K15" s="1034"/>
    </row>
    <row r="16" spans="1:13" ht="9" customHeight="1" x14ac:dyDescent="0.35">
      <c r="A16" s="1070"/>
      <c r="B16" s="1070"/>
      <c r="C16" s="1070"/>
      <c r="D16" s="1070"/>
      <c r="E16" s="1070"/>
      <c r="F16" s="1070"/>
      <c r="G16" s="1070"/>
      <c r="H16" s="1070"/>
      <c r="I16" s="1070"/>
      <c r="J16" s="1070"/>
      <c r="K16" s="1070"/>
    </row>
    <row r="17" spans="1:11" ht="18" customHeight="1" x14ac:dyDescent="0.35">
      <c r="A17" s="1025" t="s">
        <v>713</v>
      </c>
      <c r="B17" s="1025"/>
      <c r="C17" s="1025"/>
      <c r="D17" s="1025"/>
      <c r="E17" s="1025"/>
      <c r="F17" s="1025"/>
      <c r="G17" s="1025"/>
      <c r="H17" s="1025"/>
      <c r="I17" s="1025"/>
      <c r="J17" s="1025"/>
      <c r="K17" s="1025"/>
    </row>
    <row r="18" spans="1:11" ht="9" customHeight="1" x14ac:dyDescent="0.35">
      <c r="A18" s="1070"/>
      <c r="B18" s="1070"/>
      <c r="C18" s="1070"/>
      <c r="D18" s="1070"/>
      <c r="E18" s="1070"/>
      <c r="F18" s="1070"/>
      <c r="G18" s="1070"/>
      <c r="H18" s="1070"/>
      <c r="I18" s="1070"/>
      <c r="J18" s="1070"/>
      <c r="K18" s="1070"/>
    </row>
    <row r="19" spans="1:11" x14ac:dyDescent="0.35">
      <c r="A19" s="1072" t="s">
        <v>197</v>
      </c>
      <c r="B19" s="1072"/>
      <c r="C19" s="1072"/>
      <c r="D19" s="1072"/>
      <c r="E19" s="1072"/>
      <c r="F19" s="1072"/>
      <c r="G19" s="1072"/>
      <c r="H19" s="1072"/>
      <c r="I19" s="1072"/>
      <c r="J19" s="1072"/>
      <c r="K19" s="1072"/>
    </row>
    <row r="20" spans="1:11" x14ac:dyDescent="0.35">
      <c r="A20" s="1073"/>
      <c r="B20" s="1073"/>
      <c r="C20" s="1073"/>
      <c r="D20" s="1073"/>
      <c r="E20" s="1073"/>
      <c r="F20" s="1073"/>
      <c r="G20" s="1073"/>
      <c r="H20" s="1073"/>
      <c r="I20" s="1073"/>
      <c r="J20" s="1073"/>
      <c r="K20" s="1073"/>
    </row>
    <row r="21" spans="1:11" ht="32" customHeight="1" x14ac:dyDescent="0.35">
      <c r="A21" s="1034" t="s">
        <v>694</v>
      </c>
      <c r="B21" s="1034"/>
      <c r="C21" s="1034"/>
      <c r="D21" s="1034"/>
      <c r="E21" s="1034"/>
      <c r="F21" s="1034"/>
      <c r="G21" s="1034"/>
      <c r="H21" s="1034"/>
      <c r="I21" s="1034"/>
      <c r="J21" s="1034"/>
      <c r="K21" s="1034"/>
    </row>
    <row r="22" spans="1:11" ht="32" customHeight="1" x14ac:dyDescent="0.35">
      <c r="A22" s="287"/>
      <c r="B22" s="287"/>
      <c r="C22" s="287"/>
      <c r="D22" s="287"/>
      <c r="E22" s="287"/>
      <c r="F22" s="287"/>
      <c r="G22" s="287"/>
      <c r="H22" s="287"/>
      <c r="I22" s="287"/>
      <c r="J22" s="287"/>
      <c r="K22" s="287"/>
    </row>
    <row r="23" spans="1:11" ht="32" customHeight="1" x14ac:dyDescent="0.35">
      <c r="A23" s="287"/>
      <c r="B23" s="287"/>
      <c r="C23" s="287"/>
      <c r="D23" s="287"/>
      <c r="E23" s="287"/>
      <c r="F23" s="287"/>
      <c r="G23" s="287"/>
      <c r="H23" s="287"/>
      <c r="I23" s="287"/>
      <c r="J23" s="287"/>
      <c r="K23" s="287"/>
    </row>
    <row r="24" spans="1:11" ht="32" customHeight="1" x14ac:dyDescent="0.35">
      <c r="A24" s="287"/>
      <c r="B24" s="287"/>
      <c r="C24" s="287"/>
      <c r="D24" s="287"/>
      <c r="E24" s="287"/>
      <c r="F24" s="287"/>
      <c r="G24" s="287"/>
      <c r="H24" s="287"/>
      <c r="I24" s="287"/>
      <c r="J24" s="287"/>
      <c r="K24" s="287"/>
    </row>
    <row r="25" spans="1:11" ht="32" customHeight="1" x14ac:dyDescent="0.35">
      <c r="A25" s="287"/>
      <c r="B25" s="287"/>
      <c r="C25" s="287"/>
      <c r="D25" s="287"/>
      <c r="E25" s="287"/>
      <c r="F25" s="287"/>
      <c r="G25" s="287"/>
      <c r="H25" s="287"/>
      <c r="I25" s="287"/>
      <c r="J25" s="287"/>
      <c r="K25" s="287"/>
    </row>
    <row r="26" spans="1:11" ht="7.25" customHeight="1" x14ac:dyDescent="0.35">
      <c r="A26" s="1058"/>
      <c r="B26" s="1058"/>
      <c r="C26" s="1058"/>
      <c r="D26" s="1058"/>
      <c r="E26" s="1058"/>
      <c r="F26" s="1058"/>
      <c r="G26" s="1058"/>
      <c r="H26" s="1058"/>
      <c r="I26" s="1058"/>
      <c r="J26" s="1058"/>
      <c r="K26" s="1058"/>
    </row>
    <row r="27" spans="1:11" ht="30.65" customHeight="1" x14ac:dyDescent="0.35">
      <c r="A27" s="1034" t="s">
        <v>695</v>
      </c>
      <c r="B27" s="1034"/>
      <c r="C27" s="1034"/>
      <c r="D27" s="1034"/>
      <c r="E27" s="1034"/>
      <c r="F27" s="1034"/>
      <c r="G27" s="1034"/>
      <c r="H27" s="1034"/>
      <c r="I27" s="1034"/>
      <c r="J27" s="1034"/>
      <c r="K27" s="1034"/>
    </row>
    <row r="28" spans="1:11" ht="34.25" customHeight="1" x14ac:dyDescent="0.35">
      <c r="A28" s="1069" t="s">
        <v>696</v>
      </c>
      <c r="B28" s="1069"/>
      <c r="C28" s="1069"/>
      <c r="D28" s="1069"/>
      <c r="E28" s="1069"/>
      <c r="F28" s="1069"/>
      <c r="G28" s="1069"/>
      <c r="H28" s="1069"/>
      <c r="I28" s="1069"/>
      <c r="J28" s="1069"/>
      <c r="K28" s="1069"/>
    </row>
    <row r="29" spans="1:11" ht="9" customHeight="1" x14ac:dyDescent="0.35">
      <c r="A29" s="1070"/>
      <c r="B29" s="1070"/>
      <c r="C29" s="1070"/>
      <c r="D29" s="1070"/>
      <c r="E29" s="1070"/>
      <c r="F29" s="1070"/>
      <c r="G29" s="1070"/>
      <c r="H29" s="1070"/>
      <c r="I29" s="1070"/>
      <c r="J29" s="1070"/>
      <c r="K29" s="1070"/>
    </row>
    <row r="30" spans="1:11" ht="18" customHeight="1" x14ac:dyDescent="0.35">
      <c r="A30" s="1066" t="s">
        <v>697</v>
      </c>
      <c r="B30" s="1066"/>
      <c r="C30" s="1066"/>
      <c r="D30" s="1066"/>
      <c r="E30" s="1066"/>
      <c r="F30" s="1066"/>
      <c r="G30" s="1066"/>
      <c r="H30" s="1066"/>
      <c r="I30" s="1066"/>
      <c r="J30" s="1066"/>
      <c r="K30" s="1066"/>
    </row>
    <row r="31" spans="1:11" ht="18.5" x14ac:dyDescent="0.45">
      <c r="A31" s="1067" t="s">
        <v>174</v>
      </c>
      <c r="B31" s="1067"/>
      <c r="C31" s="1067"/>
      <c r="D31" s="1067"/>
      <c r="E31" s="1067"/>
      <c r="F31" s="1067"/>
      <c r="G31" s="1067"/>
      <c r="H31" s="1067"/>
      <c r="I31" s="1067"/>
      <c r="J31" s="1067"/>
      <c r="K31" s="288"/>
    </row>
    <row r="32" spans="1:11" ht="15.5" x14ac:dyDescent="0.35">
      <c r="A32" s="1068" t="s">
        <v>196</v>
      </c>
      <c r="B32" s="1068"/>
      <c r="C32" s="1068"/>
      <c r="D32" s="1068"/>
      <c r="E32" s="1068"/>
      <c r="F32" s="1068"/>
      <c r="G32" s="1068"/>
      <c r="H32" s="1068"/>
      <c r="I32" s="1068"/>
      <c r="J32" s="1068"/>
      <c r="K32" s="288"/>
    </row>
    <row r="33" spans="1:23" ht="11" customHeight="1" thickBot="1" x14ac:dyDescent="0.4">
      <c r="A33" s="1030"/>
      <c r="B33" s="1030"/>
      <c r="C33" s="1030"/>
      <c r="D33" s="1030"/>
      <c r="E33" s="1030"/>
      <c r="F33" s="1030"/>
      <c r="G33" s="1030"/>
      <c r="H33" s="1030"/>
      <c r="I33" s="1030"/>
      <c r="J33" s="1030"/>
      <c r="K33" s="1030"/>
    </row>
    <row r="34" spans="1:23" ht="15" thickBot="1" x14ac:dyDescent="0.4">
      <c r="A34" s="282" t="s">
        <v>195</v>
      </c>
      <c r="B34" s="285"/>
      <c r="C34" s="285"/>
      <c r="D34" s="1035"/>
      <c r="E34" s="1036"/>
      <c r="F34" s="1036"/>
      <c r="G34" s="1036"/>
      <c r="H34" s="1036"/>
      <c r="I34" s="1036"/>
      <c r="J34" s="1036"/>
      <c r="K34" s="1037"/>
    </row>
    <row r="35" spans="1:23" x14ac:dyDescent="0.35">
      <c r="A35" s="288"/>
      <c r="B35" s="1025" t="s">
        <v>194</v>
      </c>
      <c r="C35" s="1025"/>
      <c r="D35" s="1025"/>
      <c r="E35" s="1025"/>
      <c r="F35" s="1025"/>
      <c r="G35" s="1025"/>
      <c r="H35" s="1025"/>
      <c r="I35" s="1025"/>
      <c r="J35" s="1025"/>
      <c r="K35" s="1025"/>
      <c r="V35" s="3" t="b">
        <v>0</v>
      </c>
    </row>
    <row r="36" spans="1:23" x14ac:dyDescent="0.35">
      <c r="A36" s="288"/>
      <c r="B36" s="1025" t="s">
        <v>193</v>
      </c>
      <c r="C36" s="1025"/>
      <c r="D36" s="1025"/>
      <c r="E36" s="1025"/>
      <c r="F36" s="1025"/>
      <c r="G36" s="1025"/>
      <c r="H36" s="1025"/>
      <c r="I36" s="1025"/>
      <c r="J36" s="1025"/>
      <c r="K36" s="1025"/>
      <c r="V36" s="3" t="b">
        <v>0</v>
      </c>
    </row>
    <row r="37" spans="1:23" x14ac:dyDescent="0.35">
      <c r="A37" s="288"/>
      <c r="B37" s="1025" t="s">
        <v>714</v>
      </c>
      <c r="C37" s="1025"/>
      <c r="D37" s="1025"/>
      <c r="E37" s="1025"/>
      <c r="F37" s="1025"/>
      <c r="G37" s="1025"/>
      <c r="H37" s="1025"/>
      <c r="I37" s="1025"/>
      <c r="J37" s="1025"/>
      <c r="K37" s="1025"/>
      <c r="V37" s="3" t="b">
        <v>0</v>
      </c>
    </row>
    <row r="38" spans="1:23" x14ac:dyDescent="0.35">
      <c r="A38" s="288"/>
      <c r="B38" s="1025" t="s">
        <v>700</v>
      </c>
      <c r="C38" s="1025"/>
      <c r="D38" s="1025"/>
      <c r="E38" s="1025"/>
      <c r="F38" s="1025"/>
      <c r="G38" s="1025"/>
      <c r="H38" s="1025"/>
      <c r="I38" s="1025"/>
      <c r="J38" s="1025"/>
      <c r="K38" s="1025"/>
    </row>
    <row r="39" spans="1:23" x14ac:dyDescent="0.35">
      <c r="A39" s="288"/>
      <c r="B39" s="1065" t="s">
        <v>698</v>
      </c>
      <c r="C39" s="1065"/>
      <c r="D39" s="1065"/>
      <c r="E39" s="1065"/>
      <c r="F39" s="1065"/>
      <c r="G39" s="1065"/>
      <c r="H39" s="1065"/>
      <c r="I39" s="1065"/>
      <c r="J39" s="1065"/>
      <c r="K39" s="289"/>
      <c r="V39" s="3" t="b">
        <v>1</v>
      </c>
    </row>
    <row r="40" spans="1:23" x14ac:dyDescent="0.35">
      <c r="A40" s="288"/>
      <c r="B40" s="1059" t="s">
        <v>699</v>
      </c>
      <c r="C40" s="1059"/>
      <c r="D40" s="1059"/>
      <c r="E40" s="1059"/>
      <c r="F40" s="1059"/>
      <c r="G40" s="1059"/>
      <c r="H40" s="1059"/>
      <c r="I40" s="1059"/>
      <c r="J40" s="1059"/>
      <c r="K40" s="289"/>
      <c r="W40" s="3" t="e">
        <f>IF(AND(V35=TRUE,V36=TRUE,V37=TRUE,#REF!=TRUE,V39=TRUE),"See Assessment for justification and work order for items and locations","No Measures Justified")</f>
        <v>#REF!</v>
      </c>
    </row>
    <row r="41" spans="1:23" ht="11" customHeight="1" thickBot="1" x14ac:dyDescent="0.4">
      <c r="A41" s="1030"/>
      <c r="B41" s="1030"/>
      <c r="C41" s="1030"/>
      <c r="D41" s="1030"/>
      <c r="E41" s="1030"/>
      <c r="F41" s="1030"/>
      <c r="G41" s="1030"/>
      <c r="H41" s="1030"/>
      <c r="I41" s="1030"/>
      <c r="J41" s="1030"/>
      <c r="K41" s="1030"/>
    </row>
    <row r="42" spans="1:23" ht="15" thickBot="1" x14ac:dyDescent="0.4">
      <c r="A42" s="5" t="s">
        <v>192</v>
      </c>
      <c r="B42" s="285"/>
      <c r="C42" s="1035"/>
      <c r="D42" s="1036"/>
      <c r="E42" s="1036"/>
      <c r="F42" s="1036"/>
      <c r="G42" s="1036"/>
      <c r="H42" s="1036"/>
      <c r="I42" s="1036"/>
      <c r="J42" s="1036"/>
      <c r="K42" s="1037"/>
    </row>
    <row r="43" spans="1:23" x14ac:dyDescent="0.35">
      <c r="A43" s="285"/>
      <c r="B43" s="286" t="s">
        <v>715</v>
      </c>
      <c r="C43" s="285"/>
      <c r="D43" s="285"/>
      <c r="E43" s="285"/>
      <c r="F43" s="1060"/>
      <c r="G43" s="1060"/>
      <c r="H43" s="1060"/>
      <c r="I43" s="1060"/>
      <c r="J43" s="1060"/>
      <c r="K43" s="1060"/>
      <c r="V43" s="3" t="b">
        <v>0</v>
      </c>
    </row>
    <row r="44" spans="1:23" x14ac:dyDescent="0.35">
      <c r="A44" s="285"/>
      <c r="B44" s="286" t="s">
        <v>716</v>
      </c>
      <c r="C44" s="285"/>
      <c r="D44" s="285"/>
      <c r="E44" s="285"/>
      <c r="F44" s="285"/>
      <c r="G44" s="285"/>
      <c r="H44" s="285"/>
      <c r="I44" s="285"/>
      <c r="J44" s="285"/>
      <c r="K44" s="288"/>
      <c r="V44" s="3" t="b">
        <v>0</v>
      </c>
    </row>
    <row r="45" spans="1:23" x14ac:dyDescent="0.35">
      <c r="A45" s="285"/>
      <c r="B45" s="286" t="s">
        <v>717</v>
      </c>
      <c r="C45" s="285"/>
      <c r="D45" s="285"/>
      <c r="E45" s="285"/>
      <c r="F45" s="285"/>
      <c r="G45" s="285"/>
      <c r="H45" s="285"/>
      <c r="I45" s="285"/>
      <c r="J45" s="285"/>
      <c r="K45" s="288"/>
      <c r="V45" s="3" t="b">
        <v>0</v>
      </c>
    </row>
    <row r="46" spans="1:23" x14ac:dyDescent="0.35">
      <c r="A46" s="285"/>
      <c r="B46" s="1054" t="s">
        <v>718</v>
      </c>
      <c r="C46" s="1054"/>
      <c r="D46" s="1054"/>
      <c r="E46" s="1054"/>
      <c r="F46" s="1054"/>
      <c r="G46" s="1054"/>
      <c r="H46" s="1054"/>
      <c r="I46" s="1054"/>
      <c r="J46" s="1054"/>
      <c r="K46" s="1054"/>
      <c r="V46" s="3" t="b">
        <v>0</v>
      </c>
    </row>
    <row r="47" spans="1:23" x14ac:dyDescent="0.35">
      <c r="A47" s="285"/>
      <c r="B47" s="1054"/>
      <c r="C47" s="1054"/>
      <c r="D47" s="1054"/>
      <c r="E47" s="1054"/>
      <c r="F47" s="1054"/>
      <c r="G47" s="1054"/>
      <c r="H47" s="1054"/>
      <c r="I47" s="1054"/>
      <c r="J47" s="1054"/>
      <c r="K47" s="1054"/>
      <c r="W47" s="3" t="str">
        <f>IF(AND(V43=TRUE,V44=TRUE,V45=TRUE,V46=TRUE),"See Assessment for justification and work order for items and locations","No Measures Justified")</f>
        <v>No Measures Justified</v>
      </c>
    </row>
    <row r="48" spans="1:23" ht="11" customHeight="1" thickBot="1" x14ac:dyDescent="0.4">
      <c r="A48" s="1027"/>
      <c r="B48" s="1027"/>
      <c r="C48" s="1027"/>
      <c r="D48" s="1027"/>
      <c r="E48" s="1027"/>
      <c r="F48" s="1027"/>
      <c r="G48" s="1027"/>
      <c r="H48" s="1027"/>
      <c r="I48" s="1027"/>
      <c r="J48" s="1027"/>
      <c r="K48" s="1027"/>
    </row>
    <row r="49" spans="1:23" ht="15" thickBot="1" x14ac:dyDescent="0.4">
      <c r="A49" s="5" t="s">
        <v>719</v>
      </c>
      <c r="B49" s="285"/>
      <c r="C49" s="1035"/>
      <c r="D49" s="1036"/>
      <c r="E49" s="1036"/>
      <c r="F49" s="1036"/>
      <c r="G49" s="1036"/>
      <c r="H49" s="1036"/>
      <c r="I49" s="1036"/>
      <c r="J49" s="1036"/>
      <c r="K49" s="1037"/>
    </row>
    <row r="50" spans="1:23" x14ac:dyDescent="0.35">
      <c r="A50" s="288"/>
      <c r="B50" s="285" t="s">
        <v>720</v>
      </c>
      <c r="C50" s="285"/>
      <c r="D50" s="285"/>
      <c r="E50" s="285"/>
      <c r="F50" s="1060"/>
      <c r="G50" s="1060"/>
      <c r="H50" s="1060"/>
      <c r="I50" s="1060"/>
      <c r="J50" s="1060"/>
      <c r="K50" s="1060"/>
      <c r="V50" s="3" t="b">
        <v>0</v>
      </c>
    </row>
    <row r="51" spans="1:23" x14ac:dyDescent="0.35">
      <c r="A51" s="288"/>
      <c r="B51" s="1025" t="s">
        <v>721</v>
      </c>
      <c r="C51" s="1025"/>
      <c r="D51" s="1025"/>
      <c r="E51" s="1025"/>
      <c r="F51" s="1025"/>
      <c r="G51" s="1025"/>
      <c r="H51" s="1025"/>
      <c r="I51" s="1025"/>
      <c r="J51" s="1025"/>
      <c r="K51" s="1025"/>
      <c r="V51" s="3" t="b">
        <v>0</v>
      </c>
    </row>
    <row r="52" spans="1:23" x14ac:dyDescent="0.35">
      <c r="A52" s="288"/>
      <c r="B52" s="1025" t="s">
        <v>722</v>
      </c>
      <c r="C52" s="1025"/>
      <c r="D52" s="1025"/>
      <c r="E52" s="1025"/>
      <c r="F52" s="1025"/>
      <c r="G52" s="1025"/>
      <c r="H52" s="1025"/>
      <c r="I52" s="1025"/>
      <c r="J52" s="1025"/>
      <c r="K52" s="1025"/>
      <c r="V52" s="3" t="b">
        <v>0</v>
      </c>
    </row>
    <row r="53" spans="1:23" ht="14.5" customHeight="1" x14ac:dyDescent="0.35">
      <c r="A53" s="288"/>
      <c r="B53" s="1034" t="s">
        <v>723</v>
      </c>
      <c r="C53" s="1034"/>
      <c r="D53" s="1034"/>
      <c r="E53" s="1034"/>
      <c r="F53" s="1034"/>
      <c r="G53" s="1034"/>
      <c r="H53" s="1034"/>
      <c r="I53" s="1034"/>
      <c r="J53" s="1034"/>
      <c r="K53" s="1034"/>
      <c r="V53" s="3" t="b">
        <v>0</v>
      </c>
    </row>
    <row r="54" spans="1:23" x14ac:dyDescent="0.35">
      <c r="A54" s="286"/>
      <c r="B54" s="1034"/>
      <c r="C54" s="1034"/>
      <c r="D54" s="1034"/>
      <c r="E54" s="1034"/>
      <c r="F54" s="1034"/>
      <c r="G54" s="1034"/>
      <c r="H54" s="1034"/>
      <c r="I54" s="1034"/>
      <c r="J54" s="1034"/>
      <c r="K54" s="1034"/>
      <c r="W54" s="3" t="str">
        <f>IF(AND(V50=TRUE,V51=TRUE,V52=TRUE,V53=TRUE),"See Assessment for justification and work order for measure parameters","No Measures Justified")</f>
        <v>No Measures Justified</v>
      </c>
    </row>
    <row r="55" spans="1:23" ht="11" customHeight="1" thickBot="1" x14ac:dyDescent="0.4">
      <c r="A55" s="1027"/>
      <c r="B55" s="1027"/>
      <c r="C55" s="1027"/>
      <c r="D55" s="1027"/>
      <c r="E55" s="1027"/>
      <c r="F55" s="1027"/>
      <c r="G55" s="1027"/>
      <c r="H55" s="1027"/>
      <c r="I55" s="1027"/>
      <c r="J55" s="1027"/>
      <c r="K55" s="1027"/>
    </row>
    <row r="56" spans="1:23" ht="15" thickBot="1" x14ac:dyDescent="0.4">
      <c r="A56" s="5" t="s">
        <v>191</v>
      </c>
      <c r="B56" s="5"/>
      <c r="C56" s="1035"/>
      <c r="D56" s="1036"/>
      <c r="E56" s="1036"/>
      <c r="F56" s="1036"/>
      <c r="G56" s="1036"/>
      <c r="H56" s="1036"/>
      <c r="I56" s="1036"/>
      <c r="J56" s="1036"/>
      <c r="K56" s="1037"/>
    </row>
    <row r="57" spans="1:23" x14ac:dyDescent="0.35">
      <c r="A57" s="288"/>
      <c r="B57" s="1025" t="s">
        <v>724</v>
      </c>
      <c r="C57" s="1025"/>
      <c r="D57" s="1025"/>
      <c r="E57" s="1025"/>
      <c r="F57" s="1025"/>
      <c r="G57" s="1025"/>
      <c r="H57" s="1025"/>
      <c r="I57" s="1025"/>
      <c r="J57" s="1025"/>
      <c r="K57" s="1025"/>
      <c r="V57" s="3" t="b">
        <v>0</v>
      </c>
    </row>
    <row r="58" spans="1:23" x14ac:dyDescent="0.35">
      <c r="A58" s="288"/>
      <c r="B58" s="1025" t="s">
        <v>725</v>
      </c>
      <c r="C58" s="1025"/>
      <c r="D58" s="1025"/>
      <c r="E58" s="1025"/>
      <c r="F58" s="1025"/>
      <c r="G58" s="1025"/>
      <c r="H58" s="1025"/>
      <c r="I58" s="1025"/>
      <c r="J58" s="1025"/>
      <c r="K58" s="1025"/>
      <c r="V58" s="3" t="b">
        <v>0</v>
      </c>
    </row>
    <row r="59" spans="1:23" x14ac:dyDescent="0.35">
      <c r="A59" s="288"/>
      <c r="B59" s="1025" t="s">
        <v>726</v>
      </c>
      <c r="C59" s="1025"/>
      <c r="D59" s="1025"/>
      <c r="E59" s="1025"/>
      <c r="F59" s="1025"/>
      <c r="G59" s="1025"/>
      <c r="H59" s="1025"/>
      <c r="I59" s="1025"/>
      <c r="J59" s="1025"/>
      <c r="K59" s="1025"/>
      <c r="V59" s="3" t="b">
        <v>0</v>
      </c>
    </row>
    <row r="60" spans="1:23" ht="11" customHeight="1" thickBot="1" x14ac:dyDescent="0.4">
      <c r="A60" s="1030"/>
      <c r="B60" s="1030"/>
      <c r="C60" s="1030"/>
      <c r="D60" s="1030"/>
      <c r="E60" s="1030"/>
      <c r="F60" s="1030"/>
      <c r="G60" s="1030"/>
      <c r="H60" s="1030"/>
      <c r="I60" s="1030"/>
      <c r="J60" s="1030"/>
      <c r="K60" s="1030"/>
    </row>
    <row r="61" spans="1:23" ht="15" thickBot="1" x14ac:dyDescent="0.4">
      <c r="A61" s="5" t="s">
        <v>727</v>
      </c>
      <c r="B61" s="5"/>
      <c r="C61" s="1035"/>
      <c r="D61" s="1036"/>
      <c r="E61" s="1036"/>
      <c r="F61" s="1036"/>
      <c r="G61" s="1036"/>
      <c r="H61" s="1036"/>
      <c r="I61" s="1036"/>
      <c r="J61" s="1036"/>
      <c r="K61" s="1037"/>
    </row>
    <row r="62" spans="1:23" x14ac:dyDescent="0.35">
      <c r="A62" s="285"/>
      <c r="B62" s="1025" t="s">
        <v>728</v>
      </c>
      <c r="C62" s="1025"/>
      <c r="D62" s="1025"/>
      <c r="E62" s="1025"/>
      <c r="F62" s="1025"/>
      <c r="G62" s="1025"/>
      <c r="H62" s="1025"/>
      <c r="I62" s="1025"/>
      <c r="J62" s="1025"/>
      <c r="K62" s="1025"/>
      <c r="V62" s="3" t="b">
        <v>0</v>
      </c>
    </row>
    <row r="63" spans="1:23" x14ac:dyDescent="0.35">
      <c r="A63" s="285"/>
      <c r="B63" s="286"/>
      <c r="C63" s="1025" t="s">
        <v>190</v>
      </c>
      <c r="D63" s="1025"/>
      <c r="E63" s="1025"/>
      <c r="F63" s="1025"/>
      <c r="G63" s="1025"/>
      <c r="H63" s="1025"/>
      <c r="I63" s="1025"/>
      <c r="J63" s="1025"/>
      <c r="K63" s="1025"/>
      <c r="V63" s="3" t="b">
        <v>0</v>
      </c>
    </row>
    <row r="64" spans="1:23" ht="27" customHeight="1" x14ac:dyDescent="0.35">
      <c r="A64" s="285"/>
      <c r="B64" s="286"/>
      <c r="C64" s="1034" t="s">
        <v>701</v>
      </c>
      <c r="D64" s="1034"/>
      <c r="E64" s="1034"/>
      <c r="F64" s="1034"/>
      <c r="G64" s="1034"/>
      <c r="H64" s="1034"/>
      <c r="I64" s="1034"/>
      <c r="J64" s="1034"/>
      <c r="K64" s="1034"/>
      <c r="V64" s="3" t="b">
        <v>0</v>
      </c>
      <c r="W64" s="3" t="str">
        <f>IF(AND(V62=TRUE,V63=TRUE),#REF!,IF(AND(V62=TRUE,V64=TRUE),V65,"No Measures Justified"))</f>
        <v>No Measures Justified</v>
      </c>
    </row>
    <row r="65" spans="1:35" ht="11" customHeight="1" thickBot="1" x14ac:dyDescent="0.4">
      <c r="A65" s="1027"/>
      <c r="B65" s="1027"/>
      <c r="C65" s="1027"/>
      <c r="D65" s="1027"/>
      <c r="E65" s="1027"/>
      <c r="F65" s="1027"/>
      <c r="G65" s="1027"/>
      <c r="H65" s="1027"/>
      <c r="I65" s="1027"/>
      <c r="J65" s="1027"/>
      <c r="K65" s="1027"/>
      <c r="V65" s="3" t="s">
        <v>189</v>
      </c>
    </row>
    <row r="66" spans="1:35" ht="15" thickBot="1" x14ac:dyDescent="0.4">
      <c r="A66" s="5" t="s">
        <v>729</v>
      </c>
      <c r="B66" s="5"/>
      <c r="C66" s="1035"/>
      <c r="D66" s="1036"/>
      <c r="E66" s="1036"/>
      <c r="F66" s="1036"/>
      <c r="G66" s="1036"/>
      <c r="H66" s="1036"/>
      <c r="I66" s="1036"/>
      <c r="J66" s="1036"/>
      <c r="K66" s="1037"/>
      <c r="AI66" s="298"/>
    </row>
    <row r="67" spans="1:35" x14ac:dyDescent="0.35">
      <c r="A67" s="285"/>
      <c r="B67" s="1025" t="s">
        <v>730</v>
      </c>
      <c r="C67" s="1025"/>
      <c r="D67" s="1025"/>
      <c r="E67" s="1025"/>
      <c r="F67" s="1025"/>
      <c r="G67" s="1025"/>
      <c r="H67" s="1025"/>
      <c r="I67" s="1025"/>
      <c r="J67" s="1025"/>
      <c r="K67" s="1025"/>
      <c r="V67" s="3" t="b">
        <v>0</v>
      </c>
    </row>
    <row r="68" spans="1:35" x14ac:dyDescent="0.35">
      <c r="A68" s="285"/>
      <c r="B68" s="1025" t="s">
        <v>731</v>
      </c>
      <c r="C68" s="1025"/>
      <c r="D68" s="1025"/>
      <c r="E68" s="1025"/>
      <c r="F68" s="1025"/>
      <c r="G68" s="1025"/>
      <c r="H68" s="1025"/>
      <c r="I68" s="1025"/>
      <c r="J68" s="1025"/>
      <c r="K68" s="1025"/>
      <c r="V68" s="3" t="b">
        <v>0</v>
      </c>
    </row>
    <row r="69" spans="1:35" x14ac:dyDescent="0.35">
      <c r="A69" s="285"/>
      <c r="B69" s="1025" t="s">
        <v>732</v>
      </c>
      <c r="C69" s="1025"/>
      <c r="D69" s="1025"/>
      <c r="E69" s="1025"/>
      <c r="F69" s="1025"/>
      <c r="G69" s="1025"/>
      <c r="H69" s="1025"/>
      <c r="I69" s="1025"/>
      <c r="J69" s="1025"/>
      <c r="K69" s="1025"/>
      <c r="V69" s="3" t="b">
        <v>0</v>
      </c>
      <c r="W69" s="3" t="str">
        <f>IF(AND(V67=TRUE,V68=TRUE,V69=TRUE),"See Assessment for justification and work order for measure parameters","No Measures Justified")</f>
        <v>No Measures Justified</v>
      </c>
    </row>
    <row r="70" spans="1:35" ht="11" customHeight="1" thickBot="1" x14ac:dyDescent="0.4">
      <c r="A70" s="1027"/>
      <c r="B70" s="1027"/>
      <c r="C70" s="1027"/>
      <c r="D70" s="1027"/>
      <c r="E70" s="1027"/>
      <c r="F70" s="1027"/>
      <c r="G70" s="1027"/>
      <c r="H70" s="1027"/>
      <c r="I70" s="1027"/>
      <c r="J70" s="1027"/>
      <c r="K70" s="1027"/>
    </row>
    <row r="71" spans="1:35" ht="15" thickBot="1" x14ac:dyDescent="0.4">
      <c r="A71" s="5" t="s">
        <v>188</v>
      </c>
      <c r="B71" s="5"/>
      <c r="C71" s="1035"/>
      <c r="D71" s="1036"/>
      <c r="E71" s="1036"/>
      <c r="F71" s="1036"/>
      <c r="G71" s="1036"/>
      <c r="H71" s="1036"/>
      <c r="I71" s="1036"/>
      <c r="J71" s="1036"/>
      <c r="K71" s="1037"/>
    </row>
    <row r="72" spans="1:35" x14ac:dyDescent="0.35">
      <c r="A72" s="285"/>
      <c r="B72" s="286" t="s">
        <v>733</v>
      </c>
      <c r="C72" s="286"/>
      <c r="D72" s="286"/>
      <c r="E72" s="286"/>
      <c r="F72" s="286"/>
      <c r="G72" s="286"/>
      <c r="H72" s="290"/>
      <c r="I72" s="98"/>
      <c r="J72" s="98"/>
      <c r="K72" s="288"/>
    </row>
    <row r="73" spans="1:35" ht="31.25" customHeight="1" x14ac:dyDescent="0.35">
      <c r="A73" s="285"/>
      <c r="B73" s="1034" t="s">
        <v>734</v>
      </c>
      <c r="C73" s="1034"/>
      <c r="D73" s="1034"/>
      <c r="E73" s="1034"/>
      <c r="F73" s="1034"/>
      <c r="G73" s="1034"/>
      <c r="H73" s="1034"/>
      <c r="I73" s="1034"/>
      <c r="J73" s="1034"/>
      <c r="K73" s="1034"/>
      <c r="V73" s="3" t="b">
        <v>0</v>
      </c>
    </row>
    <row r="74" spans="1:35" x14ac:dyDescent="0.35">
      <c r="A74" s="285"/>
      <c r="B74" s="1034" t="s">
        <v>702</v>
      </c>
      <c r="C74" s="1034"/>
      <c r="D74" s="1034"/>
      <c r="E74" s="1034"/>
      <c r="F74" s="1034"/>
      <c r="G74" s="1034"/>
      <c r="H74" s="1034"/>
      <c r="I74" s="1034"/>
      <c r="J74" s="1034"/>
      <c r="K74" s="1034"/>
      <c r="V74" s="3" t="b">
        <v>0</v>
      </c>
    </row>
    <row r="75" spans="1:35" x14ac:dyDescent="0.35">
      <c r="A75" s="285"/>
      <c r="B75" s="1034"/>
      <c r="C75" s="1034"/>
      <c r="D75" s="1034"/>
      <c r="E75" s="1034"/>
      <c r="F75" s="1034"/>
      <c r="G75" s="1034"/>
      <c r="H75" s="1034"/>
      <c r="I75" s="1034"/>
      <c r="J75" s="1034"/>
      <c r="K75" s="1034"/>
      <c r="W75" s="3" t="str">
        <f>IF(AND(V73=TRUE,V74=TRUE),"See Assessment for justification and work order for items and locations","No Measures Justified")</f>
        <v>No Measures Justified</v>
      </c>
    </row>
    <row r="76" spans="1:35" ht="11" customHeight="1" x14ac:dyDescent="0.35">
      <c r="A76" s="1030"/>
      <c r="B76" s="1030"/>
      <c r="C76" s="1030"/>
      <c r="D76" s="1030"/>
      <c r="E76" s="1030"/>
      <c r="F76" s="1030"/>
      <c r="G76" s="1030"/>
      <c r="H76" s="1030"/>
      <c r="I76" s="1030"/>
      <c r="J76" s="1030"/>
      <c r="K76" s="1030"/>
    </row>
    <row r="77" spans="1:35" x14ac:dyDescent="0.35">
      <c r="A77" s="1042" t="s">
        <v>697</v>
      </c>
      <c r="B77" s="1042"/>
      <c r="C77" s="1042"/>
      <c r="D77" s="1042"/>
      <c r="E77" s="1042"/>
      <c r="F77" s="1042"/>
      <c r="G77" s="1042"/>
      <c r="H77" s="1042"/>
      <c r="I77" s="1042"/>
      <c r="J77" s="1042"/>
      <c r="K77" s="1042"/>
    </row>
    <row r="78" spans="1:35" ht="15.5" x14ac:dyDescent="0.35">
      <c r="A78" s="1038" t="s">
        <v>173</v>
      </c>
      <c r="B78" s="1038"/>
      <c r="C78" s="1038"/>
      <c r="D78" s="1038"/>
      <c r="E78" s="1038"/>
      <c r="F78" s="1038"/>
      <c r="G78" s="1038"/>
      <c r="H78" s="1038"/>
      <c r="I78" s="1038"/>
      <c r="J78" s="1038"/>
      <c r="K78" s="1038"/>
    </row>
    <row r="79" spans="1:35" ht="11" customHeight="1" thickBot="1" x14ac:dyDescent="0.4">
      <c r="A79" s="1030"/>
      <c r="B79" s="1030"/>
      <c r="C79" s="1030"/>
      <c r="D79" s="1030"/>
      <c r="E79" s="1030"/>
      <c r="F79" s="1030"/>
      <c r="G79" s="1030"/>
      <c r="H79" s="1030"/>
      <c r="I79" s="1030"/>
      <c r="J79" s="1030"/>
      <c r="K79" s="1030"/>
    </row>
    <row r="80" spans="1:35" ht="15" thickBot="1" x14ac:dyDescent="0.4">
      <c r="A80" s="282" t="s">
        <v>705</v>
      </c>
      <c r="B80" s="288"/>
      <c r="C80" s="1039"/>
      <c r="D80" s="1040"/>
      <c r="E80" s="1040"/>
      <c r="F80" s="1040"/>
      <c r="G80" s="1040"/>
      <c r="H80" s="1040"/>
      <c r="I80" s="1040"/>
      <c r="J80" s="1040"/>
      <c r="K80" s="1041"/>
    </row>
    <row r="81" spans="1:29" x14ac:dyDescent="0.35">
      <c r="A81" s="288"/>
      <c r="B81" s="1025" t="s">
        <v>735</v>
      </c>
      <c r="C81" s="1025"/>
      <c r="D81" s="1025"/>
      <c r="E81" s="1025"/>
      <c r="F81" s="1025"/>
      <c r="G81" s="1025"/>
      <c r="H81" s="1025"/>
      <c r="I81" s="1025"/>
      <c r="J81" s="1025"/>
      <c r="K81" s="1025"/>
      <c r="V81" s="3" t="b">
        <v>0</v>
      </c>
    </row>
    <row r="82" spans="1:29" x14ac:dyDescent="0.35">
      <c r="A82" s="288"/>
      <c r="B82" s="1025" t="s">
        <v>736</v>
      </c>
      <c r="C82" s="1025"/>
      <c r="D82" s="1025"/>
      <c r="E82" s="1025"/>
      <c r="F82" s="1025"/>
      <c r="G82" s="1025"/>
      <c r="H82" s="1025"/>
      <c r="I82" s="1025"/>
      <c r="J82" s="1025"/>
      <c r="K82" s="1025"/>
      <c r="V82" s="3" t="b">
        <v>0</v>
      </c>
    </row>
    <row r="83" spans="1:29" ht="29" customHeight="1" x14ac:dyDescent="0.35">
      <c r="A83" s="288"/>
      <c r="B83" s="1034" t="s">
        <v>737</v>
      </c>
      <c r="C83" s="1034"/>
      <c r="D83" s="1034"/>
      <c r="E83" s="1034"/>
      <c r="F83" s="1034"/>
      <c r="G83" s="1034"/>
      <c r="H83" s="1034"/>
      <c r="I83" s="1034"/>
      <c r="J83" s="1034"/>
      <c r="K83" s="1034"/>
      <c r="V83" s="3" t="b">
        <v>0</v>
      </c>
    </row>
    <row r="84" spans="1:29" x14ac:dyDescent="0.35">
      <c r="A84" s="288"/>
      <c r="B84" s="1025" t="s">
        <v>703</v>
      </c>
      <c r="C84" s="1025"/>
      <c r="D84" s="1025"/>
      <c r="E84" s="1025"/>
      <c r="F84" s="1025"/>
      <c r="G84" s="1025"/>
      <c r="H84" s="1025"/>
      <c r="I84" s="1025"/>
      <c r="J84" s="1025"/>
      <c r="K84" s="1025"/>
      <c r="V84" s="3" t="b">
        <v>0</v>
      </c>
    </row>
    <row r="85" spans="1:29" x14ac:dyDescent="0.35">
      <c r="A85" s="285"/>
      <c r="B85" s="288"/>
      <c r="C85" s="1025" t="s">
        <v>738</v>
      </c>
      <c r="D85" s="1025"/>
      <c r="E85" s="1025"/>
      <c r="F85" s="1025"/>
      <c r="G85" s="1025"/>
      <c r="H85" s="1025"/>
      <c r="I85" s="1025"/>
      <c r="J85" s="1025"/>
      <c r="K85" s="1025"/>
      <c r="N85" s="4"/>
      <c r="O85" s="4"/>
      <c r="P85" s="4"/>
      <c r="Q85" s="4"/>
      <c r="R85" s="4"/>
      <c r="S85" s="4"/>
      <c r="T85" s="4"/>
      <c r="U85" s="4"/>
      <c r="V85" s="4" t="b">
        <v>0</v>
      </c>
      <c r="W85" s="3" t="str">
        <f>IF(OR(V81=TRUE,V82=TRUE,V83=TRUE,V84=TRUE,V85=TRUE),"Unit met required criteria above &amp; assessment justifies measures on work orders","No Measures Justified")</f>
        <v>No Measures Justified</v>
      </c>
    </row>
    <row r="86" spans="1:29" ht="11" customHeight="1" thickBot="1" x14ac:dyDescent="0.4">
      <c r="A86" s="1027"/>
      <c r="B86" s="1027"/>
      <c r="C86" s="1027"/>
      <c r="D86" s="1027"/>
      <c r="E86" s="1027"/>
      <c r="F86" s="1027"/>
      <c r="G86" s="1027"/>
      <c r="H86" s="1027"/>
      <c r="I86" s="1027"/>
      <c r="J86" s="1027"/>
      <c r="K86" s="1027"/>
      <c r="N86" s="4"/>
      <c r="O86" s="4"/>
      <c r="P86" s="4"/>
      <c r="Q86" s="4"/>
      <c r="R86" s="4"/>
      <c r="S86" s="4"/>
      <c r="T86" s="4"/>
      <c r="U86" s="4"/>
      <c r="V86" s="4"/>
    </row>
    <row r="87" spans="1:29" ht="15" thickBot="1" x14ac:dyDescent="0.4">
      <c r="A87" s="5" t="s">
        <v>704</v>
      </c>
      <c r="B87" s="285"/>
      <c r="C87" s="285"/>
      <c r="D87" s="1051"/>
      <c r="E87" s="1052"/>
      <c r="F87" s="1052"/>
      <c r="G87" s="1052"/>
      <c r="H87" s="1052"/>
      <c r="I87" s="1052"/>
      <c r="J87" s="1052"/>
      <c r="K87" s="1053"/>
    </row>
    <row r="88" spans="1:29" x14ac:dyDescent="0.35">
      <c r="A88" s="288"/>
      <c r="B88" s="1025" t="s">
        <v>739</v>
      </c>
      <c r="C88" s="1025"/>
      <c r="D88" s="1025"/>
      <c r="E88" s="1025"/>
      <c r="F88" s="1025"/>
      <c r="G88" s="1025"/>
      <c r="H88" s="1025"/>
      <c r="I88" s="1025"/>
      <c r="J88" s="1025"/>
      <c r="K88" s="1025"/>
      <c r="V88" s="3" t="b">
        <v>0</v>
      </c>
      <c r="W88" s="4"/>
      <c r="X88" s="4"/>
      <c r="Z88" s="4"/>
      <c r="AA88" s="4"/>
      <c r="AB88" s="4"/>
      <c r="AC88" s="4"/>
    </row>
    <row r="89" spans="1:29" x14ac:dyDescent="0.35">
      <c r="A89" s="285"/>
      <c r="B89" s="288"/>
      <c r="C89" s="1025" t="s">
        <v>740</v>
      </c>
      <c r="D89" s="1025"/>
      <c r="E89" s="1025"/>
      <c r="F89" s="1025"/>
      <c r="G89" s="1025"/>
      <c r="H89" s="1025"/>
      <c r="I89" s="1025"/>
      <c r="J89" s="1025"/>
      <c r="K89" s="1025"/>
      <c r="V89" s="3" t="b">
        <v>0</v>
      </c>
    </row>
    <row r="90" spans="1:29" ht="29.5" customHeight="1" x14ac:dyDescent="0.35">
      <c r="A90" s="288"/>
      <c r="B90" s="1054" t="s">
        <v>741</v>
      </c>
      <c r="C90" s="1054"/>
      <c r="D90" s="1054"/>
      <c r="E90" s="1054"/>
      <c r="F90" s="1054"/>
      <c r="G90" s="1054"/>
      <c r="H90" s="1054"/>
      <c r="I90" s="1054"/>
      <c r="J90" s="1054"/>
      <c r="K90" s="1054"/>
      <c r="V90" s="3" t="b">
        <v>0</v>
      </c>
      <c r="W90" s="3" t="str">
        <f>IF(AND(V88=TRUE,V89=TRUE,V90=TRUE),"Unit met required criteria above &amp; assessment justifies measures on work orders","No Measures Justified")</f>
        <v>No Measures Justified</v>
      </c>
    </row>
    <row r="91" spans="1:29" ht="11" customHeight="1" thickBot="1" x14ac:dyDescent="0.4">
      <c r="A91" s="1030"/>
      <c r="B91" s="1030"/>
      <c r="C91" s="1030"/>
      <c r="D91" s="1030"/>
      <c r="E91" s="1030"/>
      <c r="F91" s="1030"/>
      <c r="G91" s="1030"/>
      <c r="H91" s="1030"/>
      <c r="I91" s="1030"/>
      <c r="J91" s="1030"/>
      <c r="K91" s="1030"/>
    </row>
    <row r="92" spans="1:29" ht="15" thickBot="1" x14ac:dyDescent="0.4">
      <c r="A92" s="5" t="s">
        <v>706</v>
      </c>
      <c r="B92" s="285"/>
      <c r="C92" s="1051"/>
      <c r="D92" s="1052"/>
      <c r="E92" s="1052"/>
      <c r="F92" s="1052"/>
      <c r="G92" s="1052"/>
      <c r="H92" s="1052"/>
      <c r="I92" s="1052"/>
      <c r="J92" s="1052"/>
      <c r="K92" s="1053"/>
    </row>
    <row r="93" spans="1:29" x14ac:dyDescent="0.35">
      <c r="A93" s="288"/>
      <c r="B93" s="1025" t="s">
        <v>742</v>
      </c>
      <c r="C93" s="1025"/>
      <c r="D93" s="1025"/>
      <c r="E93" s="1025"/>
      <c r="F93" s="1025"/>
      <c r="G93" s="1025"/>
      <c r="H93" s="1025"/>
      <c r="I93" s="1025"/>
      <c r="J93" s="1025"/>
      <c r="K93" s="1025"/>
      <c r="V93" s="3" t="b">
        <v>0</v>
      </c>
      <c r="W93" s="3" t="str">
        <f>IF(AND(V93=TRUE,V94=TRUE,V95=TRUE),"True","False")</f>
        <v>False</v>
      </c>
      <c r="X93" s="3" t="e">
        <f>IF(OR(#REF!="TRUE",W96=TRUE,W97=TRUE,W98=TRUE,W99=TRUE),"Unit met required criteria above &amp; assessment justifies measures on work orders","No Measures Justified")</f>
        <v>#REF!</v>
      </c>
    </row>
    <row r="94" spans="1:29" x14ac:dyDescent="0.35">
      <c r="A94" s="288"/>
      <c r="B94" s="1025" t="s">
        <v>743</v>
      </c>
      <c r="C94" s="1025"/>
      <c r="D94" s="1025"/>
      <c r="E94" s="1025"/>
      <c r="F94" s="1025"/>
      <c r="G94" s="1025"/>
      <c r="H94" s="1025"/>
      <c r="I94" s="1025"/>
      <c r="J94" s="1025"/>
      <c r="K94" s="1025"/>
      <c r="V94" s="3" t="b">
        <v>0</v>
      </c>
      <c r="W94" s="3" t="str">
        <f>IF(AND(V93=TRUE,V94=TRUE,V95=TRUE),"True","False")</f>
        <v>False</v>
      </c>
    </row>
    <row r="95" spans="1:29" ht="32.5" customHeight="1" x14ac:dyDescent="0.35">
      <c r="A95" s="288"/>
      <c r="B95" s="1034" t="s">
        <v>744</v>
      </c>
      <c r="C95" s="1034"/>
      <c r="D95" s="1034"/>
      <c r="E95" s="1034"/>
      <c r="F95" s="1034"/>
      <c r="G95" s="1034"/>
      <c r="H95" s="1034"/>
      <c r="I95" s="1034"/>
      <c r="J95" s="1034"/>
      <c r="K95" s="1034"/>
      <c r="V95" s="3" t="b">
        <v>0</v>
      </c>
      <c r="W95" s="3" t="str">
        <f>IF(AND(V93=TRUE,V94=TRUE,V95=TRUE,V96=TRUE),"True","False")</f>
        <v>False</v>
      </c>
    </row>
    <row r="96" spans="1:29" x14ac:dyDescent="0.35">
      <c r="A96" s="288"/>
      <c r="B96" s="1025" t="s">
        <v>745</v>
      </c>
      <c r="C96" s="1025"/>
      <c r="D96" s="1025"/>
      <c r="E96" s="1025"/>
      <c r="F96" s="1025"/>
      <c r="G96" s="1025"/>
      <c r="H96" s="1025"/>
      <c r="I96" s="1025"/>
      <c r="J96" s="1025"/>
      <c r="K96" s="1025"/>
      <c r="V96" s="3" t="b">
        <v>0</v>
      </c>
      <c r="W96" s="3" t="e">
        <f>IF(OR(#REF!=TRUE,V96=TRUE),"True","False")</f>
        <v>#REF!</v>
      </c>
    </row>
    <row r="97" spans="1:24" ht="28.25" customHeight="1" x14ac:dyDescent="0.35">
      <c r="A97" s="288"/>
      <c r="B97" s="1034" t="s">
        <v>746</v>
      </c>
      <c r="C97" s="1034"/>
      <c r="D97" s="1034"/>
      <c r="E97" s="1034"/>
      <c r="F97" s="1034"/>
      <c r="G97" s="1034"/>
      <c r="H97" s="1034"/>
      <c r="I97" s="1034"/>
      <c r="J97" s="1034"/>
      <c r="K97" s="1034"/>
      <c r="V97" s="3" t="b">
        <v>0</v>
      </c>
      <c r="W97" s="3" t="e">
        <f>IF(OR(#REF!=TRUE,V97=TRUE),"True","False")</f>
        <v>#REF!</v>
      </c>
    </row>
    <row r="98" spans="1:24" x14ac:dyDescent="0.35">
      <c r="A98" s="288"/>
      <c r="B98" s="1025" t="s">
        <v>747</v>
      </c>
      <c r="C98" s="1025"/>
      <c r="D98" s="1025"/>
      <c r="E98" s="1025"/>
      <c r="F98" s="1025"/>
      <c r="G98" s="1025"/>
      <c r="H98" s="1025"/>
      <c r="I98" s="1025"/>
      <c r="J98" s="1025"/>
      <c r="K98" s="1025"/>
      <c r="V98" s="3" t="b">
        <v>0</v>
      </c>
      <c r="W98" s="3" t="e">
        <f>IF(OR(#REF!=TRUE,V98=TRUE),"True","False")</f>
        <v>#REF!</v>
      </c>
    </row>
    <row r="99" spans="1:24" x14ac:dyDescent="0.35">
      <c r="A99" s="288"/>
      <c r="B99" s="1025" t="s">
        <v>748</v>
      </c>
      <c r="C99" s="1025"/>
      <c r="D99" s="1025"/>
      <c r="E99" s="1025"/>
      <c r="F99" s="1025"/>
      <c r="G99" s="1025"/>
      <c r="H99" s="1025"/>
      <c r="I99" s="1025"/>
      <c r="J99" s="1025"/>
      <c r="K99" s="1025"/>
      <c r="V99" s="3" t="b">
        <v>0</v>
      </c>
      <c r="W99" s="3" t="e">
        <f>IF(AND(#REF!="TRUE",V99=TRUE,V100=TRUE,#REF!=TRUE),"True","False")</f>
        <v>#REF!</v>
      </c>
    </row>
    <row r="100" spans="1:24" x14ac:dyDescent="0.35">
      <c r="A100" s="288"/>
      <c r="B100" s="288"/>
      <c r="C100" s="1025" t="s">
        <v>707</v>
      </c>
      <c r="D100" s="1025"/>
      <c r="E100" s="1025"/>
      <c r="F100" s="1025"/>
      <c r="G100" s="1025"/>
      <c r="H100" s="1025"/>
      <c r="I100" s="1025"/>
      <c r="J100" s="1025"/>
      <c r="K100" s="1025"/>
      <c r="V100" s="3" t="b">
        <v>0</v>
      </c>
    </row>
    <row r="101" spans="1:24" ht="11" customHeight="1" thickBot="1" x14ac:dyDescent="0.4">
      <c r="A101" s="1030"/>
      <c r="B101" s="1030"/>
      <c r="C101" s="1030"/>
      <c r="D101" s="1030"/>
      <c r="E101" s="1030"/>
      <c r="F101" s="1030"/>
      <c r="G101" s="1030"/>
      <c r="H101" s="1030"/>
      <c r="I101" s="1030"/>
      <c r="J101" s="1030"/>
      <c r="K101" s="1030"/>
    </row>
    <row r="102" spans="1:24" ht="15" thickBot="1" x14ac:dyDescent="0.4">
      <c r="A102" s="5" t="s">
        <v>708</v>
      </c>
      <c r="B102" s="285"/>
      <c r="C102" s="285"/>
      <c r="D102" s="285"/>
      <c r="E102" s="1055"/>
      <c r="F102" s="1056"/>
      <c r="G102" s="1056"/>
      <c r="H102" s="1056"/>
      <c r="I102" s="1056"/>
      <c r="J102" s="1056"/>
      <c r="K102" s="1057"/>
      <c r="L102" s="283"/>
      <c r="M102" s="284"/>
    </row>
    <row r="103" spans="1:24" x14ac:dyDescent="0.35">
      <c r="A103" s="288"/>
      <c r="B103" s="1025" t="s">
        <v>749</v>
      </c>
      <c r="C103" s="1025"/>
      <c r="D103" s="1025"/>
      <c r="E103" s="1025"/>
      <c r="F103" s="1025"/>
      <c r="G103" s="1025"/>
      <c r="H103" s="1025"/>
      <c r="I103" s="1025"/>
      <c r="J103" s="1025"/>
      <c r="K103" s="1025"/>
      <c r="V103" s="3" t="b">
        <v>0</v>
      </c>
      <c r="W103" s="3" t="b">
        <f>IF(AND(V103=TRUE,V104=TRUE,V106=TRUE,V107=TRUE),"Yes")</f>
        <v>0</v>
      </c>
      <c r="X103" s="3" t="e">
        <f>IF(AND(W103="YES",W110="Yes"),"HVAC met required criteria justifying replacement",IF(AND(W118="TRUE",W103=FALSE),"AC only components of the HVAC system met replacement criteria","No HVAC Measures Justified"))</f>
        <v>#REF!</v>
      </c>
    </row>
    <row r="104" spans="1:24" x14ac:dyDescent="0.35">
      <c r="A104" s="288"/>
      <c r="B104" s="288"/>
      <c r="C104" s="1025" t="s">
        <v>750</v>
      </c>
      <c r="D104" s="1025"/>
      <c r="E104" s="1025"/>
      <c r="F104" s="1025"/>
      <c r="G104" s="1025"/>
      <c r="H104" s="1025"/>
      <c r="I104" s="1025"/>
      <c r="J104" s="1025"/>
      <c r="K104" s="1025"/>
      <c r="V104" s="3" t="b">
        <v>0</v>
      </c>
    </row>
    <row r="105" spans="1:24" x14ac:dyDescent="0.35">
      <c r="A105" s="288"/>
      <c r="B105" s="288"/>
      <c r="C105" s="285" t="s">
        <v>187</v>
      </c>
      <c r="D105" s="285"/>
      <c r="E105" s="285"/>
      <c r="F105" s="285"/>
      <c r="G105" s="1058"/>
      <c r="H105" s="1058"/>
      <c r="I105" s="1058"/>
      <c r="J105" s="1058"/>
      <c r="K105" s="1058"/>
    </row>
    <row r="106" spans="1:24" x14ac:dyDescent="0.35">
      <c r="A106" s="288"/>
      <c r="B106" s="288"/>
      <c r="C106" s="1025" t="s">
        <v>751</v>
      </c>
      <c r="D106" s="1025"/>
      <c r="E106" s="1025"/>
      <c r="F106" s="1025"/>
      <c r="G106" s="1025"/>
      <c r="H106" s="1025"/>
      <c r="I106" s="1025"/>
      <c r="J106" s="1025"/>
      <c r="K106" s="1025"/>
      <c r="V106" s="3" t="b">
        <v>0</v>
      </c>
    </row>
    <row r="107" spans="1:24" x14ac:dyDescent="0.35">
      <c r="A107" s="288"/>
      <c r="B107" s="288"/>
      <c r="C107" s="1029" t="s">
        <v>709</v>
      </c>
      <c r="D107" s="1029"/>
      <c r="E107" s="1029"/>
      <c r="F107" s="1029"/>
      <c r="G107" s="1029"/>
      <c r="H107" s="1029"/>
      <c r="I107" s="1029"/>
      <c r="J107" s="1029"/>
      <c r="K107" s="1029"/>
      <c r="V107" s="3" t="b">
        <v>0</v>
      </c>
    </row>
    <row r="108" spans="1:24" x14ac:dyDescent="0.35">
      <c r="A108" s="288"/>
      <c r="B108" s="288"/>
      <c r="C108" s="1025" t="s">
        <v>186</v>
      </c>
      <c r="D108" s="1025"/>
      <c r="E108" s="1025"/>
      <c r="F108" s="1025"/>
      <c r="G108" s="1025"/>
      <c r="H108" s="1025"/>
      <c r="I108" s="1025"/>
      <c r="J108" s="1025"/>
      <c r="K108" s="1025"/>
    </row>
    <row r="109" spans="1:24" x14ac:dyDescent="0.35">
      <c r="A109" s="288"/>
      <c r="B109" s="288"/>
      <c r="C109" s="1025" t="s">
        <v>185</v>
      </c>
      <c r="D109" s="1025"/>
      <c r="E109" s="1025"/>
      <c r="F109" s="1025"/>
      <c r="G109" s="1025"/>
      <c r="H109" s="1025"/>
      <c r="I109" s="1025"/>
      <c r="J109" s="1025"/>
      <c r="K109" s="1025"/>
    </row>
    <row r="110" spans="1:24" x14ac:dyDescent="0.35">
      <c r="A110" s="288"/>
      <c r="B110" s="288"/>
      <c r="C110" s="1025" t="s">
        <v>184</v>
      </c>
      <c r="D110" s="1025"/>
      <c r="E110" s="1025"/>
      <c r="F110" s="1025"/>
      <c r="G110" s="1025"/>
      <c r="H110" s="1025"/>
      <c r="I110" s="1025"/>
      <c r="J110" s="1025"/>
      <c r="K110" s="1025"/>
      <c r="V110" s="3" t="b">
        <v>0</v>
      </c>
      <c r="W110" s="8" t="str">
        <f>IF(OR(V110=TRUE,V114=TRUE),"Yes","No")</f>
        <v>No</v>
      </c>
    </row>
    <row r="111" spans="1:24" x14ac:dyDescent="0.35">
      <c r="A111" s="288"/>
      <c r="B111" s="288"/>
      <c r="C111" s="1025" t="s">
        <v>183</v>
      </c>
      <c r="D111" s="1025"/>
      <c r="E111" s="1025"/>
      <c r="F111" s="1025"/>
      <c r="G111" s="1025"/>
      <c r="H111" s="1025"/>
      <c r="I111" s="1025"/>
      <c r="J111" s="1025"/>
      <c r="K111" s="1025"/>
    </row>
    <row r="112" spans="1:24" x14ac:dyDescent="0.35">
      <c r="A112" s="288"/>
      <c r="B112" s="288"/>
      <c r="C112" s="1025" t="s">
        <v>182</v>
      </c>
      <c r="D112" s="1025"/>
      <c r="E112" s="1025"/>
      <c r="F112" s="1025"/>
      <c r="G112" s="1025"/>
      <c r="H112" s="1025"/>
      <c r="I112" s="1025"/>
      <c r="J112" s="1025"/>
      <c r="K112" s="1025"/>
    </row>
    <row r="113" spans="1:23" x14ac:dyDescent="0.35">
      <c r="A113" s="288"/>
      <c r="B113" s="288"/>
      <c r="C113" s="1025" t="s">
        <v>181</v>
      </c>
      <c r="D113" s="1025"/>
      <c r="E113" s="1025"/>
      <c r="F113" s="1025"/>
      <c r="G113" s="1025"/>
      <c r="H113" s="1025"/>
      <c r="I113" s="1025"/>
      <c r="J113" s="1025"/>
      <c r="K113" s="1025"/>
    </row>
    <row r="114" spans="1:23" x14ac:dyDescent="0.35">
      <c r="A114" s="288"/>
      <c r="B114" s="288"/>
      <c r="C114" s="1025" t="s">
        <v>180</v>
      </c>
      <c r="D114" s="1025"/>
      <c r="E114" s="1025"/>
      <c r="F114" s="1025"/>
      <c r="G114" s="1025"/>
      <c r="H114" s="1025"/>
      <c r="I114" s="1025"/>
      <c r="J114" s="1025"/>
      <c r="K114" s="1025"/>
      <c r="V114" s="3" t="b">
        <v>0</v>
      </c>
    </row>
    <row r="115" spans="1:23" x14ac:dyDescent="0.35">
      <c r="A115" s="288"/>
      <c r="B115" s="288"/>
      <c r="C115" s="1025" t="s">
        <v>179</v>
      </c>
      <c r="D115" s="1025"/>
      <c r="E115" s="1025"/>
      <c r="F115" s="1025"/>
      <c r="G115" s="1025"/>
      <c r="H115" s="1025"/>
      <c r="I115" s="1025"/>
      <c r="J115" s="1025"/>
      <c r="K115" s="1025"/>
    </row>
    <row r="116" spans="1:23" x14ac:dyDescent="0.35">
      <c r="A116" s="288"/>
      <c r="B116" s="288"/>
      <c r="C116" s="1025" t="s">
        <v>178</v>
      </c>
      <c r="D116" s="1025"/>
      <c r="E116" s="1025"/>
      <c r="F116" s="1025"/>
      <c r="G116" s="1025"/>
      <c r="H116" s="1025"/>
      <c r="I116" s="1025"/>
      <c r="J116" s="1025"/>
      <c r="K116" s="1025"/>
    </row>
    <row r="117" spans="1:23" x14ac:dyDescent="0.35">
      <c r="A117" s="288"/>
      <c r="B117" s="288"/>
      <c r="C117" s="286" t="s">
        <v>177</v>
      </c>
      <c r="D117" s="286"/>
      <c r="E117" s="286"/>
      <c r="F117" s="286"/>
      <c r="G117" s="286"/>
      <c r="H117" s="286"/>
      <c r="I117" s="286"/>
      <c r="J117" s="286"/>
      <c r="K117" s="286"/>
    </row>
    <row r="118" spans="1:23" x14ac:dyDescent="0.35">
      <c r="A118" s="288"/>
      <c r="B118" s="288"/>
      <c r="C118" s="1025" t="s">
        <v>752</v>
      </c>
      <c r="D118" s="1025"/>
      <c r="E118" s="1025"/>
      <c r="F118" s="1025"/>
      <c r="G118" s="1025"/>
      <c r="H118" s="1025"/>
      <c r="I118" s="1025"/>
      <c r="J118" s="1025"/>
      <c r="K118" s="1025"/>
      <c r="V118" s="3" t="b">
        <v>0</v>
      </c>
      <c r="W118" s="8" t="e">
        <f>IF(AND(V118=TRUE,V121=TRUE,W122="Yes"),"True","False")</f>
        <v>#REF!</v>
      </c>
    </row>
    <row r="119" spans="1:23" x14ac:dyDescent="0.35">
      <c r="A119" s="288"/>
      <c r="B119" s="288"/>
      <c r="C119" s="1025" t="s">
        <v>176</v>
      </c>
      <c r="D119" s="1025"/>
      <c r="E119" s="1025"/>
      <c r="F119" s="1025"/>
      <c r="G119" s="1025"/>
      <c r="H119" s="1025"/>
      <c r="I119" s="1025"/>
      <c r="J119" s="1025"/>
      <c r="K119" s="1025"/>
    </row>
    <row r="120" spans="1:23" x14ac:dyDescent="0.35">
      <c r="A120" s="288"/>
      <c r="B120" s="288"/>
      <c r="C120" s="1025" t="s">
        <v>175</v>
      </c>
      <c r="D120" s="1025"/>
      <c r="E120" s="1025"/>
      <c r="F120" s="1025"/>
      <c r="G120" s="1025"/>
      <c r="H120" s="1025"/>
      <c r="I120" s="1025"/>
      <c r="J120" s="1025"/>
      <c r="K120" s="1025"/>
    </row>
    <row r="121" spans="1:23" x14ac:dyDescent="0.35">
      <c r="A121" s="285"/>
      <c r="B121" s="288"/>
      <c r="C121" s="288"/>
      <c r="D121" s="1025" t="s">
        <v>753</v>
      </c>
      <c r="E121" s="1025"/>
      <c r="F121" s="1025"/>
      <c r="G121" s="1025"/>
      <c r="H121" s="1025"/>
      <c r="I121" s="1025"/>
      <c r="J121" s="1025"/>
      <c r="K121" s="1025"/>
      <c r="O121" s="4"/>
      <c r="V121" s="3" t="b">
        <v>0</v>
      </c>
    </row>
    <row r="122" spans="1:23" x14ac:dyDescent="0.35">
      <c r="A122" s="285"/>
      <c r="B122" s="288"/>
      <c r="C122" s="288"/>
      <c r="D122" s="1025" t="s">
        <v>710</v>
      </c>
      <c r="E122" s="1025"/>
      <c r="F122" s="1025"/>
      <c r="G122" s="1025"/>
      <c r="H122" s="1025"/>
      <c r="I122" s="1025"/>
      <c r="J122" s="1025"/>
      <c r="K122" s="1025"/>
      <c r="O122" s="4"/>
      <c r="V122" s="3" t="b">
        <v>0</v>
      </c>
      <c r="W122" s="3" t="e">
        <f>IF(AND(#REF!="Yes",V122=TRUE),"Yes","No")</f>
        <v>#REF!</v>
      </c>
    </row>
    <row r="123" spans="1:23" ht="11" customHeight="1" x14ac:dyDescent="0.35">
      <c r="A123" s="1027"/>
      <c r="B123" s="1027"/>
      <c r="C123" s="1027"/>
      <c r="D123" s="1027"/>
      <c r="E123" s="1027"/>
      <c r="F123" s="1027"/>
      <c r="G123" s="1027"/>
      <c r="H123" s="1027"/>
      <c r="I123" s="1027"/>
      <c r="J123" s="1027"/>
      <c r="K123" s="1027"/>
      <c r="O123" s="4"/>
    </row>
    <row r="124" spans="1:23" x14ac:dyDescent="0.35">
      <c r="A124" s="288"/>
      <c r="B124" s="1034" t="s">
        <v>711</v>
      </c>
      <c r="C124" s="1034"/>
      <c r="D124" s="1034"/>
      <c r="E124" s="1034"/>
      <c r="F124" s="1034"/>
      <c r="G124" s="1034"/>
      <c r="H124" s="1034"/>
      <c r="I124" s="1034"/>
      <c r="J124" s="1034"/>
      <c r="K124" s="1034"/>
      <c r="O124" s="4"/>
      <c r="V124" s="3" t="b">
        <v>0</v>
      </c>
      <c r="W124" s="3" t="str">
        <f>IF(AND(V124=TRUE,W127="Yes"),"HVAC repair justified in client file, following measures to be completed","No HVAC repair measures justified")</f>
        <v>No HVAC repair measures justified</v>
      </c>
    </row>
    <row r="125" spans="1:23" x14ac:dyDescent="0.35">
      <c r="A125" s="288"/>
      <c r="B125" s="1034"/>
      <c r="C125" s="1034"/>
      <c r="D125" s="1034"/>
      <c r="E125" s="1034"/>
      <c r="F125" s="1034"/>
      <c r="G125" s="1034"/>
      <c r="H125" s="1034"/>
      <c r="I125" s="1034"/>
      <c r="J125" s="1034"/>
      <c r="K125" s="1034"/>
      <c r="O125" s="4"/>
    </row>
    <row r="126" spans="1:23" x14ac:dyDescent="0.35">
      <c r="A126" s="288"/>
      <c r="B126" s="1034"/>
      <c r="C126" s="1034"/>
      <c r="D126" s="1034"/>
      <c r="E126" s="1034"/>
      <c r="F126" s="1034"/>
      <c r="G126" s="1034"/>
      <c r="H126" s="1034"/>
      <c r="I126" s="1034"/>
      <c r="J126" s="1034"/>
      <c r="K126" s="1034"/>
      <c r="O126" s="4"/>
    </row>
    <row r="127" spans="1:23" x14ac:dyDescent="0.35">
      <c r="A127" s="285"/>
      <c r="B127" s="288"/>
      <c r="C127" s="1025" t="s">
        <v>754</v>
      </c>
      <c r="D127" s="1025"/>
      <c r="E127" s="1025"/>
      <c r="F127" s="1025"/>
      <c r="G127" s="1025"/>
      <c r="H127" s="1025"/>
      <c r="I127" s="1025"/>
      <c r="J127" s="1025"/>
      <c r="K127" s="1025"/>
      <c r="O127" s="4"/>
      <c r="V127" s="3" t="b">
        <v>0</v>
      </c>
      <c r="W127" s="3" t="str">
        <f>IF(OR(V127=TRUE,V128=TRUE,V129=TRUE,V130=TRUE,V131=TRUE),"Yes","No")</f>
        <v>No</v>
      </c>
    </row>
    <row r="128" spans="1:23" x14ac:dyDescent="0.35">
      <c r="A128" s="285"/>
      <c r="B128" s="288"/>
      <c r="C128" s="1025" t="s">
        <v>755</v>
      </c>
      <c r="D128" s="1025"/>
      <c r="E128" s="1025"/>
      <c r="F128" s="1025"/>
      <c r="G128" s="1025"/>
      <c r="H128" s="1025"/>
      <c r="I128" s="1025"/>
      <c r="J128" s="1025"/>
      <c r="K128" s="1025"/>
      <c r="O128" s="4"/>
      <c r="V128" s="3" t="b">
        <v>0</v>
      </c>
    </row>
    <row r="129" spans="1:23" x14ac:dyDescent="0.35">
      <c r="A129" s="285"/>
      <c r="B129" s="288"/>
      <c r="C129" s="1025" t="s">
        <v>756</v>
      </c>
      <c r="D129" s="1025"/>
      <c r="E129" s="1025"/>
      <c r="F129" s="1025"/>
      <c r="G129" s="1025"/>
      <c r="H129" s="1025"/>
      <c r="I129" s="1025"/>
      <c r="J129" s="1025"/>
      <c r="K129" s="1025"/>
      <c r="O129" s="4"/>
      <c r="V129" s="3" t="b">
        <v>0</v>
      </c>
    </row>
    <row r="130" spans="1:23" x14ac:dyDescent="0.35">
      <c r="A130" s="285"/>
      <c r="B130" s="288"/>
      <c r="C130" s="1025" t="s">
        <v>757</v>
      </c>
      <c r="D130" s="1025"/>
      <c r="E130" s="1025"/>
      <c r="F130" s="1025"/>
      <c r="G130" s="1025"/>
      <c r="H130" s="1025"/>
      <c r="I130" s="1025"/>
      <c r="J130" s="1025"/>
      <c r="K130" s="1025"/>
      <c r="O130" s="4"/>
      <c r="V130" s="3" t="b">
        <v>0</v>
      </c>
    </row>
    <row r="131" spans="1:23" x14ac:dyDescent="0.35">
      <c r="A131" s="285"/>
      <c r="B131" s="288"/>
      <c r="C131" s="1025" t="s">
        <v>758</v>
      </c>
      <c r="D131" s="1025"/>
      <c r="E131" s="1025"/>
      <c r="F131" s="1025"/>
      <c r="G131" s="1025"/>
      <c r="H131" s="1025"/>
      <c r="I131" s="1025"/>
      <c r="J131" s="1025"/>
      <c r="K131" s="1025"/>
      <c r="O131" s="4"/>
      <c r="V131" s="3" t="b">
        <v>0</v>
      </c>
    </row>
    <row r="132" spans="1:23" x14ac:dyDescent="0.35">
      <c r="A132" s="288"/>
      <c r="B132" s="1025" t="s">
        <v>759</v>
      </c>
      <c r="C132" s="1025"/>
      <c r="D132" s="1025"/>
      <c r="E132" s="1025"/>
      <c r="F132" s="1025"/>
      <c r="G132" s="1025"/>
      <c r="H132" s="1025"/>
      <c r="I132" s="1025"/>
      <c r="J132" s="1025"/>
      <c r="K132" s="1025"/>
      <c r="O132" s="4"/>
      <c r="V132" s="3" t="b">
        <v>0</v>
      </c>
      <c r="W132" s="3" t="str">
        <f>IF(V132=TRUE,"Change &amp; provide 12 filter", "No Measures justified")</f>
        <v>No Measures justified</v>
      </c>
    </row>
    <row r="133" spans="1:23" ht="11" customHeight="1" x14ac:dyDescent="0.35">
      <c r="A133" s="1030"/>
      <c r="B133" s="1030"/>
      <c r="C133" s="1030"/>
      <c r="D133" s="1030"/>
      <c r="E133" s="1030"/>
      <c r="F133" s="1030"/>
      <c r="G133" s="1030"/>
      <c r="H133" s="1030"/>
      <c r="I133" s="1030"/>
      <c r="J133" s="1030"/>
      <c r="K133" s="1030"/>
      <c r="O133" s="4"/>
    </row>
    <row r="134" spans="1:23" x14ac:dyDescent="0.35">
      <c r="A134" s="288"/>
      <c r="B134" s="285" t="s">
        <v>760</v>
      </c>
      <c r="C134" s="288"/>
      <c r="D134" s="288"/>
      <c r="E134" s="285"/>
      <c r="F134" s="285"/>
      <c r="G134" s="285"/>
      <c r="H134" s="285"/>
      <c r="I134" s="285"/>
      <c r="J134" s="285"/>
      <c r="K134" s="285"/>
      <c r="O134" s="4"/>
      <c r="V134" s="3" t="b">
        <v>0</v>
      </c>
      <c r="W134" s="3" t="str">
        <f>IF(AND(V103=FALSE,V118=FALSE,V121=FALSE,V124=FALSE,V134=TRUE,V136=TRUE,W137="Yes"),"See each TDHCA RAC Repl Tool for justification &amp; work order for sizes &amp; locations","No Measures justified")</f>
        <v>No Measures justified</v>
      </c>
    </row>
    <row r="135" spans="1:23" ht="11" customHeight="1" thickBot="1" x14ac:dyDescent="0.4">
      <c r="A135" s="1030"/>
      <c r="B135" s="1030"/>
      <c r="C135" s="1030"/>
      <c r="D135" s="1030"/>
      <c r="E135" s="1030"/>
      <c r="F135" s="1030"/>
      <c r="G135" s="1030"/>
      <c r="H135" s="1030"/>
      <c r="I135" s="1030"/>
      <c r="J135" s="1030"/>
      <c r="K135" s="1030"/>
      <c r="O135" s="4"/>
    </row>
    <row r="136" spans="1:23" ht="15" thickBot="1" x14ac:dyDescent="0.4">
      <c r="A136" s="288"/>
      <c r="B136" s="286" t="s">
        <v>761</v>
      </c>
      <c r="C136" s="288"/>
      <c r="D136" s="288"/>
      <c r="E136" s="286"/>
      <c r="F136" s="286"/>
      <c r="G136" s="1031"/>
      <c r="H136" s="1032"/>
      <c r="I136" s="1032"/>
      <c r="J136" s="1032"/>
      <c r="K136" s="1033"/>
      <c r="O136" s="4"/>
      <c r="V136" s="3" t="b">
        <v>0</v>
      </c>
    </row>
    <row r="137" spans="1:23" x14ac:dyDescent="0.35">
      <c r="A137" s="286"/>
      <c r="B137" s="288"/>
      <c r="C137" s="1029" t="s">
        <v>712</v>
      </c>
      <c r="D137" s="1029"/>
      <c r="E137" s="1029"/>
      <c r="F137" s="1029"/>
      <c r="G137" s="1029"/>
      <c r="H137" s="1029"/>
      <c r="I137" s="1029"/>
      <c r="J137" s="1029"/>
      <c r="K137" s="1029"/>
      <c r="O137" s="4"/>
      <c r="V137" s="3" t="b">
        <v>0</v>
      </c>
      <c r="W137" s="7" t="str">
        <f>IF(AND(V137=TRUE,V140=TRUE),"Yes","N/A")</f>
        <v>N/A</v>
      </c>
    </row>
    <row r="138" spans="1:23" ht="29" customHeight="1" x14ac:dyDescent="0.35">
      <c r="A138" s="286"/>
      <c r="B138" s="288"/>
      <c r="C138" s="1028" t="s">
        <v>939</v>
      </c>
      <c r="D138" s="1028"/>
      <c r="E138" s="1028"/>
      <c r="F138" s="1028"/>
      <c r="G138" s="1028"/>
      <c r="H138" s="1028"/>
      <c r="I138" s="1028"/>
      <c r="J138" s="1028"/>
      <c r="K138" s="1028"/>
      <c r="O138" s="4"/>
      <c r="V138" s="3" t="b">
        <v>0</v>
      </c>
      <c r="W138" s="7" t="str">
        <f>IF(AND(V138=TRUE,V141=TRUE),"Yes","N/A")</f>
        <v>N/A</v>
      </c>
    </row>
    <row r="139" spans="1:23" x14ac:dyDescent="0.35">
      <c r="A139" s="285"/>
      <c r="B139" s="288"/>
      <c r="C139" s="1029" t="s">
        <v>770</v>
      </c>
      <c r="D139" s="1029"/>
      <c r="E139" s="1029"/>
      <c r="F139" s="1029"/>
      <c r="G139" s="1029"/>
      <c r="H139" s="1029"/>
      <c r="I139" s="1029"/>
      <c r="J139" s="1029"/>
      <c r="K139" s="1029"/>
      <c r="O139" s="4"/>
      <c r="V139" s="3" t="b">
        <v>0</v>
      </c>
    </row>
    <row r="140" spans="1:23" x14ac:dyDescent="0.35">
      <c r="A140" s="285"/>
      <c r="B140" s="288"/>
      <c r="C140" s="1029" t="s">
        <v>771</v>
      </c>
      <c r="D140" s="1025"/>
      <c r="E140" s="1025"/>
      <c r="F140" s="1025"/>
      <c r="G140" s="1025"/>
      <c r="H140" s="1025"/>
      <c r="I140" s="1025"/>
      <c r="J140" s="1025"/>
      <c r="K140" s="1025"/>
      <c r="O140" s="4"/>
      <c r="V140" s="3" t="b">
        <v>0</v>
      </c>
    </row>
    <row r="141" spans="1:23" x14ac:dyDescent="0.35">
      <c r="A141" s="285"/>
      <c r="B141" s="288"/>
      <c r="C141" s="1025" t="s">
        <v>172</v>
      </c>
      <c r="D141" s="1025"/>
      <c r="E141" s="1025"/>
      <c r="F141" s="1025"/>
      <c r="G141" s="1025"/>
      <c r="H141" s="1025"/>
      <c r="I141" s="1025"/>
      <c r="J141" s="1025"/>
      <c r="K141" s="1025"/>
      <c r="O141" s="4"/>
    </row>
    <row r="142" spans="1:23" x14ac:dyDescent="0.35">
      <c r="A142" s="285"/>
      <c r="B142" s="288"/>
      <c r="C142" s="1026" t="s">
        <v>772</v>
      </c>
      <c r="D142" s="1026"/>
      <c r="E142" s="1026"/>
      <c r="F142" s="1026"/>
      <c r="G142" s="1026"/>
      <c r="H142" s="1026"/>
      <c r="I142" s="1026"/>
      <c r="J142" s="1026"/>
      <c r="K142" s="1026"/>
      <c r="O142" s="4"/>
      <c r="V142" s="3" t="b">
        <v>0</v>
      </c>
      <c r="W142" s="3" t="str">
        <f>IF(V142=TRUE,"See client file for TDHCA approval, see work order for measure perameters","No Meases Justified")</f>
        <v>No Meases Justified</v>
      </c>
    </row>
    <row r="143" spans="1:23" x14ac:dyDescent="0.35">
      <c r="A143" s="285"/>
      <c r="B143" s="288"/>
      <c r="C143" s="1026" t="s">
        <v>773</v>
      </c>
      <c r="D143" s="1026"/>
      <c r="E143" s="1026"/>
      <c r="F143" s="1026"/>
      <c r="G143" s="1026"/>
      <c r="H143" s="1026"/>
      <c r="I143" s="1026"/>
      <c r="J143" s="1026"/>
      <c r="K143" s="1026"/>
      <c r="O143" s="4"/>
    </row>
    <row r="144" spans="1:23" x14ac:dyDescent="0.35">
      <c r="A144" s="285"/>
      <c r="B144" s="288"/>
      <c r="C144" s="1026" t="s">
        <v>774</v>
      </c>
      <c r="D144" s="1026"/>
      <c r="E144" s="1026"/>
      <c r="F144" s="1026"/>
      <c r="G144" s="1026"/>
      <c r="H144" s="1026"/>
      <c r="I144" s="1026"/>
      <c r="J144" s="1026"/>
      <c r="K144" s="1026"/>
      <c r="O144" s="4"/>
    </row>
    <row r="145" spans="1:27" x14ac:dyDescent="0.35">
      <c r="A145" s="285"/>
      <c r="B145" s="288"/>
      <c r="C145" s="288"/>
      <c r="D145" s="1025" t="s">
        <v>762</v>
      </c>
      <c r="E145" s="1025"/>
      <c r="F145" s="1025"/>
      <c r="G145" s="1025"/>
      <c r="H145" s="1025"/>
      <c r="I145" s="1025"/>
      <c r="J145" s="1025"/>
      <c r="K145" s="1025"/>
      <c r="O145" s="4"/>
      <c r="V145" s="6"/>
      <c r="W145" s="6"/>
      <c r="X145" s="6"/>
      <c r="Y145" s="6"/>
      <c r="Z145" s="6"/>
      <c r="AA145" s="6"/>
    </row>
    <row r="146" spans="1:27" x14ac:dyDescent="0.35">
      <c r="A146" s="285"/>
      <c r="B146" s="288"/>
      <c r="C146" s="288"/>
      <c r="D146" s="1025" t="s">
        <v>763</v>
      </c>
      <c r="E146" s="1025"/>
      <c r="F146" s="1025"/>
      <c r="G146" s="1025"/>
      <c r="H146" s="1025"/>
      <c r="I146" s="1025"/>
      <c r="J146" s="1025"/>
      <c r="K146" s="1025"/>
      <c r="O146" s="4"/>
    </row>
    <row r="147" spans="1:27" x14ac:dyDescent="0.35">
      <c r="A147" s="285"/>
      <c r="B147" s="288"/>
      <c r="C147" s="288"/>
      <c r="D147" s="1025" t="s">
        <v>171</v>
      </c>
      <c r="E147" s="1025"/>
      <c r="F147" s="1025"/>
      <c r="G147" s="1025"/>
      <c r="H147" s="1025"/>
      <c r="I147" s="1025"/>
      <c r="J147" s="1025"/>
      <c r="K147" s="1025"/>
      <c r="O147" s="4"/>
    </row>
    <row r="148" spans="1:27" x14ac:dyDescent="0.35">
      <c r="A148" s="285"/>
      <c r="B148" s="288"/>
      <c r="C148" s="288"/>
      <c r="D148" s="1025" t="s">
        <v>764</v>
      </c>
      <c r="E148" s="1025"/>
      <c r="F148" s="1025"/>
      <c r="G148" s="1025"/>
      <c r="H148" s="1025"/>
      <c r="I148" s="1025"/>
      <c r="J148" s="1025"/>
      <c r="K148" s="1025"/>
      <c r="O148" s="4"/>
    </row>
    <row r="149" spans="1:27" x14ac:dyDescent="0.35">
      <c r="A149" s="285"/>
      <c r="B149" s="288"/>
      <c r="C149" s="288"/>
      <c r="D149" s="1025" t="s">
        <v>765</v>
      </c>
      <c r="E149" s="1025"/>
      <c r="F149" s="1025"/>
      <c r="G149" s="1025"/>
      <c r="H149" s="1025"/>
      <c r="I149" s="1025"/>
      <c r="J149" s="1025"/>
      <c r="K149" s="1025"/>
      <c r="O149" s="4"/>
    </row>
    <row r="150" spans="1:27" x14ac:dyDescent="0.35">
      <c r="A150" s="285"/>
      <c r="B150" s="288"/>
      <c r="C150" s="288"/>
      <c r="D150" s="1025" t="s">
        <v>766</v>
      </c>
      <c r="E150" s="1025"/>
      <c r="F150" s="1025"/>
      <c r="G150" s="1025"/>
      <c r="H150" s="1025"/>
      <c r="I150" s="1025"/>
      <c r="J150" s="1025"/>
      <c r="K150" s="1025"/>
      <c r="O150" s="4"/>
    </row>
    <row r="151" spans="1:27" x14ac:dyDescent="0.35">
      <c r="A151" s="285"/>
      <c r="B151" s="288"/>
      <c r="C151" s="288"/>
      <c r="D151" s="1025" t="s">
        <v>767</v>
      </c>
      <c r="E151" s="1025"/>
      <c r="F151" s="1025"/>
      <c r="G151" s="1025"/>
      <c r="H151" s="1025"/>
      <c r="I151" s="1025"/>
      <c r="J151" s="1025"/>
      <c r="K151" s="1025"/>
      <c r="O151" s="4"/>
    </row>
    <row r="152" spans="1:27" x14ac:dyDescent="0.35">
      <c r="A152" s="285"/>
      <c r="B152" s="288"/>
      <c r="C152" s="288"/>
      <c r="D152" s="1025" t="s">
        <v>768</v>
      </c>
      <c r="E152" s="1025"/>
      <c r="F152" s="1025"/>
      <c r="G152" s="1025"/>
      <c r="H152" s="1025"/>
      <c r="I152" s="1025"/>
      <c r="J152" s="1025"/>
      <c r="K152" s="1025"/>
      <c r="O152" s="4"/>
    </row>
    <row r="153" spans="1:27" x14ac:dyDescent="0.35">
      <c r="A153" s="285"/>
      <c r="B153" s="288"/>
      <c r="C153" s="288"/>
      <c r="D153" s="1025" t="s">
        <v>170</v>
      </c>
      <c r="E153" s="1025"/>
      <c r="F153" s="1025"/>
      <c r="G153" s="1025"/>
      <c r="H153" s="1025"/>
      <c r="I153" s="1025"/>
      <c r="J153" s="1025"/>
      <c r="K153" s="1025"/>
      <c r="O153" s="4"/>
    </row>
    <row r="154" spans="1:27" ht="11" customHeight="1" thickBot="1" x14ac:dyDescent="0.4">
      <c r="A154" s="1027"/>
      <c r="B154" s="1027"/>
      <c r="C154" s="1027"/>
      <c r="D154" s="1027"/>
      <c r="E154" s="1027"/>
      <c r="F154" s="1027"/>
      <c r="G154" s="1027"/>
      <c r="H154" s="1027"/>
      <c r="I154" s="1027"/>
      <c r="J154" s="1027"/>
      <c r="K154" s="1027"/>
      <c r="O154" s="4"/>
    </row>
    <row r="155" spans="1:27" ht="15" thickBot="1" x14ac:dyDescent="0.4">
      <c r="A155" s="5" t="s">
        <v>775</v>
      </c>
      <c r="B155" s="285"/>
      <c r="C155" s="285"/>
      <c r="D155" s="1048"/>
      <c r="E155" s="1049"/>
      <c r="F155" s="1049"/>
      <c r="G155" s="1049"/>
      <c r="H155" s="1049"/>
      <c r="I155" s="1049"/>
      <c r="J155" s="1049"/>
      <c r="K155" s="1050"/>
      <c r="O155" s="4"/>
    </row>
    <row r="156" spans="1:27" x14ac:dyDescent="0.35">
      <c r="A156" s="288"/>
      <c r="B156" s="1025" t="s">
        <v>769</v>
      </c>
      <c r="C156" s="1025"/>
      <c r="D156" s="1025"/>
      <c r="E156" s="1025"/>
      <c r="F156" s="1025"/>
      <c r="G156" s="1025"/>
      <c r="H156" s="1025"/>
      <c r="I156" s="1025"/>
      <c r="J156" s="1025"/>
      <c r="K156" s="1025"/>
      <c r="O156" s="4"/>
      <c r="V156" s="3" t="b">
        <v>0</v>
      </c>
    </row>
    <row r="157" spans="1:27" x14ac:dyDescent="0.35">
      <c r="A157" s="288"/>
      <c r="B157" s="1025" t="s">
        <v>169</v>
      </c>
      <c r="C157" s="1025"/>
      <c r="D157" s="1025"/>
      <c r="E157" s="1025"/>
      <c r="F157" s="1025"/>
      <c r="G157" s="1025"/>
      <c r="H157" s="1025"/>
      <c r="I157" s="1025"/>
      <c r="J157" s="1025"/>
      <c r="K157" s="1025"/>
      <c r="O157" s="4"/>
    </row>
    <row r="158" spans="1:27" x14ac:dyDescent="0.35">
      <c r="A158" s="288"/>
      <c r="B158" s="1026" t="s">
        <v>952</v>
      </c>
      <c r="C158" s="1025"/>
      <c r="D158" s="1025"/>
      <c r="E158" s="1025"/>
      <c r="F158" s="1025"/>
      <c r="G158" s="1025"/>
      <c r="H158" s="1025"/>
      <c r="I158" s="1025"/>
      <c r="J158" s="1025"/>
      <c r="K158" s="1025"/>
      <c r="O158" s="4"/>
      <c r="V158" s="3" t="b">
        <v>0</v>
      </c>
    </row>
    <row r="159" spans="1:27" x14ac:dyDescent="0.35">
      <c r="A159" s="288"/>
      <c r="B159" s="285" t="s">
        <v>168</v>
      </c>
      <c r="C159" s="285"/>
      <c r="D159" s="285"/>
      <c r="E159" s="285"/>
      <c r="F159" s="285"/>
      <c r="G159" s="285"/>
      <c r="H159" s="285"/>
      <c r="I159" s="285"/>
      <c r="J159" s="285"/>
      <c r="K159" s="285"/>
      <c r="O159" s="4"/>
      <c r="V159" s="3" t="str">
        <f>IF(AND(V156=TRUE,V158=TRUE),"See Departmental approval in client file","No Measures Justified")</f>
        <v>No Measures Justified</v>
      </c>
    </row>
    <row r="160" spans="1:27" ht="11" customHeight="1" x14ac:dyDescent="0.35">
      <c r="A160" s="1027"/>
      <c r="B160" s="1027"/>
      <c r="C160" s="1027"/>
      <c r="D160" s="1027"/>
      <c r="E160" s="1027"/>
      <c r="F160" s="1027"/>
      <c r="G160" s="1027"/>
      <c r="H160" s="1027"/>
      <c r="I160" s="1027"/>
      <c r="J160" s="1027"/>
      <c r="K160" s="1027"/>
      <c r="O160" s="4"/>
    </row>
    <row r="161" spans="1:24" x14ac:dyDescent="0.35">
      <c r="A161" s="1042" t="s">
        <v>697</v>
      </c>
      <c r="B161" s="1042"/>
      <c r="C161" s="1042"/>
      <c r="D161" s="1042"/>
      <c r="E161" s="1042"/>
      <c r="F161" s="1042"/>
      <c r="G161" s="1042"/>
      <c r="H161" s="1042"/>
      <c r="I161" s="1042"/>
      <c r="J161" s="1042"/>
      <c r="K161" s="1042"/>
      <c r="O161" s="4"/>
      <c r="P161" s="4"/>
      <c r="Q161" s="4"/>
      <c r="R161" s="4"/>
      <c r="S161" s="4"/>
      <c r="T161" s="4"/>
      <c r="U161" s="4"/>
      <c r="V161" s="4"/>
      <c r="W161" s="4"/>
      <c r="X161" s="4"/>
    </row>
    <row r="162" spans="1:24" x14ac:dyDescent="0.35">
      <c r="A162" s="4"/>
    </row>
    <row r="163" spans="1:24" x14ac:dyDescent="0.35">
      <c r="A163" s="4"/>
    </row>
    <row r="164" spans="1:24" x14ac:dyDescent="0.35">
      <c r="A164" s="4"/>
    </row>
    <row r="165" spans="1:24" x14ac:dyDescent="0.35">
      <c r="A165" s="4"/>
    </row>
    <row r="166" spans="1:24" x14ac:dyDescent="0.35">
      <c r="A166" s="4"/>
      <c r="B166" s="4"/>
      <c r="C166" s="4"/>
      <c r="D166" s="4"/>
      <c r="E166" s="4"/>
      <c r="F166" s="4"/>
      <c r="G166" s="4"/>
      <c r="H166" s="4"/>
      <c r="I166" s="4"/>
      <c r="J166" s="4"/>
      <c r="O166" s="4"/>
      <c r="P166" s="4"/>
      <c r="Q166" s="4"/>
      <c r="R166" s="4"/>
      <c r="S166" s="4"/>
      <c r="T166" s="4"/>
      <c r="U166" s="4"/>
      <c r="V166" s="4"/>
      <c r="W166" s="4"/>
    </row>
    <row r="167" spans="1:24" x14ac:dyDescent="0.35">
      <c r="A167" s="4"/>
      <c r="B167" s="4"/>
      <c r="C167" s="4"/>
      <c r="D167" s="4"/>
      <c r="E167" s="4"/>
      <c r="F167" s="4"/>
      <c r="G167" s="4"/>
      <c r="H167" s="4"/>
      <c r="I167" s="4"/>
      <c r="J167" s="4"/>
      <c r="O167" s="4"/>
      <c r="P167" s="4"/>
      <c r="Q167" s="4"/>
      <c r="R167" s="4"/>
      <c r="S167" s="4"/>
      <c r="T167" s="4"/>
      <c r="U167" s="4"/>
      <c r="V167" s="4"/>
      <c r="W167" s="4"/>
    </row>
    <row r="168" spans="1:24" x14ac:dyDescent="0.35">
      <c r="A168" s="4"/>
      <c r="B168" s="4"/>
      <c r="C168" s="4"/>
      <c r="D168" s="4"/>
      <c r="E168" s="4"/>
      <c r="F168" s="4"/>
      <c r="G168" s="4"/>
      <c r="H168" s="4"/>
      <c r="I168" s="4"/>
      <c r="J168" s="4"/>
      <c r="O168" s="4"/>
      <c r="P168" s="4"/>
      <c r="Q168" s="4"/>
      <c r="R168" s="4"/>
      <c r="S168" s="4"/>
      <c r="T168" s="4"/>
      <c r="U168" s="4"/>
      <c r="V168" s="4"/>
      <c r="W168" s="4"/>
    </row>
    <row r="169" spans="1:24" x14ac:dyDescent="0.35">
      <c r="A169" s="4"/>
      <c r="B169" s="4"/>
      <c r="C169" s="4"/>
      <c r="D169" s="4"/>
      <c r="E169" s="4"/>
      <c r="F169" s="4"/>
      <c r="G169" s="4"/>
      <c r="H169" s="4"/>
      <c r="I169" s="4"/>
      <c r="J169" s="4"/>
      <c r="O169" s="4"/>
      <c r="P169" s="4"/>
      <c r="Q169" s="4"/>
      <c r="R169" s="4"/>
      <c r="S169" s="4"/>
      <c r="T169" s="4"/>
      <c r="U169" s="4"/>
      <c r="V169" s="4"/>
      <c r="W169" s="4"/>
    </row>
    <row r="170" spans="1:24" x14ac:dyDescent="0.35">
      <c r="A170" s="4"/>
      <c r="B170" s="4"/>
      <c r="C170" s="4"/>
      <c r="D170" s="4"/>
      <c r="E170" s="4"/>
      <c r="F170" s="4"/>
      <c r="G170" s="4"/>
      <c r="H170" s="4"/>
      <c r="I170" s="4"/>
      <c r="J170" s="4"/>
    </row>
    <row r="171" spans="1:24" x14ac:dyDescent="0.35">
      <c r="A171" s="4"/>
      <c r="B171" s="4"/>
      <c r="C171" s="4"/>
      <c r="D171" s="4"/>
      <c r="E171" s="4"/>
      <c r="F171" s="4"/>
      <c r="G171" s="4"/>
      <c r="H171" s="4"/>
      <c r="I171" s="4"/>
      <c r="J171" s="4"/>
    </row>
    <row r="172" spans="1:24" x14ac:dyDescent="0.35">
      <c r="A172" s="4"/>
      <c r="B172" s="4"/>
      <c r="C172" s="4"/>
      <c r="D172" s="4"/>
      <c r="E172" s="4"/>
      <c r="F172" s="4"/>
      <c r="G172" s="4"/>
      <c r="H172" s="4"/>
      <c r="I172" s="4"/>
      <c r="J172" s="4"/>
    </row>
    <row r="173" spans="1:24" x14ac:dyDescent="0.35">
      <c r="A173" s="4"/>
      <c r="B173" s="4"/>
      <c r="C173" s="4"/>
      <c r="D173" s="4"/>
      <c r="E173" s="4"/>
      <c r="F173" s="4"/>
      <c r="G173" s="4"/>
      <c r="H173" s="4"/>
      <c r="I173" s="4"/>
      <c r="J173" s="4"/>
    </row>
    <row r="174" spans="1:24" x14ac:dyDescent="0.35">
      <c r="A174" s="4"/>
      <c r="B174" s="4"/>
      <c r="C174" s="4"/>
      <c r="D174" s="4"/>
      <c r="E174" s="4"/>
      <c r="F174" s="4"/>
      <c r="G174" s="4"/>
      <c r="H174" s="4"/>
      <c r="I174" s="4"/>
      <c r="J174" s="4"/>
    </row>
    <row r="175" spans="1:24" x14ac:dyDescent="0.35">
      <c r="A175" s="4"/>
      <c r="B175" s="4"/>
      <c r="C175" s="4"/>
      <c r="D175" s="4"/>
      <c r="E175" s="4"/>
      <c r="F175" s="4"/>
      <c r="G175" s="4"/>
      <c r="H175" s="4"/>
      <c r="I175" s="4"/>
      <c r="J175" s="4"/>
    </row>
    <row r="176" spans="1:24" x14ac:dyDescent="0.35">
      <c r="A176" s="4"/>
      <c r="B176" s="4"/>
      <c r="C176" s="4"/>
      <c r="D176" s="4"/>
      <c r="E176" s="4"/>
      <c r="F176" s="4"/>
      <c r="G176" s="4"/>
      <c r="H176" s="4"/>
      <c r="I176" s="4"/>
      <c r="J176" s="4"/>
    </row>
    <row r="177" spans="1:10" x14ac:dyDescent="0.35">
      <c r="A177" s="4"/>
      <c r="B177" s="4"/>
      <c r="C177" s="4"/>
      <c r="D177" s="4"/>
      <c r="E177" s="4"/>
      <c r="F177" s="4"/>
      <c r="G177" s="4"/>
      <c r="H177" s="4"/>
      <c r="I177" s="4"/>
      <c r="J177" s="4"/>
    </row>
    <row r="178" spans="1:10" x14ac:dyDescent="0.35">
      <c r="A178" s="4"/>
      <c r="B178" s="4"/>
      <c r="C178" s="4"/>
      <c r="D178" s="4"/>
      <c r="E178" s="4"/>
      <c r="F178" s="4"/>
      <c r="G178" s="4"/>
      <c r="H178" s="4"/>
      <c r="I178" s="4"/>
      <c r="J178" s="4"/>
    </row>
    <row r="179" spans="1:10" x14ac:dyDescent="0.35">
      <c r="A179" s="4"/>
      <c r="B179" s="4"/>
      <c r="C179" s="4"/>
      <c r="D179" s="4"/>
      <c r="E179" s="4"/>
      <c r="F179" s="4"/>
      <c r="G179" s="4"/>
      <c r="H179" s="4"/>
      <c r="I179" s="4"/>
      <c r="J179" s="4"/>
    </row>
    <row r="180" spans="1:10" x14ac:dyDescent="0.35">
      <c r="A180" s="4"/>
      <c r="B180" s="4"/>
      <c r="C180" s="4"/>
      <c r="D180" s="4"/>
      <c r="E180" s="4"/>
      <c r="F180" s="4"/>
      <c r="G180" s="4"/>
      <c r="H180" s="4"/>
      <c r="I180" s="4"/>
      <c r="J180" s="4"/>
    </row>
    <row r="181" spans="1:10" x14ac:dyDescent="0.35">
      <c r="A181" s="4"/>
      <c r="B181" s="4"/>
      <c r="C181" s="4"/>
      <c r="D181" s="4"/>
      <c r="E181" s="4"/>
      <c r="F181" s="4"/>
      <c r="G181" s="4"/>
      <c r="H181" s="4"/>
      <c r="I181" s="4"/>
      <c r="J181" s="4"/>
    </row>
    <row r="182" spans="1:10" x14ac:dyDescent="0.35">
      <c r="A182" s="4"/>
      <c r="B182" s="4"/>
      <c r="C182" s="4"/>
      <c r="D182" s="4"/>
      <c r="E182" s="4"/>
      <c r="F182" s="4"/>
      <c r="G182" s="4"/>
      <c r="H182" s="4"/>
      <c r="I182" s="4"/>
      <c r="J182" s="4"/>
    </row>
    <row r="183" spans="1:10" x14ac:dyDescent="0.35">
      <c r="A183" s="4"/>
      <c r="B183" s="4"/>
      <c r="C183" s="4"/>
      <c r="D183" s="4"/>
      <c r="E183" s="4"/>
      <c r="F183" s="4"/>
      <c r="G183" s="4"/>
      <c r="H183" s="4"/>
      <c r="I183" s="4"/>
      <c r="J183" s="4"/>
    </row>
    <row r="184" spans="1:10" x14ac:dyDescent="0.35">
      <c r="A184" s="4"/>
      <c r="B184" s="4"/>
      <c r="C184" s="4"/>
      <c r="D184" s="4"/>
      <c r="E184" s="4"/>
      <c r="F184" s="4"/>
      <c r="G184" s="4"/>
      <c r="H184" s="4"/>
      <c r="I184" s="4"/>
      <c r="J184" s="4"/>
    </row>
    <row r="185" spans="1:10" x14ac:dyDescent="0.35">
      <c r="A185" s="4"/>
      <c r="B185" s="4"/>
      <c r="C185" s="4"/>
      <c r="D185" s="4"/>
      <c r="E185" s="4"/>
      <c r="F185" s="4"/>
      <c r="G185" s="4"/>
      <c r="H185" s="4"/>
      <c r="I185" s="4"/>
      <c r="J185" s="4"/>
    </row>
    <row r="186" spans="1:10" x14ac:dyDescent="0.35">
      <c r="A186" s="4"/>
      <c r="B186" s="4"/>
      <c r="C186" s="4"/>
      <c r="D186" s="4"/>
      <c r="E186" s="4"/>
      <c r="F186" s="4"/>
      <c r="G186" s="4"/>
      <c r="H186" s="4"/>
      <c r="I186" s="4"/>
      <c r="J186" s="4"/>
    </row>
    <row r="187" spans="1:10" x14ac:dyDescent="0.35">
      <c r="A187" s="4"/>
      <c r="B187" s="4"/>
      <c r="C187" s="4"/>
      <c r="D187" s="4"/>
      <c r="E187" s="4"/>
      <c r="F187" s="4"/>
      <c r="G187" s="4"/>
      <c r="H187" s="4"/>
      <c r="I187" s="4"/>
      <c r="J187" s="4"/>
    </row>
    <row r="188" spans="1:10" x14ac:dyDescent="0.35">
      <c r="A188" s="4"/>
      <c r="B188" s="4"/>
      <c r="C188" s="4"/>
      <c r="D188" s="4"/>
      <c r="E188" s="4"/>
      <c r="F188" s="4"/>
      <c r="G188" s="4"/>
      <c r="H188" s="4"/>
      <c r="I188" s="4"/>
      <c r="J188" s="4"/>
    </row>
    <row r="189" spans="1:10" x14ac:dyDescent="0.35">
      <c r="A189" s="4"/>
      <c r="B189" s="4"/>
      <c r="C189" s="4"/>
      <c r="D189" s="4"/>
      <c r="E189" s="4"/>
      <c r="F189" s="4"/>
      <c r="G189" s="4"/>
      <c r="H189" s="4"/>
      <c r="I189" s="4"/>
      <c r="J189" s="4"/>
    </row>
    <row r="190" spans="1:10" x14ac:dyDescent="0.35">
      <c r="A190" s="4"/>
      <c r="B190" s="4"/>
      <c r="C190" s="4"/>
      <c r="D190" s="4"/>
      <c r="E190" s="4"/>
      <c r="F190" s="4"/>
      <c r="G190" s="4"/>
      <c r="H190" s="4"/>
      <c r="I190" s="4"/>
      <c r="J190" s="4"/>
    </row>
    <row r="191" spans="1:10" x14ac:dyDescent="0.35">
      <c r="A191" s="4"/>
      <c r="B191" s="4"/>
      <c r="C191" s="4"/>
      <c r="D191" s="4"/>
      <c r="E191" s="4"/>
      <c r="F191" s="4"/>
      <c r="G191" s="4"/>
      <c r="H191" s="4"/>
      <c r="I191" s="4"/>
      <c r="J191" s="4"/>
    </row>
    <row r="192" spans="1:10" x14ac:dyDescent="0.35">
      <c r="A192" s="4"/>
      <c r="B192" s="4"/>
      <c r="C192" s="4"/>
      <c r="D192" s="4"/>
      <c r="E192" s="4"/>
      <c r="F192" s="4"/>
      <c r="G192" s="4"/>
      <c r="H192" s="4"/>
      <c r="I192" s="4"/>
      <c r="J192" s="4"/>
    </row>
    <row r="193" spans="1:10" x14ac:dyDescent="0.35">
      <c r="A193" s="4"/>
      <c r="B193" s="4"/>
      <c r="C193" s="4"/>
      <c r="D193" s="4"/>
      <c r="E193" s="4"/>
      <c r="F193" s="4"/>
      <c r="G193" s="4"/>
      <c r="H193" s="4"/>
      <c r="I193" s="4"/>
      <c r="J193" s="4"/>
    </row>
    <row r="194" spans="1:10" x14ac:dyDescent="0.35">
      <c r="A194" s="4"/>
      <c r="B194" s="4"/>
      <c r="C194" s="4"/>
      <c r="D194" s="4"/>
      <c r="E194" s="4"/>
      <c r="F194" s="4"/>
      <c r="G194" s="4"/>
      <c r="H194" s="4"/>
      <c r="I194" s="4"/>
      <c r="J194" s="4"/>
    </row>
    <row r="195" spans="1:10" x14ac:dyDescent="0.35">
      <c r="A195" s="4"/>
      <c r="B195" s="4"/>
      <c r="C195" s="4"/>
      <c r="D195" s="4"/>
      <c r="E195" s="4"/>
      <c r="F195" s="4"/>
      <c r="G195" s="4"/>
      <c r="H195" s="4"/>
      <c r="I195" s="4"/>
      <c r="J195" s="4"/>
    </row>
    <row r="196" spans="1:10" x14ac:dyDescent="0.35">
      <c r="A196" s="4"/>
      <c r="B196" s="4"/>
      <c r="C196" s="4"/>
      <c r="D196" s="4"/>
      <c r="E196" s="4"/>
      <c r="F196" s="4"/>
      <c r="G196" s="4"/>
      <c r="H196" s="4"/>
      <c r="I196" s="4"/>
      <c r="J196" s="4"/>
    </row>
    <row r="197" spans="1:10" x14ac:dyDescent="0.35">
      <c r="A197" s="4"/>
      <c r="B197" s="4"/>
      <c r="C197" s="4"/>
      <c r="D197" s="4"/>
      <c r="E197" s="4"/>
      <c r="F197" s="4"/>
      <c r="G197" s="4"/>
      <c r="H197" s="4"/>
      <c r="I197" s="4"/>
      <c r="J197" s="4"/>
    </row>
    <row r="198" spans="1:10" x14ac:dyDescent="0.35">
      <c r="A198" s="4"/>
      <c r="B198" s="4"/>
      <c r="C198" s="4"/>
      <c r="D198" s="4"/>
      <c r="E198" s="4"/>
      <c r="F198" s="4"/>
      <c r="G198" s="4"/>
      <c r="H198" s="4"/>
      <c r="I198" s="4"/>
      <c r="J198" s="4"/>
    </row>
    <row r="199" spans="1:10" x14ac:dyDescent="0.35">
      <c r="A199" s="4"/>
      <c r="B199" s="4"/>
      <c r="C199" s="4"/>
      <c r="D199" s="4"/>
      <c r="E199" s="4"/>
      <c r="F199" s="4"/>
      <c r="G199" s="4"/>
      <c r="H199" s="4"/>
      <c r="I199" s="4"/>
      <c r="J199" s="4"/>
    </row>
    <row r="200" spans="1:10" x14ac:dyDescent="0.35">
      <c r="A200" s="4"/>
      <c r="B200" s="4"/>
      <c r="C200" s="4"/>
      <c r="D200" s="4"/>
      <c r="E200" s="4"/>
      <c r="F200" s="4"/>
      <c r="G200" s="4"/>
      <c r="H200" s="4"/>
      <c r="I200" s="4"/>
      <c r="J200" s="4"/>
    </row>
    <row r="201" spans="1:10" x14ac:dyDescent="0.35">
      <c r="A201" s="4"/>
      <c r="B201" s="4"/>
      <c r="C201" s="4"/>
      <c r="D201" s="4"/>
      <c r="E201" s="4"/>
      <c r="F201" s="4"/>
      <c r="G201" s="4"/>
      <c r="H201" s="4"/>
      <c r="I201" s="4"/>
      <c r="J201" s="4"/>
    </row>
    <row r="202" spans="1:10" x14ac:dyDescent="0.35">
      <c r="A202" s="4"/>
      <c r="B202" s="4"/>
      <c r="C202" s="4"/>
      <c r="D202" s="4"/>
      <c r="E202" s="4"/>
      <c r="F202" s="4"/>
      <c r="G202" s="4"/>
      <c r="H202" s="4"/>
      <c r="I202" s="4"/>
      <c r="J202" s="4"/>
    </row>
    <row r="203" spans="1:10" x14ac:dyDescent="0.35">
      <c r="A203" s="4"/>
      <c r="B203" s="4"/>
      <c r="C203" s="4"/>
      <c r="D203" s="4"/>
      <c r="E203" s="4"/>
      <c r="F203" s="4"/>
      <c r="G203" s="4"/>
      <c r="H203" s="4"/>
      <c r="I203" s="4"/>
      <c r="J203" s="4"/>
    </row>
    <row r="204" spans="1:10" x14ac:dyDescent="0.35">
      <c r="A204" s="4"/>
      <c r="B204" s="4"/>
      <c r="C204" s="4"/>
      <c r="D204" s="4"/>
      <c r="E204" s="4"/>
      <c r="F204" s="4"/>
      <c r="G204" s="4"/>
      <c r="H204" s="4"/>
      <c r="I204" s="4"/>
      <c r="J204" s="4"/>
    </row>
    <row r="205" spans="1:10" x14ac:dyDescent="0.35">
      <c r="A205" s="4"/>
      <c r="B205" s="4"/>
      <c r="C205" s="4"/>
      <c r="D205" s="4"/>
      <c r="E205" s="4"/>
      <c r="F205" s="4"/>
      <c r="G205" s="4"/>
      <c r="H205" s="4"/>
      <c r="I205" s="4"/>
      <c r="J205" s="4"/>
    </row>
    <row r="206" spans="1:10" x14ac:dyDescent="0.35">
      <c r="A206" s="4"/>
      <c r="B206" s="4"/>
      <c r="C206" s="4"/>
      <c r="D206" s="4"/>
      <c r="E206" s="4"/>
      <c r="F206" s="4"/>
      <c r="G206" s="4"/>
      <c r="H206" s="4"/>
      <c r="I206" s="4"/>
      <c r="J206" s="4"/>
    </row>
    <row r="207" spans="1:10" x14ac:dyDescent="0.35">
      <c r="A207" s="4"/>
      <c r="B207" s="4"/>
      <c r="C207" s="4"/>
      <c r="D207" s="4"/>
      <c r="E207" s="4"/>
      <c r="F207" s="4"/>
      <c r="G207" s="4"/>
      <c r="H207" s="4"/>
      <c r="I207" s="4"/>
      <c r="J207" s="4"/>
    </row>
    <row r="208" spans="1:10" x14ac:dyDescent="0.35">
      <c r="A208" s="4"/>
      <c r="B208" s="4"/>
      <c r="C208" s="4"/>
      <c r="D208" s="4"/>
      <c r="E208" s="4"/>
      <c r="F208" s="4"/>
      <c r="G208" s="4"/>
      <c r="H208" s="4"/>
      <c r="I208" s="4"/>
      <c r="J208" s="4"/>
    </row>
    <row r="209" spans="1:10" x14ac:dyDescent="0.35">
      <c r="A209" s="4"/>
      <c r="B209" s="4"/>
      <c r="C209" s="4"/>
      <c r="D209" s="4"/>
      <c r="E209" s="4"/>
      <c r="F209" s="4"/>
      <c r="G209" s="4"/>
      <c r="H209" s="4"/>
      <c r="I209" s="4"/>
      <c r="J209" s="4"/>
    </row>
  </sheetData>
  <mergeCells count="141">
    <mergeCell ref="B2:C2"/>
    <mergeCell ref="E2:K2"/>
    <mergeCell ref="B39:J39"/>
    <mergeCell ref="B37:K37"/>
    <mergeCell ref="B38:K38"/>
    <mergeCell ref="B36:K36"/>
    <mergeCell ref="B35:K35"/>
    <mergeCell ref="A30:K30"/>
    <mergeCell ref="A31:J31"/>
    <mergeCell ref="A32:J32"/>
    <mergeCell ref="D34:K34"/>
    <mergeCell ref="A33:K33"/>
    <mergeCell ref="A27:K27"/>
    <mergeCell ref="A26:K26"/>
    <mergeCell ref="A28:K28"/>
    <mergeCell ref="A29:K29"/>
    <mergeCell ref="A3:K3"/>
    <mergeCell ref="A19:K19"/>
    <mergeCell ref="A17:K17"/>
    <mergeCell ref="A16:K16"/>
    <mergeCell ref="A18:K18"/>
    <mergeCell ref="A20:K20"/>
    <mergeCell ref="A21:K21"/>
    <mergeCell ref="A7:K10"/>
    <mergeCell ref="B67:K67"/>
    <mergeCell ref="B68:K68"/>
    <mergeCell ref="B69:K69"/>
    <mergeCell ref="A70:K70"/>
    <mergeCell ref="C66:K66"/>
    <mergeCell ref="B53:K54"/>
    <mergeCell ref="B59:K59"/>
    <mergeCell ref="A60:K60"/>
    <mergeCell ref="B40:J40"/>
    <mergeCell ref="C42:K42"/>
    <mergeCell ref="B46:K47"/>
    <mergeCell ref="C49:K49"/>
    <mergeCell ref="F50:K50"/>
    <mergeCell ref="F43:K43"/>
    <mergeCell ref="A41:K41"/>
    <mergeCell ref="A65:K65"/>
    <mergeCell ref="C137:K137"/>
    <mergeCell ref="D155:K155"/>
    <mergeCell ref="A161:K161"/>
    <mergeCell ref="B124:K126"/>
    <mergeCell ref="C127:K127"/>
    <mergeCell ref="C128:K128"/>
    <mergeCell ref="C129:K129"/>
    <mergeCell ref="D87:K87"/>
    <mergeCell ref="C92:K92"/>
    <mergeCell ref="C89:K89"/>
    <mergeCell ref="B90:K90"/>
    <mergeCell ref="A91:K91"/>
    <mergeCell ref="B93:K93"/>
    <mergeCell ref="C100:K100"/>
    <mergeCell ref="A101:K101"/>
    <mergeCell ref="E102:K102"/>
    <mergeCell ref="B103:K103"/>
    <mergeCell ref="C104:K104"/>
    <mergeCell ref="G105:K105"/>
    <mergeCell ref="B94:K94"/>
    <mergeCell ref="B95:K95"/>
    <mergeCell ref="B96:K96"/>
    <mergeCell ref="B97:K97"/>
    <mergeCell ref="B98:K98"/>
    <mergeCell ref="A4:K4"/>
    <mergeCell ref="A5:K5"/>
    <mergeCell ref="A6:K6"/>
    <mergeCell ref="A11:K11"/>
    <mergeCell ref="A12:K15"/>
    <mergeCell ref="A48:K48"/>
    <mergeCell ref="C61:K61"/>
    <mergeCell ref="C63:K63"/>
    <mergeCell ref="C64:K64"/>
    <mergeCell ref="B62:K62"/>
    <mergeCell ref="B52:K52"/>
    <mergeCell ref="B51:K51"/>
    <mergeCell ref="A55:K55"/>
    <mergeCell ref="C56:K56"/>
    <mergeCell ref="B57:K57"/>
    <mergeCell ref="B58:K58"/>
    <mergeCell ref="B82:K82"/>
    <mergeCell ref="B83:K83"/>
    <mergeCell ref="B84:K84"/>
    <mergeCell ref="C85:K85"/>
    <mergeCell ref="A86:K86"/>
    <mergeCell ref="B88:K88"/>
    <mergeCell ref="C71:K71"/>
    <mergeCell ref="B73:K73"/>
    <mergeCell ref="B74:K75"/>
    <mergeCell ref="A78:K78"/>
    <mergeCell ref="A76:K76"/>
    <mergeCell ref="C80:K80"/>
    <mergeCell ref="A79:K79"/>
    <mergeCell ref="A77:K77"/>
    <mergeCell ref="B81:K81"/>
    <mergeCell ref="B99:K99"/>
    <mergeCell ref="C112:K112"/>
    <mergeCell ref="C113:K113"/>
    <mergeCell ref="C114:K114"/>
    <mergeCell ref="C115:K115"/>
    <mergeCell ref="C116:K116"/>
    <mergeCell ref="C106:K106"/>
    <mergeCell ref="C107:K107"/>
    <mergeCell ref="C109:K109"/>
    <mergeCell ref="C108:K108"/>
    <mergeCell ref="C110:K110"/>
    <mergeCell ref="C111:K111"/>
    <mergeCell ref="B132:K132"/>
    <mergeCell ref="A133:K133"/>
    <mergeCell ref="A135:K135"/>
    <mergeCell ref="G136:K136"/>
    <mergeCell ref="C118:K118"/>
    <mergeCell ref="C119:K119"/>
    <mergeCell ref="C120:K120"/>
    <mergeCell ref="D122:K122"/>
    <mergeCell ref="D121:K121"/>
    <mergeCell ref="A123:K123"/>
    <mergeCell ref="A1:M1"/>
    <mergeCell ref="B156:K156"/>
    <mergeCell ref="B157:K157"/>
    <mergeCell ref="B158:K158"/>
    <mergeCell ref="A160:K160"/>
    <mergeCell ref="D149:K149"/>
    <mergeCell ref="D150:K150"/>
    <mergeCell ref="D151:K151"/>
    <mergeCell ref="D152:K152"/>
    <mergeCell ref="D153:K153"/>
    <mergeCell ref="A154:K154"/>
    <mergeCell ref="C143:K143"/>
    <mergeCell ref="C144:K144"/>
    <mergeCell ref="D145:K145"/>
    <mergeCell ref="D146:K146"/>
    <mergeCell ref="D147:K147"/>
    <mergeCell ref="D148:K148"/>
    <mergeCell ref="C138:K138"/>
    <mergeCell ref="C142:K142"/>
    <mergeCell ref="C141:K141"/>
    <mergeCell ref="C140:K140"/>
    <mergeCell ref="C139:K139"/>
    <mergeCell ref="C130:K130"/>
    <mergeCell ref="C131:K131"/>
  </mergeCells>
  <hyperlinks>
    <hyperlink ref="B40:J40" r:id="rId1" display="https://www.tdhca.state.tx.us/community-affairs/wap/docs/22-WAP-Health&amp;Safety.pdf" xr:uid="{00000000-0004-0000-0C00-000000000000}"/>
  </hyperlinks>
  <pageMargins left="0.7" right="0.7" top="0.75" bottom="0.75" header="0.3" footer="0.3"/>
  <pageSetup scale="91" orientation="portrait" horizontalDpi="3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304800</xdr:colOff>
                    <xdr:row>34</xdr:row>
                    <xdr:rowOff>12700</xdr:rowOff>
                  </from>
                  <to>
                    <xdr:col>1</xdr:col>
                    <xdr:colOff>25400</xdr:colOff>
                    <xdr:row>35</xdr:row>
                    <xdr:rowOff>38100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0</xdr:col>
                    <xdr:colOff>304800</xdr:colOff>
                    <xdr:row>36</xdr:row>
                    <xdr:rowOff>0</xdr:rowOff>
                  </from>
                  <to>
                    <xdr:col>1</xdr:col>
                    <xdr:colOff>25400</xdr:colOff>
                    <xdr:row>37</xdr:row>
                    <xdr:rowOff>31750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0</xdr:col>
                    <xdr:colOff>304800</xdr:colOff>
                    <xdr:row>37</xdr:row>
                    <xdr:rowOff>0</xdr:rowOff>
                  </from>
                  <to>
                    <xdr:col>1</xdr:col>
                    <xdr:colOff>25400</xdr:colOff>
                    <xdr:row>38</xdr:row>
                    <xdr:rowOff>31750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0</xdr:col>
                    <xdr:colOff>304800</xdr:colOff>
                    <xdr:row>38</xdr:row>
                    <xdr:rowOff>0</xdr:rowOff>
                  </from>
                  <to>
                    <xdr:col>1</xdr:col>
                    <xdr:colOff>25400</xdr:colOff>
                    <xdr:row>39</xdr:row>
                    <xdr:rowOff>31750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304800</xdr:colOff>
                    <xdr:row>42</xdr:row>
                    <xdr:rowOff>0</xdr:rowOff>
                  </from>
                  <to>
                    <xdr:col>1</xdr:col>
                    <xdr:colOff>25400</xdr:colOff>
                    <xdr:row>43</xdr:row>
                    <xdr:rowOff>31750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304800</xdr:colOff>
                    <xdr:row>43</xdr:row>
                    <xdr:rowOff>0</xdr:rowOff>
                  </from>
                  <to>
                    <xdr:col>1</xdr:col>
                    <xdr:colOff>25400</xdr:colOff>
                    <xdr:row>44</xdr:row>
                    <xdr:rowOff>31750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304800</xdr:colOff>
                    <xdr:row>44</xdr:row>
                    <xdr:rowOff>25400</xdr:rowOff>
                  </from>
                  <to>
                    <xdr:col>1</xdr:col>
                    <xdr:colOff>25400</xdr:colOff>
                    <xdr:row>45</xdr:row>
                    <xdr:rowOff>50800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304800</xdr:colOff>
                    <xdr:row>45</xdr:row>
                    <xdr:rowOff>12700</xdr:rowOff>
                  </from>
                  <to>
                    <xdr:col>1</xdr:col>
                    <xdr:colOff>25400</xdr:colOff>
                    <xdr:row>46</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304800</xdr:colOff>
                    <xdr:row>49</xdr:row>
                    <xdr:rowOff>0</xdr:rowOff>
                  </from>
                  <to>
                    <xdr:col>1</xdr:col>
                    <xdr:colOff>25400</xdr:colOff>
                    <xdr:row>50</xdr:row>
                    <xdr:rowOff>31750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304800</xdr:colOff>
                    <xdr:row>50</xdr:row>
                    <xdr:rowOff>12700</xdr:rowOff>
                  </from>
                  <to>
                    <xdr:col>1</xdr:col>
                    <xdr:colOff>25400</xdr:colOff>
                    <xdr:row>51</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304800</xdr:colOff>
                    <xdr:row>51</xdr:row>
                    <xdr:rowOff>12700</xdr:rowOff>
                  </from>
                  <to>
                    <xdr:col>1</xdr:col>
                    <xdr:colOff>25400</xdr:colOff>
                    <xdr:row>52</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304800</xdr:colOff>
                    <xdr:row>52</xdr:row>
                    <xdr:rowOff>12700</xdr:rowOff>
                  </from>
                  <to>
                    <xdr:col>1</xdr:col>
                    <xdr:colOff>25400</xdr:colOff>
                    <xdr:row>53</xdr:row>
                    <xdr:rowOff>38100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304800</xdr:colOff>
                    <xdr:row>56</xdr:row>
                    <xdr:rowOff>0</xdr:rowOff>
                  </from>
                  <to>
                    <xdr:col>1</xdr:col>
                    <xdr:colOff>25400</xdr:colOff>
                    <xdr:row>57</xdr:row>
                    <xdr:rowOff>31750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304800</xdr:colOff>
                    <xdr:row>57</xdr:row>
                    <xdr:rowOff>25400</xdr:rowOff>
                  </from>
                  <to>
                    <xdr:col>1</xdr:col>
                    <xdr:colOff>25400</xdr:colOff>
                    <xdr:row>58</xdr:row>
                    <xdr:rowOff>50800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304800</xdr:colOff>
                    <xdr:row>58</xdr:row>
                    <xdr:rowOff>25400</xdr:rowOff>
                  </from>
                  <to>
                    <xdr:col>1</xdr:col>
                    <xdr:colOff>25400</xdr:colOff>
                    <xdr:row>59</xdr:row>
                    <xdr:rowOff>50800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304800</xdr:colOff>
                    <xdr:row>61</xdr:row>
                    <xdr:rowOff>12700</xdr:rowOff>
                  </from>
                  <to>
                    <xdr:col>1</xdr:col>
                    <xdr:colOff>25400</xdr:colOff>
                    <xdr:row>62</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298450</xdr:colOff>
                    <xdr:row>62</xdr:row>
                    <xdr:rowOff>12700</xdr:rowOff>
                  </from>
                  <to>
                    <xdr:col>1</xdr:col>
                    <xdr:colOff>603250</xdr:colOff>
                    <xdr:row>63</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298450</xdr:colOff>
                    <xdr:row>63</xdr:row>
                    <xdr:rowOff>25400</xdr:rowOff>
                  </from>
                  <to>
                    <xdr:col>1</xdr:col>
                    <xdr:colOff>603250</xdr:colOff>
                    <xdr:row>63</xdr:row>
                    <xdr:rowOff>228600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0</xdr:col>
                    <xdr:colOff>298450</xdr:colOff>
                    <xdr:row>66</xdr:row>
                    <xdr:rowOff>12700</xdr:rowOff>
                  </from>
                  <to>
                    <xdr:col>0</xdr:col>
                    <xdr:colOff>603250</xdr:colOff>
                    <xdr:row>67</xdr:row>
                    <xdr:rowOff>38100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0</xdr:col>
                    <xdr:colOff>298450</xdr:colOff>
                    <xdr:row>67</xdr:row>
                    <xdr:rowOff>25400</xdr:rowOff>
                  </from>
                  <to>
                    <xdr:col>0</xdr:col>
                    <xdr:colOff>603250</xdr:colOff>
                    <xdr:row>68</xdr:row>
                    <xdr:rowOff>50800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0</xdr:col>
                    <xdr:colOff>298450</xdr:colOff>
                    <xdr:row>68</xdr:row>
                    <xdr:rowOff>25400</xdr:rowOff>
                  </from>
                  <to>
                    <xdr:col>0</xdr:col>
                    <xdr:colOff>603250</xdr:colOff>
                    <xdr:row>69</xdr:row>
                    <xdr:rowOff>50800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0</xdr:col>
                    <xdr:colOff>304800</xdr:colOff>
                    <xdr:row>71</xdr:row>
                    <xdr:rowOff>0</xdr:rowOff>
                  </from>
                  <to>
                    <xdr:col>1</xdr:col>
                    <xdr:colOff>25400</xdr:colOff>
                    <xdr:row>72</xdr:row>
                    <xdr:rowOff>31750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0</xdr:col>
                    <xdr:colOff>304800</xdr:colOff>
                    <xdr:row>71</xdr:row>
                    <xdr:rowOff>165100</xdr:rowOff>
                  </from>
                  <to>
                    <xdr:col>1</xdr:col>
                    <xdr:colOff>25400</xdr:colOff>
                    <xdr:row>72</xdr:row>
                    <xdr:rowOff>184150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0</xdr:col>
                    <xdr:colOff>304800</xdr:colOff>
                    <xdr:row>73</xdr:row>
                    <xdr:rowOff>0</xdr:rowOff>
                  </from>
                  <to>
                    <xdr:col>1</xdr:col>
                    <xdr:colOff>25400</xdr:colOff>
                    <xdr:row>74</xdr:row>
                    <xdr:rowOff>25400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0</xdr:col>
                    <xdr:colOff>304800</xdr:colOff>
                    <xdr:row>80</xdr:row>
                    <xdr:rowOff>0</xdr:rowOff>
                  </from>
                  <to>
                    <xdr:col>1</xdr:col>
                    <xdr:colOff>25400</xdr:colOff>
                    <xdr:row>81</xdr:row>
                    <xdr:rowOff>31750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0</xdr:col>
                    <xdr:colOff>304800</xdr:colOff>
                    <xdr:row>80</xdr:row>
                    <xdr:rowOff>177800</xdr:rowOff>
                  </from>
                  <to>
                    <xdr:col>1</xdr:col>
                    <xdr:colOff>25400</xdr:colOff>
                    <xdr:row>82</xdr:row>
                    <xdr:rowOff>12700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0</xdr:col>
                    <xdr:colOff>298450</xdr:colOff>
                    <xdr:row>82</xdr:row>
                    <xdr:rowOff>76200</xdr:rowOff>
                  </from>
                  <to>
                    <xdr:col>1</xdr:col>
                    <xdr:colOff>12700</xdr:colOff>
                    <xdr:row>82</xdr:row>
                    <xdr:rowOff>279400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0</xdr:col>
                    <xdr:colOff>304800</xdr:colOff>
                    <xdr:row>87</xdr:row>
                    <xdr:rowOff>0</xdr:rowOff>
                  </from>
                  <to>
                    <xdr:col>1</xdr:col>
                    <xdr:colOff>25400</xdr:colOff>
                    <xdr:row>88</xdr:row>
                    <xdr:rowOff>31750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0</xdr:col>
                    <xdr:colOff>304800</xdr:colOff>
                    <xdr:row>89</xdr:row>
                    <xdr:rowOff>0</xdr:rowOff>
                  </from>
                  <to>
                    <xdr:col>1</xdr:col>
                    <xdr:colOff>25400</xdr:colOff>
                    <xdr:row>89</xdr:row>
                    <xdr:rowOff>215900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0</xdr:col>
                    <xdr:colOff>304800</xdr:colOff>
                    <xdr:row>92</xdr:row>
                    <xdr:rowOff>0</xdr:rowOff>
                  </from>
                  <to>
                    <xdr:col>1</xdr:col>
                    <xdr:colOff>25400</xdr:colOff>
                    <xdr:row>93</xdr:row>
                    <xdr:rowOff>31750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0</xdr:col>
                    <xdr:colOff>304800</xdr:colOff>
                    <xdr:row>93</xdr:row>
                    <xdr:rowOff>12700</xdr:rowOff>
                  </from>
                  <to>
                    <xdr:col>1</xdr:col>
                    <xdr:colOff>25400</xdr:colOff>
                    <xdr:row>94</xdr:row>
                    <xdr:rowOff>38100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0</xdr:col>
                    <xdr:colOff>304800</xdr:colOff>
                    <xdr:row>94</xdr:row>
                    <xdr:rowOff>12700</xdr:rowOff>
                  </from>
                  <to>
                    <xdr:col>1</xdr:col>
                    <xdr:colOff>25400</xdr:colOff>
                    <xdr:row>94</xdr:row>
                    <xdr:rowOff>222250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0</xdr:col>
                    <xdr:colOff>304800</xdr:colOff>
                    <xdr:row>95</xdr:row>
                    <xdr:rowOff>0</xdr:rowOff>
                  </from>
                  <to>
                    <xdr:col>1</xdr:col>
                    <xdr:colOff>25400</xdr:colOff>
                    <xdr:row>96</xdr:row>
                    <xdr:rowOff>25400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0</xdr:col>
                    <xdr:colOff>304800</xdr:colOff>
                    <xdr:row>96</xdr:row>
                    <xdr:rowOff>0</xdr:rowOff>
                  </from>
                  <to>
                    <xdr:col>1</xdr:col>
                    <xdr:colOff>25400</xdr:colOff>
                    <xdr:row>96</xdr:row>
                    <xdr:rowOff>215900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0</xdr:col>
                    <xdr:colOff>304800</xdr:colOff>
                    <xdr:row>97</xdr:row>
                    <xdr:rowOff>0</xdr:rowOff>
                  </from>
                  <to>
                    <xdr:col>1</xdr:col>
                    <xdr:colOff>25400</xdr:colOff>
                    <xdr:row>98</xdr:row>
                    <xdr:rowOff>31750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0</xdr:col>
                    <xdr:colOff>304800</xdr:colOff>
                    <xdr:row>97</xdr:row>
                    <xdr:rowOff>177800</xdr:rowOff>
                  </from>
                  <to>
                    <xdr:col>1</xdr:col>
                    <xdr:colOff>25400</xdr:colOff>
                    <xdr:row>99</xdr:row>
                    <xdr:rowOff>12700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xdr:col>
                    <xdr:colOff>298450</xdr:colOff>
                    <xdr:row>84</xdr:row>
                    <xdr:rowOff>0</xdr:rowOff>
                  </from>
                  <to>
                    <xdr:col>1</xdr:col>
                    <xdr:colOff>603250</xdr:colOff>
                    <xdr:row>85</xdr:row>
                    <xdr:rowOff>31750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xdr:col>
                    <xdr:colOff>304800</xdr:colOff>
                    <xdr:row>88</xdr:row>
                    <xdr:rowOff>12700</xdr:rowOff>
                  </from>
                  <to>
                    <xdr:col>2</xdr:col>
                    <xdr:colOff>25400</xdr:colOff>
                    <xdr:row>89</xdr:row>
                    <xdr:rowOff>38100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xdr:col>
                    <xdr:colOff>298450</xdr:colOff>
                    <xdr:row>99</xdr:row>
                    <xdr:rowOff>0</xdr:rowOff>
                  </from>
                  <to>
                    <xdr:col>1</xdr:col>
                    <xdr:colOff>603250</xdr:colOff>
                    <xdr:row>100</xdr:row>
                    <xdr:rowOff>31750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0</xdr:col>
                    <xdr:colOff>298450</xdr:colOff>
                    <xdr:row>102</xdr:row>
                    <xdr:rowOff>0</xdr:rowOff>
                  </from>
                  <to>
                    <xdr:col>0</xdr:col>
                    <xdr:colOff>603250</xdr:colOff>
                    <xdr:row>103</xdr:row>
                    <xdr:rowOff>31750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xdr:col>
                    <xdr:colOff>304800</xdr:colOff>
                    <xdr:row>103</xdr:row>
                    <xdr:rowOff>12700</xdr:rowOff>
                  </from>
                  <to>
                    <xdr:col>2</xdr:col>
                    <xdr:colOff>25400</xdr:colOff>
                    <xdr:row>104</xdr:row>
                    <xdr:rowOff>38100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1</xdr:col>
                    <xdr:colOff>304800</xdr:colOff>
                    <xdr:row>105</xdr:row>
                    <xdr:rowOff>0</xdr:rowOff>
                  </from>
                  <to>
                    <xdr:col>2</xdr:col>
                    <xdr:colOff>25400</xdr:colOff>
                    <xdr:row>106</xdr:row>
                    <xdr:rowOff>31750</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1</xdr:col>
                    <xdr:colOff>304800</xdr:colOff>
                    <xdr:row>106</xdr:row>
                    <xdr:rowOff>12700</xdr:rowOff>
                  </from>
                  <to>
                    <xdr:col>2</xdr:col>
                    <xdr:colOff>25400</xdr:colOff>
                    <xdr:row>107</xdr:row>
                    <xdr:rowOff>38100</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1</xdr:col>
                    <xdr:colOff>304800</xdr:colOff>
                    <xdr:row>109</xdr:row>
                    <xdr:rowOff>12700</xdr:rowOff>
                  </from>
                  <to>
                    <xdr:col>2</xdr:col>
                    <xdr:colOff>25400</xdr:colOff>
                    <xdr:row>110</xdr:row>
                    <xdr:rowOff>38100</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1</xdr:col>
                    <xdr:colOff>304800</xdr:colOff>
                    <xdr:row>113</xdr:row>
                    <xdr:rowOff>12700</xdr:rowOff>
                  </from>
                  <to>
                    <xdr:col>2</xdr:col>
                    <xdr:colOff>25400</xdr:colOff>
                    <xdr:row>114</xdr:row>
                    <xdr:rowOff>38100</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1</xdr:col>
                    <xdr:colOff>304800</xdr:colOff>
                    <xdr:row>117</xdr:row>
                    <xdr:rowOff>0</xdr:rowOff>
                  </from>
                  <to>
                    <xdr:col>2</xdr:col>
                    <xdr:colOff>25400</xdr:colOff>
                    <xdr:row>118</xdr:row>
                    <xdr:rowOff>31750</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2</xdr:col>
                    <xdr:colOff>304800</xdr:colOff>
                    <xdr:row>120</xdr:row>
                    <xdr:rowOff>0</xdr:rowOff>
                  </from>
                  <to>
                    <xdr:col>3</xdr:col>
                    <xdr:colOff>25400</xdr:colOff>
                    <xdr:row>121</xdr:row>
                    <xdr:rowOff>31750</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2</xdr:col>
                    <xdr:colOff>304800</xdr:colOff>
                    <xdr:row>121</xdr:row>
                    <xdr:rowOff>25400</xdr:rowOff>
                  </from>
                  <to>
                    <xdr:col>3</xdr:col>
                    <xdr:colOff>25400</xdr:colOff>
                    <xdr:row>122</xdr:row>
                    <xdr:rowOff>50800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0</xdr:col>
                    <xdr:colOff>304800</xdr:colOff>
                    <xdr:row>123</xdr:row>
                    <xdr:rowOff>12700</xdr:rowOff>
                  </from>
                  <to>
                    <xdr:col>1</xdr:col>
                    <xdr:colOff>25400</xdr:colOff>
                    <xdr:row>124</xdr:row>
                    <xdr:rowOff>50800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1</xdr:col>
                    <xdr:colOff>304800</xdr:colOff>
                    <xdr:row>126</xdr:row>
                    <xdr:rowOff>12700</xdr:rowOff>
                  </from>
                  <to>
                    <xdr:col>2</xdr:col>
                    <xdr:colOff>25400</xdr:colOff>
                    <xdr:row>127</xdr:row>
                    <xdr:rowOff>38100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1</xdr:col>
                    <xdr:colOff>304800</xdr:colOff>
                    <xdr:row>126</xdr:row>
                    <xdr:rowOff>184150</xdr:rowOff>
                  </from>
                  <to>
                    <xdr:col>2</xdr:col>
                    <xdr:colOff>25400</xdr:colOff>
                    <xdr:row>128</xdr:row>
                    <xdr:rowOff>25400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1</xdr:col>
                    <xdr:colOff>304800</xdr:colOff>
                    <xdr:row>127</xdr:row>
                    <xdr:rowOff>184150</xdr:rowOff>
                  </from>
                  <to>
                    <xdr:col>2</xdr:col>
                    <xdr:colOff>25400</xdr:colOff>
                    <xdr:row>129</xdr:row>
                    <xdr:rowOff>25400</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1</xdr:col>
                    <xdr:colOff>304800</xdr:colOff>
                    <xdr:row>128</xdr:row>
                    <xdr:rowOff>184150</xdr:rowOff>
                  </from>
                  <to>
                    <xdr:col>2</xdr:col>
                    <xdr:colOff>25400</xdr:colOff>
                    <xdr:row>130</xdr:row>
                    <xdr:rowOff>25400</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1</xdr:col>
                    <xdr:colOff>304800</xdr:colOff>
                    <xdr:row>129</xdr:row>
                    <xdr:rowOff>184150</xdr:rowOff>
                  </from>
                  <to>
                    <xdr:col>2</xdr:col>
                    <xdr:colOff>25400</xdr:colOff>
                    <xdr:row>131</xdr:row>
                    <xdr:rowOff>38100</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0</xdr:col>
                    <xdr:colOff>304800</xdr:colOff>
                    <xdr:row>131</xdr:row>
                    <xdr:rowOff>0</xdr:rowOff>
                  </from>
                  <to>
                    <xdr:col>1</xdr:col>
                    <xdr:colOff>25400</xdr:colOff>
                    <xdr:row>132</xdr:row>
                    <xdr:rowOff>38100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0</xdr:col>
                    <xdr:colOff>304800</xdr:colOff>
                    <xdr:row>133</xdr:row>
                    <xdr:rowOff>0</xdr:rowOff>
                  </from>
                  <to>
                    <xdr:col>1</xdr:col>
                    <xdr:colOff>25400</xdr:colOff>
                    <xdr:row>134</xdr:row>
                    <xdr:rowOff>31750</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0</xdr:col>
                    <xdr:colOff>304800</xdr:colOff>
                    <xdr:row>135</xdr:row>
                    <xdr:rowOff>0</xdr:rowOff>
                  </from>
                  <to>
                    <xdr:col>1</xdr:col>
                    <xdr:colOff>25400</xdr:colOff>
                    <xdr:row>136</xdr:row>
                    <xdr:rowOff>31750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1</xdr:col>
                    <xdr:colOff>298450</xdr:colOff>
                    <xdr:row>136</xdr:row>
                    <xdr:rowOff>0</xdr:rowOff>
                  </from>
                  <to>
                    <xdr:col>1</xdr:col>
                    <xdr:colOff>603250</xdr:colOff>
                    <xdr:row>137</xdr:row>
                    <xdr:rowOff>31750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1</xdr:col>
                    <xdr:colOff>298450</xdr:colOff>
                    <xdr:row>136</xdr:row>
                    <xdr:rowOff>177800</xdr:rowOff>
                  </from>
                  <to>
                    <xdr:col>1</xdr:col>
                    <xdr:colOff>603250</xdr:colOff>
                    <xdr:row>137</xdr:row>
                    <xdr:rowOff>190500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1</xdr:col>
                    <xdr:colOff>298450</xdr:colOff>
                    <xdr:row>140</xdr:row>
                    <xdr:rowOff>184150</xdr:rowOff>
                  </from>
                  <to>
                    <xdr:col>1</xdr:col>
                    <xdr:colOff>603250</xdr:colOff>
                    <xdr:row>142</xdr:row>
                    <xdr:rowOff>38100</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0</xdr:col>
                    <xdr:colOff>304800</xdr:colOff>
                    <xdr:row>155</xdr:row>
                    <xdr:rowOff>0</xdr:rowOff>
                  </from>
                  <to>
                    <xdr:col>1</xdr:col>
                    <xdr:colOff>25400</xdr:colOff>
                    <xdr:row>156</xdr:row>
                    <xdr:rowOff>31750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0</xdr:col>
                    <xdr:colOff>304800</xdr:colOff>
                    <xdr:row>156</xdr:row>
                    <xdr:rowOff>184150</xdr:rowOff>
                  </from>
                  <to>
                    <xdr:col>1</xdr:col>
                    <xdr:colOff>25400</xdr:colOff>
                    <xdr:row>158</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7939-4F8E-4983-9239-47B058B91C57}">
  <dimension ref="A1:AG280"/>
  <sheetViews>
    <sheetView showGridLines="0" zoomScale="120" zoomScaleNormal="120" workbookViewId="0">
      <selection activeCell="K161" sqref="K161"/>
    </sheetView>
  </sheetViews>
  <sheetFormatPr defaultColWidth="9.1796875" defaultRowHeight="14.5" x14ac:dyDescent="0.35"/>
  <cols>
    <col min="1" max="9" width="9.1796875" style="3"/>
    <col min="10" max="10" width="11.1796875" style="3" customWidth="1"/>
    <col min="11" max="11" width="27" style="3" customWidth="1"/>
    <col min="12" max="28" width="0" style="3" hidden="1" customWidth="1"/>
    <col min="29" max="16384" width="9.1796875" style="3"/>
  </cols>
  <sheetData>
    <row r="1" spans="1:22" x14ac:dyDescent="0.35">
      <c r="A1" s="457"/>
      <c r="B1" s="457"/>
      <c r="C1" s="457"/>
      <c r="D1" s="457"/>
      <c r="E1" s="457"/>
      <c r="F1" s="457"/>
      <c r="G1" s="457"/>
      <c r="H1" s="457"/>
      <c r="I1" s="457"/>
    </row>
    <row r="2" spans="1:22" ht="18" customHeight="1" x14ac:dyDescent="0.45">
      <c r="A2" s="1092" t="s">
        <v>174</v>
      </c>
      <c r="B2" s="1092"/>
      <c r="C2" s="1092"/>
      <c r="D2" s="1092"/>
      <c r="E2" s="1092"/>
      <c r="F2" s="1092"/>
      <c r="G2" s="1092"/>
      <c r="H2" s="1092"/>
      <c r="I2" s="1092"/>
      <c r="J2" s="1092"/>
      <c r="K2" s="1092"/>
    </row>
    <row r="3" spans="1:22" ht="18" customHeight="1" x14ac:dyDescent="0.35">
      <c r="A3" s="1093" t="s">
        <v>198</v>
      </c>
      <c r="B3" s="1093"/>
      <c r="C3" s="1093"/>
      <c r="D3" s="1093"/>
      <c r="E3" s="1093"/>
      <c r="F3" s="1093"/>
      <c r="G3" s="1093"/>
      <c r="H3" s="1093"/>
      <c r="I3" s="1093"/>
      <c r="J3" s="1093"/>
      <c r="K3" s="1093"/>
    </row>
    <row r="4" spans="1:22" ht="15" customHeight="1" x14ac:dyDescent="0.35">
      <c r="A4" s="1094" t="s">
        <v>1023</v>
      </c>
      <c r="B4" s="1094"/>
      <c r="C4" s="1094"/>
      <c r="D4" s="1094"/>
      <c r="E4" s="1094"/>
      <c r="F4" s="1094"/>
      <c r="G4" s="1094"/>
      <c r="H4" s="1094"/>
      <c r="I4" s="1094"/>
      <c r="J4" s="1094"/>
      <c r="K4" s="1094"/>
    </row>
    <row r="5" spans="1:22" ht="21" x14ac:dyDescent="0.5">
      <c r="A5" s="1095" t="s">
        <v>174</v>
      </c>
      <c r="B5" s="1095"/>
      <c r="C5" s="1095"/>
      <c r="D5" s="1095"/>
      <c r="E5" s="1095"/>
      <c r="F5" s="1095"/>
      <c r="G5" s="1095"/>
      <c r="H5" s="1095"/>
      <c r="I5" s="1095"/>
      <c r="J5" s="1095"/>
      <c r="K5" s="1095"/>
    </row>
    <row r="6" spans="1:22" ht="18.5" x14ac:dyDescent="0.45">
      <c r="A6" s="1092" t="s">
        <v>196</v>
      </c>
      <c r="B6" s="1092"/>
      <c r="C6" s="1092"/>
      <c r="D6" s="1092"/>
      <c r="E6" s="1092"/>
      <c r="F6" s="1092"/>
      <c r="G6" s="1092"/>
      <c r="H6" s="1092"/>
      <c r="I6" s="1092"/>
      <c r="J6" s="1092"/>
      <c r="K6" s="1092"/>
    </row>
    <row r="7" spans="1:22" ht="15" customHeight="1" x14ac:dyDescent="0.35">
      <c r="A7" s="422" t="s">
        <v>195</v>
      </c>
      <c r="B7" s="285"/>
      <c r="C7" s="285"/>
      <c r="D7" s="442"/>
      <c r="E7" s="442"/>
      <c r="F7" s="442"/>
      <c r="G7" s="442"/>
      <c r="H7" s="442"/>
      <c r="I7" s="442"/>
      <c r="J7" s="442"/>
      <c r="K7" s="442"/>
    </row>
    <row r="8" spans="1:22" ht="15" customHeight="1" x14ac:dyDescent="0.35">
      <c r="A8" s="288"/>
      <c r="B8" s="1025" t="s">
        <v>194</v>
      </c>
      <c r="C8" s="1025"/>
      <c r="D8" s="1025"/>
      <c r="E8" s="1025"/>
      <c r="F8" s="1025"/>
      <c r="G8" s="1025"/>
      <c r="H8" s="1025"/>
      <c r="I8" s="1025"/>
      <c r="J8" s="1025"/>
      <c r="K8" s="1025"/>
      <c r="V8" s="3" t="b">
        <v>0</v>
      </c>
    </row>
    <row r="9" spans="1:22" ht="15" customHeight="1" x14ac:dyDescent="0.35">
      <c r="A9" s="288"/>
      <c r="B9" s="1025" t="s">
        <v>193</v>
      </c>
      <c r="C9" s="1025"/>
      <c r="D9" s="1025"/>
      <c r="E9" s="1025"/>
      <c r="F9" s="1025"/>
      <c r="G9" s="1025"/>
      <c r="H9" s="1025"/>
      <c r="I9" s="1025"/>
      <c r="J9" s="1025"/>
      <c r="K9" s="1025"/>
      <c r="V9" s="3" t="b">
        <v>0</v>
      </c>
    </row>
    <row r="10" spans="1:22" ht="15" customHeight="1" x14ac:dyDescent="0.35">
      <c r="A10" s="288"/>
      <c r="B10" s="1025" t="s">
        <v>714</v>
      </c>
      <c r="C10" s="1025"/>
      <c r="D10" s="1025"/>
      <c r="E10" s="1025"/>
      <c r="F10" s="1025"/>
      <c r="G10" s="1025"/>
      <c r="H10" s="1025"/>
      <c r="I10" s="1025"/>
      <c r="J10" s="1025"/>
      <c r="K10" s="1025"/>
      <c r="V10" s="3" t="b">
        <v>0</v>
      </c>
    </row>
    <row r="11" spans="1:22" ht="15" customHeight="1" x14ac:dyDescent="0.35">
      <c r="A11" s="288"/>
      <c r="B11" s="1025" t="s">
        <v>700</v>
      </c>
      <c r="C11" s="1025"/>
      <c r="D11" s="1025"/>
      <c r="E11" s="1025"/>
      <c r="F11" s="1025"/>
      <c r="G11" s="1025"/>
      <c r="H11" s="1025"/>
      <c r="I11" s="1025"/>
      <c r="J11" s="1025"/>
      <c r="K11" s="1025"/>
    </row>
    <row r="12" spans="1:22" ht="15" customHeight="1" x14ac:dyDescent="0.35">
      <c r="A12" s="288"/>
      <c r="B12" s="1065" t="s">
        <v>698</v>
      </c>
      <c r="C12" s="1065"/>
      <c r="D12" s="1065"/>
      <c r="E12" s="1065"/>
      <c r="F12" s="1065"/>
      <c r="G12" s="1065"/>
      <c r="H12" s="1065"/>
      <c r="I12" s="1065"/>
      <c r="J12" s="1065"/>
      <c r="K12" s="289"/>
      <c r="V12" s="3" t="b">
        <v>1</v>
      </c>
    </row>
    <row r="13" spans="1:22" ht="15" customHeight="1" x14ac:dyDescent="0.35">
      <c r="A13" s="288"/>
      <c r="B13" s="437"/>
      <c r="C13" s="437"/>
      <c r="D13" s="437"/>
      <c r="E13" s="437"/>
      <c r="F13" s="437"/>
      <c r="G13" s="437"/>
      <c r="H13" s="437"/>
      <c r="I13" s="437"/>
      <c r="J13" s="437"/>
      <c r="K13" s="289"/>
    </row>
    <row r="14" spans="1:22" ht="15" customHeight="1" x14ac:dyDescent="0.35">
      <c r="A14" s="443"/>
      <c r="B14" s="443"/>
      <c r="C14" s="443"/>
      <c r="D14" s="443"/>
      <c r="E14" s="1081" t="s">
        <v>1034</v>
      </c>
      <c r="F14" s="1081"/>
      <c r="G14" s="1081"/>
      <c r="H14" s="1081"/>
      <c r="I14" s="1081"/>
      <c r="J14" s="443"/>
      <c r="K14" s="443"/>
    </row>
    <row r="15" spans="1:22" ht="15" customHeight="1" x14ac:dyDescent="0.35">
      <c r="A15" s="443"/>
      <c r="B15" s="443"/>
      <c r="C15" s="443"/>
      <c r="D15" s="443"/>
      <c r="E15" s="444"/>
      <c r="F15" s="444"/>
      <c r="G15" s="444"/>
      <c r="H15" s="444"/>
      <c r="I15" s="444"/>
      <c r="J15" s="443"/>
      <c r="K15" s="443"/>
    </row>
    <row r="16" spans="1:22" ht="15" customHeight="1" x14ac:dyDescent="0.35">
      <c r="A16" s="1082" t="s">
        <v>1035</v>
      </c>
      <c r="B16" s="1083"/>
      <c r="C16" s="1083"/>
      <c r="D16" s="1083"/>
      <c r="E16" s="1083"/>
      <c r="F16" s="1083"/>
      <c r="G16" s="1083"/>
      <c r="H16" s="1083"/>
      <c r="I16" s="1083"/>
      <c r="J16" s="1083"/>
      <c r="K16" s="1084"/>
    </row>
    <row r="17" spans="1:23" ht="15" customHeight="1" x14ac:dyDescent="0.35">
      <c r="A17" s="1085"/>
      <c r="B17" s="1086"/>
      <c r="C17" s="1086"/>
      <c r="D17" s="1086"/>
      <c r="E17" s="1086"/>
      <c r="F17" s="1086"/>
      <c r="G17" s="1086"/>
      <c r="H17" s="1086"/>
      <c r="I17" s="1086"/>
      <c r="J17" s="1086"/>
      <c r="K17" s="1087"/>
    </row>
    <row r="18" spans="1:23" ht="15" customHeight="1" x14ac:dyDescent="0.35">
      <c r="A18" s="1085"/>
      <c r="B18" s="1086"/>
      <c r="C18" s="1086"/>
      <c r="D18" s="1086"/>
      <c r="E18" s="1086"/>
      <c r="F18" s="1086"/>
      <c r="G18" s="1086"/>
      <c r="H18" s="1086"/>
      <c r="I18" s="1086"/>
      <c r="J18" s="1086"/>
      <c r="K18" s="1087"/>
    </row>
    <row r="19" spans="1:23" ht="15" customHeight="1" x14ac:dyDescent="0.35">
      <c r="A19" s="1085"/>
      <c r="B19" s="1086"/>
      <c r="C19" s="1086"/>
      <c r="D19" s="1086"/>
      <c r="E19" s="1086"/>
      <c r="F19" s="1086"/>
      <c r="G19" s="1086"/>
      <c r="H19" s="1086"/>
      <c r="I19" s="1086"/>
      <c r="J19" s="1086"/>
      <c r="K19" s="1087"/>
    </row>
    <row r="20" spans="1:23" ht="15" customHeight="1" x14ac:dyDescent="0.35">
      <c r="A20" s="1088"/>
      <c r="B20" s="1089"/>
      <c r="C20" s="1089"/>
      <c r="D20" s="1089"/>
      <c r="E20" s="1089"/>
      <c r="F20" s="1089"/>
      <c r="G20" s="1089"/>
      <c r="H20" s="1089"/>
      <c r="I20" s="1089"/>
      <c r="J20" s="1089"/>
      <c r="K20" s="1090"/>
    </row>
    <row r="21" spans="1:23" ht="15" customHeight="1" thickBot="1" x14ac:dyDescent="0.4">
      <c r="A21" s="446"/>
      <c r="B21" s="446"/>
      <c r="C21" s="446"/>
      <c r="D21" s="446"/>
      <c r="E21" s="446"/>
      <c r="F21" s="446"/>
      <c r="G21" s="446"/>
      <c r="H21" s="446"/>
      <c r="I21" s="447"/>
      <c r="J21" s="448" t="s">
        <v>1036</v>
      </c>
      <c r="K21" s="450">
        <v>1000</v>
      </c>
    </row>
    <row r="22" spans="1:23" ht="15" customHeight="1" thickTop="1" x14ac:dyDescent="0.35">
      <c r="A22" s="421" t="s">
        <v>192</v>
      </c>
      <c r="B22" s="285"/>
      <c r="C22" s="449"/>
      <c r="D22" s="449"/>
      <c r="E22" s="449"/>
      <c r="F22" s="449"/>
      <c r="G22" s="449"/>
      <c r="H22" s="449"/>
      <c r="I22" s="449"/>
      <c r="J22" s="449"/>
      <c r="K22" s="449"/>
    </row>
    <row r="23" spans="1:23" ht="15" customHeight="1" x14ac:dyDescent="0.35">
      <c r="A23" s="285"/>
      <c r="B23" s="1025" t="s">
        <v>715</v>
      </c>
      <c r="C23" s="1025"/>
      <c r="D23" s="1025"/>
      <c r="E23" s="1025"/>
      <c r="F23" s="1025"/>
      <c r="G23" s="1025"/>
      <c r="H23" s="1025"/>
      <c r="I23" s="1025"/>
      <c r="J23" s="1025"/>
      <c r="K23" s="1025"/>
      <c r="V23" s="3" t="b">
        <v>0</v>
      </c>
    </row>
    <row r="24" spans="1:23" ht="15" customHeight="1" x14ac:dyDescent="0.35">
      <c r="A24" s="285"/>
      <c r="B24" s="428" t="s">
        <v>956</v>
      </c>
      <c r="C24" s="427"/>
      <c r="D24" s="427"/>
      <c r="E24" s="427"/>
      <c r="F24" s="427"/>
      <c r="G24" s="427"/>
      <c r="H24" s="427"/>
      <c r="I24" s="427"/>
      <c r="J24" s="427"/>
      <c r="K24" s="427"/>
      <c r="V24" s="3" t="b">
        <v>0</v>
      </c>
    </row>
    <row r="25" spans="1:23" ht="15" customHeight="1" x14ac:dyDescent="0.35">
      <c r="A25" s="420" t="s">
        <v>957</v>
      </c>
      <c r="B25" s="285"/>
      <c r="C25" s="285"/>
      <c r="D25" s="285"/>
      <c r="E25" s="285"/>
      <c r="F25" s="285"/>
      <c r="G25" s="285"/>
      <c r="H25" s="285"/>
      <c r="I25" s="285"/>
      <c r="J25" s="285"/>
      <c r="K25" s="285"/>
      <c r="V25" s="3" t="b">
        <v>0</v>
      </c>
    </row>
    <row r="26" spans="1:23" ht="15" customHeight="1" x14ac:dyDescent="0.35">
      <c r="A26" s="285"/>
      <c r="B26" s="420" t="s">
        <v>958</v>
      </c>
      <c r="C26" s="285"/>
      <c r="D26" s="285"/>
      <c r="E26" s="285"/>
      <c r="F26" s="285"/>
      <c r="G26" s="285"/>
      <c r="H26" s="285"/>
      <c r="I26" s="285"/>
      <c r="J26" s="285"/>
      <c r="K26" s="285"/>
      <c r="V26" s="3" t="b">
        <v>0</v>
      </c>
    </row>
    <row r="27" spans="1:23" ht="15" customHeight="1" x14ac:dyDescent="0.35">
      <c r="A27" s="285"/>
      <c r="B27" s="420" t="s">
        <v>959</v>
      </c>
      <c r="C27" s="285"/>
      <c r="D27" s="285"/>
      <c r="E27" s="285"/>
      <c r="F27" s="285"/>
      <c r="G27" s="285"/>
      <c r="H27" s="285"/>
      <c r="I27" s="285"/>
      <c r="J27" s="285"/>
      <c r="K27" s="285"/>
      <c r="W27" s="3" t="str">
        <f>IF(AND(V23=TRUE,V24=TRUE,V25=TRUE,V26=TRUE),"See Assessment for justification and work order for items and locations","No Measures Justified")</f>
        <v>No Measures Justified</v>
      </c>
    </row>
    <row r="28" spans="1:23" ht="15" customHeight="1" x14ac:dyDescent="0.35">
      <c r="A28" s="285"/>
      <c r="B28" s="420"/>
      <c r="C28" s="285"/>
      <c r="D28" s="285"/>
      <c r="E28" s="285"/>
      <c r="F28" s="285"/>
      <c r="G28" s="285"/>
      <c r="H28" s="285"/>
      <c r="I28" s="285"/>
      <c r="J28" s="285"/>
      <c r="K28" s="285"/>
    </row>
    <row r="29" spans="1:23" ht="15" customHeight="1" x14ac:dyDescent="0.35">
      <c r="A29" s="443"/>
      <c r="B29" s="443"/>
      <c r="C29" s="443"/>
      <c r="D29" s="443"/>
      <c r="E29" s="1081" t="s">
        <v>1034</v>
      </c>
      <c r="F29" s="1081"/>
      <c r="G29" s="1081"/>
      <c r="H29" s="1081"/>
      <c r="I29" s="1081"/>
      <c r="J29" s="443"/>
      <c r="K29" s="443"/>
    </row>
    <row r="30" spans="1:23" ht="15" customHeight="1" x14ac:dyDescent="0.35">
      <c r="A30" s="443"/>
      <c r="B30" s="443"/>
      <c r="C30" s="443"/>
      <c r="D30" s="443"/>
      <c r="E30" s="444"/>
      <c r="F30" s="444"/>
      <c r="G30" s="444"/>
      <c r="H30" s="444"/>
      <c r="I30" s="444"/>
      <c r="J30" s="443"/>
      <c r="K30" s="443"/>
    </row>
    <row r="31" spans="1:23" ht="15" customHeight="1" x14ac:dyDescent="0.35">
      <c r="A31" s="1082"/>
      <c r="B31" s="1083"/>
      <c r="C31" s="1083"/>
      <c r="D31" s="1083"/>
      <c r="E31" s="1083"/>
      <c r="F31" s="1083"/>
      <c r="G31" s="1083"/>
      <c r="H31" s="1083"/>
      <c r="I31" s="1083"/>
      <c r="J31" s="1083"/>
      <c r="K31" s="1084"/>
    </row>
    <row r="32" spans="1:23" ht="15" customHeight="1" x14ac:dyDescent="0.35">
      <c r="A32" s="1085"/>
      <c r="B32" s="1086"/>
      <c r="C32" s="1086"/>
      <c r="D32" s="1086"/>
      <c r="E32" s="1086"/>
      <c r="F32" s="1086"/>
      <c r="G32" s="1086"/>
      <c r="H32" s="1086"/>
      <c r="I32" s="1086"/>
      <c r="J32" s="1086"/>
      <c r="K32" s="1087"/>
    </row>
    <row r="33" spans="1:23" ht="15" customHeight="1" x14ac:dyDescent="0.35">
      <c r="A33" s="1085"/>
      <c r="B33" s="1086"/>
      <c r="C33" s="1086"/>
      <c r="D33" s="1086"/>
      <c r="E33" s="1086"/>
      <c r="F33" s="1086"/>
      <c r="G33" s="1086"/>
      <c r="H33" s="1086"/>
      <c r="I33" s="1086"/>
      <c r="J33" s="1086"/>
      <c r="K33" s="1087"/>
    </row>
    <row r="34" spans="1:23" ht="15" customHeight="1" x14ac:dyDescent="0.35">
      <c r="A34" s="1085"/>
      <c r="B34" s="1086"/>
      <c r="C34" s="1086"/>
      <c r="D34" s="1086"/>
      <c r="E34" s="1086"/>
      <c r="F34" s="1086"/>
      <c r="G34" s="1086"/>
      <c r="H34" s="1086"/>
      <c r="I34" s="1086"/>
      <c r="J34" s="1086"/>
      <c r="K34" s="1087"/>
    </row>
    <row r="35" spans="1:23" ht="15" customHeight="1" x14ac:dyDescent="0.35">
      <c r="A35" s="1088"/>
      <c r="B35" s="1089"/>
      <c r="C35" s="1089"/>
      <c r="D35" s="1089"/>
      <c r="E35" s="1089"/>
      <c r="F35" s="1089"/>
      <c r="G35" s="1089"/>
      <c r="H35" s="1089"/>
      <c r="I35" s="1089"/>
      <c r="J35" s="1089"/>
      <c r="K35" s="1090"/>
    </row>
    <row r="36" spans="1:23" ht="15" customHeight="1" thickBot="1" x14ac:dyDescent="0.4">
      <c r="A36" s="446"/>
      <c r="B36" s="446"/>
      <c r="C36" s="446"/>
      <c r="D36" s="446"/>
      <c r="E36" s="446"/>
      <c r="F36" s="446"/>
      <c r="G36" s="446"/>
      <c r="H36" s="446"/>
      <c r="I36" s="447"/>
      <c r="J36" s="448" t="s">
        <v>1036</v>
      </c>
      <c r="K36" s="450"/>
    </row>
    <row r="37" spans="1:23" ht="15" customHeight="1" thickTop="1" x14ac:dyDescent="0.35">
      <c r="A37" s="421" t="s">
        <v>966</v>
      </c>
      <c r="B37" s="285"/>
      <c r="C37" s="449"/>
      <c r="D37" s="449"/>
      <c r="E37" s="449"/>
      <c r="F37" s="449"/>
      <c r="G37" s="449"/>
      <c r="H37" s="449"/>
      <c r="I37" s="449"/>
      <c r="J37" s="449"/>
      <c r="K37" s="449"/>
    </row>
    <row r="38" spans="1:23" ht="15" customHeight="1" x14ac:dyDescent="0.35">
      <c r="A38" s="288"/>
      <c r="B38" s="1026" t="s">
        <v>715</v>
      </c>
      <c r="C38" s="1026"/>
      <c r="D38" s="1026"/>
      <c r="E38" s="1026"/>
      <c r="F38" s="1026"/>
      <c r="G38" s="1026"/>
      <c r="H38" s="1026"/>
      <c r="I38" s="1026"/>
      <c r="J38" s="1026"/>
      <c r="K38" s="1026"/>
      <c r="V38" s="3" t="b">
        <v>0</v>
      </c>
    </row>
    <row r="39" spans="1:23" ht="15" customHeight="1" x14ac:dyDescent="0.35">
      <c r="A39" s="288"/>
      <c r="B39" s="1026" t="s">
        <v>960</v>
      </c>
      <c r="C39" s="1026"/>
      <c r="D39" s="1026"/>
      <c r="E39" s="1026"/>
      <c r="F39" s="1026"/>
      <c r="G39" s="1026"/>
      <c r="H39" s="1026"/>
      <c r="I39" s="1026"/>
      <c r="J39" s="1026"/>
      <c r="K39" s="1026"/>
      <c r="V39" s="3" t="b">
        <v>0</v>
      </c>
    </row>
    <row r="40" spans="1:23" ht="15" customHeight="1" x14ac:dyDescent="0.35">
      <c r="A40" s="288"/>
      <c r="B40" s="1026" t="s">
        <v>961</v>
      </c>
      <c r="C40" s="1026"/>
      <c r="D40" s="1026"/>
      <c r="E40" s="1026"/>
      <c r="F40" s="1026"/>
      <c r="G40" s="1026"/>
      <c r="H40" s="1026"/>
      <c r="I40" s="1026"/>
      <c r="J40" s="1026"/>
      <c r="K40" s="1026"/>
      <c r="V40" s="3" t="b">
        <v>0</v>
      </c>
    </row>
    <row r="41" spans="1:23" ht="15" customHeight="1" x14ac:dyDescent="0.35">
      <c r="A41" s="288"/>
      <c r="B41" s="420" t="s">
        <v>963</v>
      </c>
      <c r="C41" s="285"/>
      <c r="D41" s="285"/>
      <c r="E41" s="285"/>
      <c r="F41" s="285"/>
      <c r="G41" s="285"/>
      <c r="H41" s="285"/>
      <c r="I41" s="285"/>
      <c r="J41" s="285"/>
      <c r="K41" s="285"/>
      <c r="V41" s="3" t="b">
        <v>0</v>
      </c>
    </row>
    <row r="42" spans="1:23" ht="15" customHeight="1" x14ac:dyDescent="0.35">
      <c r="A42" s="438"/>
      <c r="B42" s="420" t="s">
        <v>962</v>
      </c>
      <c r="C42" s="285"/>
      <c r="D42" s="285"/>
      <c r="E42" s="285"/>
      <c r="F42" s="285"/>
      <c r="G42" s="285"/>
      <c r="H42" s="285"/>
      <c r="I42" s="285"/>
      <c r="J42" s="285"/>
      <c r="K42" s="285"/>
      <c r="W42" s="3" t="str">
        <f>IF(AND(V38=TRUE,V39=TRUE,V40=TRUE,V41=TRUE),"See Assessment for justification and work order for measure parameters","No Measures Justified")</f>
        <v>No Measures Justified</v>
      </c>
    </row>
    <row r="43" spans="1:23" ht="15" customHeight="1" x14ac:dyDescent="0.35">
      <c r="A43" s="438"/>
      <c r="B43" s="420"/>
      <c r="C43" s="285"/>
      <c r="D43" s="285"/>
      <c r="E43" s="285"/>
      <c r="F43" s="285"/>
      <c r="G43" s="285"/>
      <c r="H43" s="285"/>
      <c r="I43" s="285"/>
      <c r="J43" s="285"/>
      <c r="K43" s="285"/>
    </row>
    <row r="44" spans="1:23" ht="15" customHeight="1" x14ac:dyDescent="0.35">
      <c r="A44" s="443"/>
      <c r="B44" s="443"/>
      <c r="C44" s="443"/>
      <c r="D44" s="443"/>
      <c r="E44" s="1081" t="s">
        <v>1034</v>
      </c>
      <c r="F44" s="1081"/>
      <c r="G44" s="1081"/>
      <c r="H44" s="1081"/>
      <c r="I44" s="1081"/>
      <c r="J44" s="443"/>
      <c r="K44" s="443"/>
    </row>
    <row r="45" spans="1:23" ht="15" customHeight="1" x14ac:dyDescent="0.35">
      <c r="A45" s="443"/>
      <c r="B45" s="443"/>
      <c r="C45" s="443"/>
      <c r="D45" s="443"/>
      <c r="E45" s="444"/>
      <c r="F45" s="444"/>
      <c r="G45" s="444"/>
      <c r="H45" s="444"/>
      <c r="I45" s="444"/>
      <c r="J45" s="443"/>
      <c r="K45" s="443"/>
    </row>
    <row r="46" spans="1:23" ht="15" customHeight="1" x14ac:dyDescent="0.35">
      <c r="A46" s="1082"/>
      <c r="B46" s="1083"/>
      <c r="C46" s="1083"/>
      <c r="D46" s="1083"/>
      <c r="E46" s="1083"/>
      <c r="F46" s="1083"/>
      <c r="G46" s="1083"/>
      <c r="H46" s="1083"/>
      <c r="I46" s="1083"/>
      <c r="J46" s="1083"/>
      <c r="K46" s="1084"/>
    </row>
    <row r="47" spans="1:23" ht="15" customHeight="1" x14ac:dyDescent="0.35">
      <c r="A47" s="1085"/>
      <c r="B47" s="1086"/>
      <c r="C47" s="1086"/>
      <c r="D47" s="1086"/>
      <c r="E47" s="1086"/>
      <c r="F47" s="1086"/>
      <c r="G47" s="1086"/>
      <c r="H47" s="1086"/>
      <c r="I47" s="1086"/>
      <c r="J47" s="1086"/>
      <c r="K47" s="1087"/>
    </row>
    <row r="48" spans="1:23" ht="15" customHeight="1" x14ac:dyDescent="0.35">
      <c r="A48" s="1085"/>
      <c r="B48" s="1086"/>
      <c r="C48" s="1086"/>
      <c r="D48" s="1086"/>
      <c r="E48" s="1086"/>
      <c r="F48" s="1086"/>
      <c r="G48" s="1086"/>
      <c r="H48" s="1086"/>
      <c r="I48" s="1086"/>
      <c r="J48" s="1086"/>
      <c r="K48" s="1087"/>
    </row>
    <row r="49" spans="1:22" ht="15" customHeight="1" x14ac:dyDescent="0.35">
      <c r="A49" s="1085"/>
      <c r="B49" s="1086"/>
      <c r="C49" s="1086"/>
      <c r="D49" s="1086"/>
      <c r="E49" s="1086"/>
      <c r="F49" s="1086"/>
      <c r="G49" s="1086"/>
      <c r="H49" s="1086"/>
      <c r="I49" s="1086"/>
      <c r="J49" s="1086"/>
      <c r="K49" s="1087"/>
    </row>
    <row r="50" spans="1:22" ht="15" customHeight="1" x14ac:dyDescent="0.35">
      <c r="A50" s="1088"/>
      <c r="B50" s="1089"/>
      <c r="C50" s="1089"/>
      <c r="D50" s="1089"/>
      <c r="E50" s="1089"/>
      <c r="F50" s="1089"/>
      <c r="G50" s="1089"/>
      <c r="H50" s="1089"/>
      <c r="I50" s="1089"/>
      <c r="J50" s="1089"/>
      <c r="K50" s="1090"/>
    </row>
    <row r="51" spans="1:22" ht="15" customHeight="1" thickBot="1" x14ac:dyDescent="0.4">
      <c r="A51" s="446"/>
      <c r="B51" s="446"/>
      <c r="C51" s="446"/>
      <c r="D51" s="446"/>
      <c r="E51" s="446"/>
      <c r="F51" s="446"/>
      <c r="G51" s="446"/>
      <c r="H51" s="446"/>
      <c r="I51" s="447"/>
      <c r="J51" s="448" t="s">
        <v>1036</v>
      </c>
      <c r="K51" s="450"/>
    </row>
    <row r="52" spans="1:22" ht="15" customHeight="1" thickTop="1" x14ac:dyDescent="0.35">
      <c r="A52" s="421" t="s">
        <v>191</v>
      </c>
      <c r="B52" s="5"/>
      <c r="C52" s="1080"/>
      <c r="D52" s="1080"/>
      <c r="E52" s="1080"/>
      <c r="F52" s="1080"/>
      <c r="G52" s="1080"/>
      <c r="H52" s="1080"/>
      <c r="I52" s="1080"/>
      <c r="J52" s="1080"/>
      <c r="K52" s="1080"/>
    </row>
    <row r="53" spans="1:22" ht="15" customHeight="1" x14ac:dyDescent="0.35">
      <c r="A53" s="288"/>
      <c r="B53" s="1026" t="s">
        <v>967</v>
      </c>
      <c r="C53" s="1025"/>
      <c r="D53" s="1025"/>
      <c r="E53" s="1025"/>
      <c r="F53" s="1025"/>
      <c r="G53" s="1025"/>
      <c r="H53" s="1025"/>
      <c r="I53" s="1025"/>
      <c r="J53" s="1025"/>
      <c r="K53" s="1025"/>
      <c r="V53" s="3" t="b">
        <v>0</v>
      </c>
    </row>
    <row r="54" spans="1:22" ht="15" customHeight="1" x14ac:dyDescent="0.35">
      <c r="A54" s="288"/>
      <c r="B54" s="428" t="s">
        <v>968</v>
      </c>
      <c r="C54" s="427"/>
      <c r="D54" s="427"/>
      <c r="E54" s="427"/>
      <c r="F54" s="427"/>
      <c r="G54" s="427"/>
      <c r="H54" s="427"/>
      <c r="I54" s="427"/>
      <c r="J54" s="427"/>
      <c r="K54" s="427"/>
    </row>
    <row r="55" spans="1:22" ht="15" customHeight="1" x14ac:dyDescent="0.35">
      <c r="A55" s="288"/>
      <c r="B55" s="1026" t="s">
        <v>969</v>
      </c>
      <c r="C55" s="1025"/>
      <c r="D55" s="1025"/>
      <c r="E55" s="1025"/>
      <c r="F55" s="1025"/>
      <c r="G55" s="1025"/>
      <c r="H55" s="1025"/>
      <c r="I55" s="1025"/>
      <c r="J55" s="1025"/>
      <c r="K55" s="1025"/>
      <c r="V55" s="3" t="b">
        <v>0</v>
      </c>
    </row>
    <row r="56" spans="1:22" ht="15" customHeight="1" x14ac:dyDescent="0.35">
      <c r="A56" s="288"/>
      <c r="B56" s="1026" t="s">
        <v>970</v>
      </c>
      <c r="C56" s="1025"/>
      <c r="D56" s="1025"/>
      <c r="E56" s="1025"/>
      <c r="F56" s="1025"/>
      <c r="G56" s="1025"/>
      <c r="H56" s="1025"/>
      <c r="I56" s="1025"/>
      <c r="J56" s="1025"/>
      <c r="K56" s="1025"/>
      <c r="V56" s="3" t="b">
        <v>0</v>
      </c>
    </row>
    <row r="57" spans="1:22" ht="15" customHeight="1" x14ac:dyDescent="0.35">
      <c r="A57" s="288"/>
      <c r="B57" s="441"/>
      <c r="C57" s="438"/>
      <c r="D57" s="438"/>
      <c r="E57" s="438"/>
      <c r="F57" s="438"/>
      <c r="G57" s="438"/>
      <c r="H57" s="438"/>
      <c r="I57" s="438"/>
      <c r="J57" s="438"/>
      <c r="K57" s="438"/>
    </row>
    <row r="58" spans="1:22" ht="15" customHeight="1" x14ac:dyDescent="0.35">
      <c r="A58" s="443"/>
      <c r="B58" s="443"/>
      <c r="C58" s="443"/>
      <c r="D58" s="443"/>
      <c r="E58" s="1081" t="s">
        <v>1034</v>
      </c>
      <c r="F58" s="1081"/>
      <c r="G58" s="1081"/>
      <c r="H58" s="1081"/>
      <c r="I58" s="1081"/>
      <c r="J58" s="443"/>
      <c r="K58" s="443"/>
    </row>
    <row r="59" spans="1:22" ht="15" customHeight="1" x14ac:dyDescent="0.35">
      <c r="A59" s="443"/>
      <c r="B59" s="443"/>
      <c r="C59" s="443"/>
      <c r="D59" s="443"/>
      <c r="E59" s="444"/>
      <c r="F59" s="444"/>
      <c r="G59" s="444"/>
      <c r="H59" s="444"/>
      <c r="I59" s="444"/>
      <c r="J59" s="443"/>
      <c r="K59" s="443"/>
    </row>
    <row r="60" spans="1:22" ht="15" customHeight="1" x14ac:dyDescent="0.35">
      <c r="A60" s="1082"/>
      <c r="B60" s="1083"/>
      <c r="C60" s="1083"/>
      <c r="D60" s="1083"/>
      <c r="E60" s="1083"/>
      <c r="F60" s="1083"/>
      <c r="G60" s="1083"/>
      <c r="H60" s="1083"/>
      <c r="I60" s="1083"/>
      <c r="J60" s="1083"/>
      <c r="K60" s="1084"/>
    </row>
    <row r="61" spans="1:22" ht="15" customHeight="1" x14ac:dyDescent="0.35">
      <c r="A61" s="1085"/>
      <c r="B61" s="1086"/>
      <c r="C61" s="1086"/>
      <c r="D61" s="1086"/>
      <c r="E61" s="1086"/>
      <c r="F61" s="1086"/>
      <c r="G61" s="1086"/>
      <c r="H61" s="1086"/>
      <c r="I61" s="1086"/>
      <c r="J61" s="1086"/>
      <c r="K61" s="1087"/>
    </row>
    <row r="62" spans="1:22" ht="15" customHeight="1" x14ac:dyDescent="0.35">
      <c r="A62" s="1085"/>
      <c r="B62" s="1086"/>
      <c r="C62" s="1086"/>
      <c r="D62" s="1086"/>
      <c r="E62" s="1086"/>
      <c r="F62" s="1086"/>
      <c r="G62" s="1086"/>
      <c r="H62" s="1086"/>
      <c r="I62" s="1086"/>
      <c r="J62" s="1086"/>
      <c r="K62" s="1087"/>
    </row>
    <row r="63" spans="1:22" ht="15" customHeight="1" x14ac:dyDescent="0.35">
      <c r="A63" s="1085"/>
      <c r="B63" s="1086"/>
      <c r="C63" s="1086"/>
      <c r="D63" s="1086"/>
      <c r="E63" s="1086"/>
      <c r="F63" s="1086"/>
      <c r="G63" s="1086"/>
      <c r="H63" s="1086"/>
      <c r="I63" s="1086"/>
      <c r="J63" s="1086"/>
      <c r="K63" s="1087"/>
    </row>
    <row r="64" spans="1:22" ht="15" customHeight="1" x14ac:dyDescent="0.35">
      <c r="A64" s="1088"/>
      <c r="B64" s="1089"/>
      <c r="C64" s="1089"/>
      <c r="D64" s="1089"/>
      <c r="E64" s="1089"/>
      <c r="F64" s="1089"/>
      <c r="G64" s="1089"/>
      <c r="H64" s="1089"/>
      <c r="I64" s="1089"/>
      <c r="J64" s="1089"/>
      <c r="K64" s="1090"/>
    </row>
    <row r="65" spans="1:23" ht="15" customHeight="1" thickBot="1" x14ac:dyDescent="0.4">
      <c r="A65" s="446"/>
      <c r="B65" s="446"/>
      <c r="C65" s="446"/>
      <c r="D65" s="446"/>
      <c r="E65" s="446"/>
      <c r="F65" s="446"/>
      <c r="G65" s="446"/>
      <c r="H65" s="446"/>
      <c r="I65" s="447"/>
      <c r="J65" s="448" t="s">
        <v>1036</v>
      </c>
      <c r="K65" s="450"/>
    </row>
    <row r="66" spans="1:23" ht="15" customHeight="1" thickTop="1" x14ac:dyDescent="0.35">
      <c r="A66" s="421" t="s">
        <v>965</v>
      </c>
      <c r="B66" s="5"/>
      <c r="C66" s="1080"/>
      <c r="D66" s="1080"/>
      <c r="E66" s="1080"/>
      <c r="F66" s="1080"/>
      <c r="G66" s="1080"/>
      <c r="H66" s="1080"/>
      <c r="I66" s="1080"/>
      <c r="J66" s="1080"/>
      <c r="K66" s="1080"/>
    </row>
    <row r="67" spans="1:23" ht="15" customHeight="1" x14ac:dyDescent="0.35">
      <c r="A67" s="285"/>
      <c r="B67" s="1026" t="s">
        <v>972</v>
      </c>
      <c r="C67" s="1025"/>
      <c r="D67" s="1025"/>
      <c r="E67" s="1025"/>
      <c r="F67" s="1025"/>
      <c r="G67" s="1025"/>
      <c r="H67" s="1025"/>
      <c r="I67" s="1025"/>
      <c r="J67" s="1025"/>
      <c r="K67" s="1025"/>
      <c r="V67" s="3" t="b">
        <v>0</v>
      </c>
    </row>
    <row r="68" spans="1:23" ht="15" customHeight="1" x14ac:dyDescent="0.35">
      <c r="A68" s="285"/>
      <c r="B68" s="427"/>
      <c r="C68" s="1025" t="s">
        <v>190</v>
      </c>
      <c r="D68" s="1025"/>
      <c r="E68" s="1025"/>
      <c r="F68" s="1025"/>
      <c r="G68" s="1025"/>
      <c r="H68" s="1025"/>
      <c r="I68" s="1025"/>
      <c r="J68" s="1025"/>
      <c r="K68" s="1025"/>
      <c r="V68" s="3" t="b">
        <v>0</v>
      </c>
    </row>
    <row r="69" spans="1:23" ht="15" customHeight="1" x14ac:dyDescent="0.35">
      <c r="A69" s="285"/>
      <c r="B69" s="427"/>
      <c r="C69" s="1034" t="s">
        <v>701</v>
      </c>
      <c r="D69" s="1034"/>
      <c r="E69" s="1034"/>
      <c r="F69" s="1034"/>
      <c r="G69" s="1034"/>
      <c r="H69" s="1034"/>
      <c r="I69" s="1034"/>
      <c r="J69" s="1034"/>
      <c r="K69" s="1034"/>
      <c r="V69" s="3" t="b">
        <v>0</v>
      </c>
      <c r="W69" s="3" t="str">
        <f>IF(AND(V67=TRUE,V68=TRUE),#REF!,IF(AND(V67=TRUE,V69=TRUE),#REF!,"No Measures Justified"))</f>
        <v>No Measures Justified</v>
      </c>
    </row>
    <row r="70" spans="1:23" ht="15" customHeight="1" x14ac:dyDescent="0.35">
      <c r="A70" s="285"/>
      <c r="B70" s="438"/>
      <c r="C70" s="439"/>
      <c r="D70" s="439"/>
      <c r="E70" s="439"/>
      <c r="F70" s="439"/>
      <c r="G70" s="439"/>
      <c r="H70" s="439"/>
      <c r="I70" s="439"/>
      <c r="J70" s="439"/>
      <c r="K70" s="439"/>
    </row>
    <row r="71" spans="1:23" ht="15" customHeight="1" x14ac:dyDescent="0.35">
      <c r="A71" s="443"/>
      <c r="B71" s="443"/>
      <c r="C71" s="443"/>
      <c r="D71" s="443"/>
      <c r="E71" s="1081" t="s">
        <v>1034</v>
      </c>
      <c r="F71" s="1081"/>
      <c r="G71" s="1081"/>
      <c r="H71" s="1081"/>
      <c r="I71" s="1081"/>
      <c r="J71" s="443"/>
      <c r="K71" s="443"/>
    </row>
    <row r="72" spans="1:23" ht="15" customHeight="1" x14ac:dyDescent="0.35">
      <c r="A72" s="443"/>
      <c r="B72" s="443"/>
      <c r="C72" s="443"/>
      <c r="D72" s="443"/>
      <c r="E72" s="444"/>
      <c r="F72" s="444"/>
      <c r="G72" s="444"/>
      <c r="H72" s="444"/>
      <c r="I72" s="444"/>
      <c r="J72" s="443"/>
      <c r="K72" s="443"/>
    </row>
    <row r="73" spans="1:23" ht="15" customHeight="1" x14ac:dyDescent="0.35">
      <c r="A73" s="1082"/>
      <c r="B73" s="1083"/>
      <c r="C73" s="1083"/>
      <c r="D73" s="1083"/>
      <c r="E73" s="1083"/>
      <c r="F73" s="1083"/>
      <c r="G73" s="1083"/>
      <c r="H73" s="1083"/>
      <c r="I73" s="1083"/>
      <c r="J73" s="1083"/>
      <c r="K73" s="1084"/>
    </row>
    <row r="74" spans="1:23" ht="15" customHeight="1" x14ac:dyDescent="0.35">
      <c r="A74" s="1085"/>
      <c r="B74" s="1086"/>
      <c r="C74" s="1086"/>
      <c r="D74" s="1086"/>
      <c r="E74" s="1086"/>
      <c r="F74" s="1086"/>
      <c r="G74" s="1086"/>
      <c r="H74" s="1086"/>
      <c r="I74" s="1086"/>
      <c r="J74" s="1086"/>
      <c r="K74" s="1087"/>
    </row>
    <row r="75" spans="1:23" ht="15" customHeight="1" x14ac:dyDescent="0.35">
      <c r="A75" s="1085"/>
      <c r="B75" s="1086"/>
      <c r="C75" s="1086"/>
      <c r="D75" s="1086"/>
      <c r="E75" s="1086"/>
      <c r="F75" s="1086"/>
      <c r="G75" s="1086"/>
      <c r="H75" s="1086"/>
      <c r="I75" s="1086"/>
      <c r="J75" s="1086"/>
      <c r="K75" s="1087"/>
    </row>
    <row r="76" spans="1:23" ht="15" customHeight="1" x14ac:dyDescent="0.35">
      <c r="A76" s="1085"/>
      <c r="B76" s="1086"/>
      <c r="C76" s="1086"/>
      <c r="D76" s="1086"/>
      <c r="E76" s="1086"/>
      <c r="F76" s="1086"/>
      <c r="G76" s="1086"/>
      <c r="H76" s="1086"/>
      <c r="I76" s="1086"/>
      <c r="J76" s="1086"/>
      <c r="K76" s="1087"/>
    </row>
    <row r="77" spans="1:23" ht="15" customHeight="1" x14ac:dyDescent="0.35">
      <c r="A77" s="1088"/>
      <c r="B77" s="1089"/>
      <c r="C77" s="1089"/>
      <c r="D77" s="1089"/>
      <c r="E77" s="1089"/>
      <c r="F77" s="1089"/>
      <c r="G77" s="1089"/>
      <c r="H77" s="1089"/>
      <c r="I77" s="1089"/>
      <c r="J77" s="1089"/>
      <c r="K77" s="1090"/>
    </row>
    <row r="78" spans="1:23" ht="15" customHeight="1" thickBot="1" x14ac:dyDescent="0.4">
      <c r="A78" s="446"/>
      <c r="B78" s="446"/>
      <c r="C78" s="446"/>
      <c r="D78" s="446"/>
      <c r="E78" s="446"/>
      <c r="F78" s="446"/>
      <c r="G78" s="446"/>
      <c r="H78" s="446"/>
      <c r="I78" s="447"/>
      <c r="J78" s="448" t="s">
        <v>1036</v>
      </c>
      <c r="K78" s="450"/>
    </row>
    <row r="79" spans="1:23" ht="15" customHeight="1" thickTop="1" x14ac:dyDescent="0.35">
      <c r="A79" s="421" t="s">
        <v>964</v>
      </c>
      <c r="B79" s="5"/>
      <c r="C79" s="449"/>
      <c r="D79" s="449"/>
      <c r="E79" s="449"/>
      <c r="F79" s="449"/>
      <c r="G79" s="449"/>
      <c r="H79" s="449"/>
      <c r="I79" s="449"/>
      <c r="J79" s="449"/>
      <c r="K79" s="449"/>
    </row>
    <row r="80" spans="1:23" ht="15" customHeight="1" x14ac:dyDescent="0.35">
      <c r="A80" s="285"/>
      <c r="B80" s="1026" t="s">
        <v>971</v>
      </c>
      <c r="C80" s="1025"/>
      <c r="D80" s="1025"/>
      <c r="E80" s="1025"/>
      <c r="F80" s="1025"/>
      <c r="G80" s="1025"/>
      <c r="H80" s="1025"/>
      <c r="I80" s="1025"/>
      <c r="J80" s="1025"/>
      <c r="K80" s="1025"/>
      <c r="V80" s="3" t="b">
        <v>0</v>
      </c>
    </row>
    <row r="81" spans="1:33" ht="15" customHeight="1" x14ac:dyDescent="0.35">
      <c r="A81" s="285"/>
      <c r="B81" s="1026" t="s">
        <v>973</v>
      </c>
      <c r="C81" s="1025"/>
      <c r="D81" s="1025"/>
      <c r="E81" s="1025"/>
      <c r="F81" s="1025"/>
      <c r="G81" s="1025"/>
      <c r="H81" s="1025"/>
      <c r="I81" s="1025"/>
      <c r="J81" s="1025"/>
      <c r="K81" s="1025"/>
      <c r="V81" s="3" t="b">
        <v>0</v>
      </c>
    </row>
    <row r="82" spans="1:33" ht="15" customHeight="1" x14ac:dyDescent="0.35">
      <c r="A82" s="285"/>
      <c r="B82" s="1026" t="s">
        <v>975</v>
      </c>
      <c r="C82" s="1025"/>
      <c r="D82" s="1025"/>
      <c r="E82" s="1025"/>
      <c r="F82" s="1025"/>
      <c r="G82" s="1025"/>
      <c r="H82" s="1025"/>
      <c r="I82" s="1025"/>
      <c r="J82" s="1025"/>
      <c r="K82" s="1025"/>
      <c r="V82" s="3" t="b">
        <v>0</v>
      </c>
      <c r="W82" s="3" t="str">
        <f>IF(AND(V80=TRUE,V81=TRUE,V82=TRUE),"See Assessment for justification and work order for measure parameters","No Measures Justified")</f>
        <v>No Measures Justified</v>
      </c>
    </row>
    <row r="83" spans="1:33" ht="15" customHeight="1" x14ac:dyDescent="0.35">
      <c r="A83" s="443"/>
      <c r="B83" s="443"/>
      <c r="C83" s="443"/>
      <c r="D83" s="443"/>
      <c r="E83" s="1081" t="s">
        <v>1034</v>
      </c>
      <c r="F83" s="1081"/>
      <c r="G83" s="1081"/>
      <c r="H83" s="1081"/>
      <c r="I83" s="1081"/>
      <c r="J83" s="443"/>
      <c r="K83" s="443"/>
    </row>
    <row r="84" spans="1:33" ht="15" customHeight="1" x14ac:dyDescent="0.35">
      <c r="A84" s="443"/>
      <c r="B84" s="443"/>
      <c r="C84" s="443"/>
      <c r="D84" s="443"/>
      <c r="E84" s="444"/>
      <c r="F84" s="444"/>
      <c r="G84" s="444"/>
      <c r="H84" s="444"/>
      <c r="I84" s="444"/>
      <c r="J84" s="443"/>
      <c r="K84" s="443"/>
    </row>
    <row r="85" spans="1:33" ht="15" customHeight="1" x14ac:dyDescent="0.35">
      <c r="A85" s="1082"/>
      <c r="B85" s="1083"/>
      <c r="C85" s="1083"/>
      <c r="D85" s="1083"/>
      <c r="E85" s="1083"/>
      <c r="F85" s="1083"/>
      <c r="G85" s="1083"/>
      <c r="H85" s="1083"/>
      <c r="I85" s="1083"/>
      <c r="J85" s="1083"/>
      <c r="K85" s="1084"/>
    </row>
    <row r="86" spans="1:33" ht="15" customHeight="1" x14ac:dyDescent="0.35">
      <c r="A86" s="1085"/>
      <c r="B86" s="1086"/>
      <c r="C86" s="1086"/>
      <c r="D86" s="1086"/>
      <c r="E86" s="1086"/>
      <c r="F86" s="1086"/>
      <c r="G86" s="1086"/>
      <c r="H86" s="1086"/>
      <c r="I86" s="1086"/>
      <c r="J86" s="1086"/>
      <c r="K86" s="1087"/>
    </row>
    <row r="87" spans="1:33" ht="15" customHeight="1" x14ac:dyDescent="0.35">
      <c r="A87" s="1085"/>
      <c r="B87" s="1086"/>
      <c r="C87" s="1086"/>
      <c r="D87" s="1086"/>
      <c r="E87" s="1086"/>
      <c r="F87" s="1086"/>
      <c r="G87" s="1086"/>
      <c r="H87" s="1086"/>
      <c r="I87" s="1086"/>
      <c r="J87" s="1086"/>
      <c r="K87" s="1087"/>
    </row>
    <row r="88" spans="1:33" ht="15" customHeight="1" x14ac:dyDescent="0.35">
      <c r="A88" s="1085"/>
      <c r="B88" s="1086"/>
      <c r="C88" s="1086"/>
      <c r="D88" s="1086"/>
      <c r="E88" s="1086"/>
      <c r="F88" s="1086"/>
      <c r="G88" s="1086"/>
      <c r="H88" s="1086"/>
      <c r="I88" s="1086"/>
      <c r="J88" s="1086"/>
      <c r="K88" s="1087"/>
    </row>
    <row r="89" spans="1:33" ht="15" customHeight="1" x14ac:dyDescent="0.35">
      <c r="A89" s="1088"/>
      <c r="B89" s="1089"/>
      <c r="C89" s="1089"/>
      <c r="D89" s="1089"/>
      <c r="E89" s="1089"/>
      <c r="F89" s="1089"/>
      <c r="G89" s="1089"/>
      <c r="H89" s="1089"/>
      <c r="I89" s="1089"/>
      <c r="J89" s="1089"/>
      <c r="K89" s="1090"/>
    </row>
    <row r="90" spans="1:33" ht="15" customHeight="1" thickBot="1" x14ac:dyDescent="0.4">
      <c r="A90" s="446"/>
      <c r="B90" s="446"/>
      <c r="C90" s="446"/>
      <c r="D90" s="446"/>
      <c r="E90" s="446"/>
      <c r="F90" s="446"/>
      <c r="G90" s="446"/>
      <c r="H90" s="446"/>
      <c r="I90" s="447"/>
      <c r="J90" s="448" t="s">
        <v>1036</v>
      </c>
      <c r="K90" s="450"/>
    </row>
    <row r="91" spans="1:33" s="423" customFormat="1" ht="21" customHeight="1" thickTop="1" x14ac:dyDescent="0.35">
      <c r="A91" s="1091" t="s">
        <v>173</v>
      </c>
      <c r="B91" s="1091"/>
      <c r="C91" s="1091"/>
      <c r="D91" s="1091"/>
      <c r="E91" s="1091"/>
      <c r="F91" s="1091"/>
      <c r="G91" s="1091"/>
      <c r="H91" s="1091"/>
      <c r="I91" s="1091"/>
      <c r="J91" s="1091"/>
      <c r="K91" s="1091"/>
    </row>
    <row r="92" spans="1:33" ht="15" customHeight="1" x14ac:dyDescent="0.35">
      <c r="A92" s="421" t="s">
        <v>974</v>
      </c>
      <c r="B92" s="5"/>
      <c r="C92" s="449"/>
      <c r="D92" s="449"/>
      <c r="E92" s="449"/>
      <c r="F92" s="449"/>
      <c r="G92" s="449"/>
      <c r="H92" s="449"/>
      <c r="I92" s="449"/>
      <c r="J92" s="449"/>
      <c r="K92" s="449"/>
    </row>
    <row r="93" spans="1:33" ht="15" customHeight="1" x14ac:dyDescent="0.35">
      <c r="A93" s="285"/>
      <c r="B93" s="1047" t="s">
        <v>1037</v>
      </c>
      <c r="C93" s="1047"/>
      <c r="D93" s="1047"/>
      <c r="E93" s="1047"/>
      <c r="F93" s="1047"/>
      <c r="G93" s="1047"/>
      <c r="H93" s="1047"/>
      <c r="I93" s="1047"/>
      <c r="J93" s="1047"/>
      <c r="K93" s="1047"/>
      <c r="AG93" s="451"/>
    </row>
    <row r="94" spans="1:33" ht="15" customHeight="1" x14ac:dyDescent="0.35">
      <c r="A94" s="285"/>
      <c r="B94" s="1047" t="s">
        <v>1030</v>
      </c>
      <c r="C94" s="1047"/>
      <c r="D94" s="1047"/>
      <c r="E94" s="1047"/>
      <c r="F94" s="1047"/>
      <c r="G94" s="1047"/>
      <c r="H94" s="1047"/>
      <c r="I94" s="1047"/>
      <c r="J94" s="1047"/>
      <c r="K94" s="1047"/>
      <c r="V94" s="3" t="b">
        <v>0</v>
      </c>
    </row>
    <row r="95" spans="1:33" ht="15" customHeight="1" x14ac:dyDescent="0.35">
      <c r="A95" s="285"/>
      <c r="B95" s="1047"/>
      <c r="C95" s="1047"/>
      <c r="D95" s="1047"/>
      <c r="E95" s="1047"/>
      <c r="F95" s="1047"/>
      <c r="G95" s="1047"/>
      <c r="H95" s="1047"/>
      <c r="I95" s="1047"/>
      <c r="J95" s="1047"/>
      <c r="K95" s="1047"/>
    </row>
    <row r="96" spans="1:33" ht="15" customHeight="1" x14ac:dyDescent="0.35">
      <c r="A96" s="285"/>
      <c r="B96" s="440"/>
      <c r="C96" s="440"/>
      <c r="D96" s="440"/>
      <c r="E96" s="440"/>
      <c r="F96" s="440"/>
      <c r="G96" s="440"/>
      <c r="H96" s="440"/>
      <c r="I96" s="440"/>
      <c r="J96" s="440"/>
      <c r="K96" s="440"/>
    </row>
    <row r="97" spans="1:22" ht="15" customHeight="1" x14ac:dyDescent="0.35">
      <c r="A97" s="443"/>
      <c r="B97" s="443"/>
      <c r="C97" s="443"/>
      <c r="D97" s="443"/>
      <c r="E97" s="1081" t="s">
        <v>1034</v>
      </c>
      <c r="F97" s="1081"/>
      <c r="G97" s="1081"/>
      <c r="H97" s="1081"/>
      <c r="I97" s="1081"/>
      <c r="J97" s="443"/>
      <c r="K97" s="443"/>
    </row>
    <row r="98" spans="1:22" ht="15" customHeight="1" x14ac:dyDescent="0.35">
      <c r="A98" s="443"/>
      <c r="B98" s="443"/>
      <c r="C98" s="443"/>
      <c r="D98" s="443"/>
      <c r="E98" s="444"/>
      <c r="F98" s="444"/>
      <c r="G98" s="444"/>
      <c r="H98" s="444"/>
      <c r="I98" s="444"/>
      <c r="J98" s="443"/>
      <c r="K98" s="443"/>
    </row>
    <row r="99" spans="1:22" ht="15" customHeight="1" x14ac:dyDescent="0.35">
      <c r="A99" s="1082"/>
      <c r="B99" s="1083"/>
      <c r="C99" s="1083"/>
      <c r="D99" s="1083"/>
      <c r="E99" s="1083"/>
      <c r="F99" s="1083"/>
      <c r="G99" s="1083"/>
      <c r="H99" s="1083"/>
      <c r="I99" s="1083"/>
      <c r="J99" s="1083"/>
      <c r="K99" s="1084"/>
    </row>
    <row r="100" spans="1:22" ht="15" customHeight="1" x14ac:dyDescent="0.35">
      <c r="A100" s="1085"/>
      <c r="B100" s="1086"/>
      <c r="C100" s="1086"/>
      <c r="D100" s="1086"/>
      <c r="E100" s="1086"/>
      <c r="F100" s="1086"/>
      <c r="G100" s="1086"/>
      <c r="H100" s="1086"/>
      <c r="I100" s="1086"/>
      <c r="J100" s="1086"/>
      <c r="K100" s="1087"/>
    </row>
    <row r="101" spans="1:22" ht="15" customHeight="1" x14ac:dyDescent="0.35">
      <c r="A101" s="1088"/>
      <c r="B101" s="1089"/>
      <c r="C101" s="1089"/>
      <c r="D101" s="1089"/>
      <c r="E101" s="1089"/>
      <c r="F101" s="1089"/>
      <c r="G101" s="1089"/>
      <c r="H101" s="1089"/>
      <c r="I101" s="1089"/>
      <c r="J101" s="1089"/>
      <c r="K101" s="1090"/>
    </row>
    <row r="102" spans="1:22" ht="15" customHeight="1" thickBot="1" x14ac:dyDescent="0.4">
      <c r="A102" s="446"/>
      <c r="B102" s="446"/>
      <c r="C102" s="446"/>
      <c r="D102" s="446"/>
      <c r="E102" s="446"/>
      <c r="F102" s="446"/>
      <c r="G102" s="446"/>
      <c r="H102" s="446"/>
      <c r="I102" s="452"/>
      <c r="J102" s="453" t="s">
        <v>1036</v>
      </c>
      <c r="K102" s="454"/>
    </row>
    <row r="103" spans="1:22" ht="15" customHeight="1" thickTop="1" x14ac:dyDescent="0.35">
      <c r="A103" s="422" t="s">
        <v>705</v>
      </c>
      <c r="B103" s="288"/>
      <c r="C103" s="1079"/>
      <c r="D103" s="1079"/>
      <c r="E103" s="1079"/>
      <c r="F103" s="1079"/>
      <c r="G103" s="1079"/>
      <c r="H103" s="1079"/>
      <c r="I103" s="1079"/>
      <c r="J103" s="1079"/>
      <c r="K103" s="1079"/>
    </row>
    <row r="104" spans="1:22" ht="15" customHeight="1" x14ac:dyDescent="0.35">
      <c r="A104" s="288"/>
      <c r="B104" s="1026" t="s">
        <v>1024</v>
      </c>
      <c r="C104" s="1025"/>
      <c r="D104" s="1025"/>
      <c r="E104" s="1025"/>
      <c r="F104" s="1025"/>
      <c r="G104" s="1025"/>
      <c r="H104" s="1025"/>
      <c r="I104" s="1025"/>
      <c r="J104" s="1025"/>
      <c r="K104" s="1025"/>
      <c r="V104" s="3" t="b">
        <v>0</v>
      </c>
    </row>
    <row r="105" spans="1:22" ht="15" customHeight="1" x14ac:dyDescent="0.35">
      <c r="A105" s="288"/>
      <c r="B105" s="1026" t="s">
        <v>1025</v>
      </c>
      <c r="C105" s="1025"/>
      <c r="D105" s="1025"/>
      <c r="E105" s="1025"/>
      <c r="F105" s="1025"/>
      <c r="G105" s="1025"/>
      <c r="H105" s="1025"/>
      <c r="I105" s="1025"/>
      <c r="J105" s="1025"/>
      <c r="K105" s="1025"/>
      <c r="V105" s="3" t="b">
        <v>0</v>
      </c>
    </row>
    <row r="106" spans="1:22" ht="15" customHeight="1" x14ac:dyDescent="0.35">
      <c r="A106" s="288"/>
      <c r="B106" s="420" t="s">
        <v>978</v>
      </c>
      <c r="C106" s="285"/>
      <c r="D106" s="285"/>
      <c r="E106" s="285"/>
      <c r="F106" s="285"/>
      <c r="G106" s="285"/>
      <c r="H106" s="285"/>
      <c r="I106" s="285"/>
      <c r="J106" s="285"/>
      <c r="K106" s="285"/>
      <c r="V106" s="3" t="b">
        <v>0</v>
      </c>
    </row>
    <row r="107" spans="1:22" ht="15" customHeight="1" x14ac:dyDescent="0.35">
      <c r="A107" s="288"/>
      <c r="B107" s="420" t="s">
        <v>979</v>
      </c>
      <c r="C107" s="285"/>
      <c r="D107" s="285"/>
      <c r="E107" s="285"/>
      <c r="F107" s="285"/>
      <c r="G107" s="285"/>
      <c r="H107" s="285"/>
      <c r="I107" s="285"/>
      <c r="J107" s="285"/>
      <c r="K107" s="285"/>
    </row>
    <row r="108" spans="1:22" ht="15" customHeight="1" x14ac:dyDescent="0.35">
      <c r="A108" s="288"/>
      <c r="B108" s="420"/>
      <c r="C108" s="285"/>
      <c r="D108" s="285"/>
      <c r="E108" s="285"/>
      <c r="F108" s="285"/>
      <c r="G108" s="285"/>
      <c r="H108" s="285"/>
      <c r="I108" s="285"/>
      <c r="J108" s="285"/>
      <c r="K108" s="285"/>
    </row>
    <row r="109" spans="1:22" ht="15" customHeight="1" x14ac:dyDescent="0.35">
      <c r="A109" s="443"/>
      <c r="B109" s="443"/>
      <c r="C109" s="443"/>
      <c r="D109" s="443"/>
      <c r="E109" s="1081" t="s">
        <v>1034</v>
      </c>
      <c r="F109" s="1081"/>
      <c r="G109" s="1081"/>
      <c r="H109" s="1081"/>
      <c r="I109" s="1081"/>
      <c r="J109" s="443"/>
      <c r="K109" s="443"/>
    </row>
    <row r="110" spans="1:22" ht="15" customHeight="1" x14ac:dyDescent="0.35">
      <c r="A110" s="443"/>
      <c r="B110" s="443"/>
      <c r="C110" s="443"/>
      <c r="D110" s="443"/>
      <c r="E110" s="444"/>
      <c r="F110" s="444"/>
      <c r="G110" s="444"/>
      <c r="H110" s="444"/>
      <c r="I110" s="444"/>
      <c r="J110" s="443"/>
      <c r="K110" s="443"/>
    </row>
    <row r="111" spans="1:22" ht="15" customHeight="1" x14ac:dyDescent="0.35">
      <c r="A111" s="1082"/>
      <c r="B111" s="1083"/>
      <c r="C111" s="1083"/>
      <c r="D111" s="1083"/>
      <c r="E111" s="1083"/>
      <c r="F111" s="1083"/>
      <c r="G111" s="1083"/>
      <c r="H111" s="1083"/>
      <c r="I111" s="1083"/>
      <c r="J111" s="1083"/>
      <c r="K111" s="1084"/>
    </row>
    <row r="112" spans="1:22" ht="15" customHeight="1" x14ac:dyDescent="0.35">
      <c r="A112" s="1085"/>
      <c r="B112" s="1086"/>
      <c r="C112" s="1086"/>
      <c r="D112" s="1086"/>
      <c r="E112" s="1086"/>
      <c r="F112" s="1086"/>
      <c r="G112" s="1086"/>
      <c r="H112" s="1086"/>
      <c r="I112" s="1086"/>
      <c r="J112" s="1086"/>
      <c r="K112" s="1087"/>
    </row>
    <row r="113" spans="1:28" ht="15" customHeight="1" x14ac:dyDescent="0.35">
      <c r="A113" s="1085"/>
      <c r="B113" s="1086"/>
      <c r="C113" s="1086"/>
      <c r="D113" s="1086"/>
      <c r="E113" s="1086"/>
      <c r="F113" s="1086"/>
      <c r="G113" s="1086"/>
      <c r="H113" s="1086"/>
      <c r="I113" s="1086"/>
      <c r="J113" s="1086"/>
      <c r="K113" s="1087"/>
    </row>
    <row r="114" spans="1:28" ht="15" customHeight="1" x14ac:dyDescent="0.35">
      <c r="A114" s="1085"/>
      <c r="B114" s="1086"/>
      <c r="C114" s="1086"/>
      <c r="D114" s="1086"/>
      <c r="E114" s="1086"/>
      <c r="F114" s="1086"/>
      <c r="G114" s="1086"/>
      <c r="H114" s="1086"/>
      <c r="I114" s="1086"/>
      <c r="J114" s="1086"/>
      <c r="K114" s="1087"/>
    </row>
    <row r="115" spans="1:28" ht="15" customHeight="1" x14ac:dyDescent="0.35">
      <c r="A115" s="1088"/>
      <c r="B115" s="1089"/>
      <c r="C115" s="1089"/>
      <c r="D115" s="1089"/>
      <c r="E115" s="1089"/>
      <c r="F115" s="1089"/>
      <c r="G115" s="1089"/>
      <c r="H115" s="1089"/>
      <c r="I115" s="1089"/>
      <c r="J115" s="1089"/>
      <c r="K115" s="1090"/>
    </row>
    <row r="116" spans="1:28" ht="15" customHeight="1" thickBot="1" x14ac:dyDescent="0.4">
      <c r="A116" s="446"/>
      <c r="B116" s="446"/>
      <c r="C116" s="446"/>
      <c r="D116" s="446"/>
      <c r="E116" s="446"/>
      <c r="F116" s="446"/>
      <c r="G116" s="446"/>
      <c r="H116" s="446"/>
      <c r="I116" s="447"/>
      <c r="J116" s="448" t="s">
        <v>1036</v>
      </c>
      <c r="K116" s="450"/>
    </row>
    <row r="117" spans="1:28" ht="15" customHeight="1" thickTop="1" x14ac:dyDescent="0.35">
      <c r="A117" s="422" t="s">
        <v>976</v>
      </c>
      <c r="B117" s="288"/>
      <c r="C117" s="1079"/>
      <c r="D117" s="1079"/>
      <c r="E117" s="1079"/>
      <c r="F117" s="1079"/>
      <c r="G117" s="1079"/>
      <c r="H117" s="1079"/>
      <c r="I117" s="1079"/>
      <c r="J117" s="1079"/>
      <c r="K117" s="1079"/>
    </row>
    <row r="118" spans="1:28" ht="15" customHeight="1" x14ac:dyDescent="0.35">
      <c r="A118" s="285"/>
      <c r="B118" s="288" t="s">
        <v>977</v>
      </c>
      <c r="C118" s="285"/>
      <c r="D118" s="285"/>
      <c r="E118" s="285"/>
      <c r="F118" s="285"/>
      <c r="G118" s="285"/>
      <c r="H118" s="285"/>
      <c r="I118" s="285"/>
      <c r="J118" s="285"/>
      <c r="K118" s="285"/>
      <c r="N118" s="4"/>
      <c r="O118" s="4"/>
      <c r="P118" s="4"/>
      <c r="Q118" s="4"/>
      <c r="R118" s="4"/>
      <c r="S118" s="4"/>
      <c r="T118" s="4"/>
      <c r="U118" s="4"/>
      <c r="V118" s="4" t="b">
        <v>0</v>
      </c>
      <c r="W118" s="3" t="e">
        <f>IF(OR(V104=TRUE,V105=TRUE,V106=TRUE,#REF!=TRUE,V118=TRUE),"Unit met required criteria above &amp; assessment justifies measures on work orders","No Measures Justified")</f>
        <v>#REF!</v>
      </c>
    </row>
    <row r="119" spans="1:28" ht="15" customHeight="1" x14ac:dyDescent="0.35">
      <c r="A119" s="285"/>
      <c r="B119" s="288"/>
      <c r="C119" s="285"/>
      <c r="D119" s="285"/>
      <c r="E119" s="285"/>
      <c r="F119" s="285"/>
      <c r="G119" s="285"/>
      <c r="H119" s="285"/>
      <c r="I119" s="285"/>
      <c r="J119" s="285"/>
      <c r="K119" s="285"/>
      <c r="N119" s="4"/>
      <c r="O119" s="4"/>
      <c r="P119" s="4"/>
      <c r="Q119" s="4"/>
      <c r="R119" s="4"/>
      <c r="S119" s="4"/>
      <c r="T119" s="4"/>
      <c r="U119" s="4"/>
      <c r="V119" s="4"/>
    </row>
    <row r="120" spans="1:28" ht="15" customHeight="1" x14ac:dyDescent="0.35">
      <c r="A120" s="443"/>
      <c r="B120" s="443"/>
      <c r="C120" s="443"/>
      <c r="D120" s="443"/>
      <c r="E120" s="1081" t="s">
        <v>1034</v>
      </c>
      <c r="F120" s="1081"/>
      <c r="G120" s="1081"/>
      <c r="H120" s="1081"/>
      <c r="I120" s="1081"/>
      <c r="J120" s="443"/>
      <c r="K120" s="443"/>
      <c r="N120" s="4"/>
      <c r="O120" s="4"/>
      <c r="P120" s="4"/>
      <c r="Q120" s="4"/>
      <c r="R120" s="4"/>
      <c r="S120" s="4"/>
      <c r="T120" s="4"/>
      <c r="U120" s="4"/>
      <c r="V120" s="4"/>
    </row>
    <row r="121" spans="1:28" ht="15" customHeight="1" x14ac:dyDescent="0.35">
      <c r="A121" s="443"/>
      <c r="B121" s="443"/>
      <c r="C121" s="443"/>
      <c r="D121" s="443"/>
      <c r="E121" s="444"/>
      <c r="F121" s="444"/>
      <c r="G121" s="444"/>
      <c r="H121" s="444"/>
      <c r="I121" s="444"/>
      <c r="J121" s="443"/>
      <c r="K121" s="443"/>
      <c r="N121" s="4"/>
      <c r="O121" s="4"/>
      <c r="P121" s="4"/>
      <c r="Q121" s="4"/>
      <c r="R121" s="4"/>
      <c r="S121" s="4"/>
      <c r="T121" s="4"/>
      <c r="U121" s="4"/>
      <c r="V121" s="4"/>
    </row>
    <row r="122" spans="1:28" ht="15" customHeight="1" x14ac:dyDescent="0.35">
      <c r="A122" s="1082"/>
      <c r="B122" s="1083"/>
      <c r="C122" s="1083"/>
      <c r="D122" s="1083"/>
      <c r="E122" s="1083"/>
      <c r="F122" s="1083"/>
      <c r="G122" s="1083"/>
      <c r="H122" s="1083"/>
      <c r="I122" s="1083"/>
      <c r="J122" s="1083"/>
      <c r="K122" s="1084"/>
      <c r="N122" s="4"/>
      <c r="O122" s="4"/>
      <c r="P122" s="4"/>
      <c r="Q122" s="4"/>
      <c r="R122" s="4"/>
      <c r="S122" s="4"/>
      <c r="T122" s="4"/>
      <c r="U122" s="4"/>
      <c r="V122" s="4"/>
    </row>
    <row r="123" spans="1:28" ht="15" customHeight="1" x14ac:dyDescent="0.35">
      <c r="A123" s="1085"/>
      <c r="B123" s="1086"/>
      <c r="C123" s="1086"/>
      <c r="D123" s="1086"/>
      <c r="E123" s="1086"/>
      <c r="F123" s="1086"/>
      <c r="G123" s="1086"/>
      <c r="H123" s="1086"/>
      <c r="I123" s="1086"/>
      <c r="J123" s="1086"/>
      <c r="K123" s="1087"/>
      <c r="N123" s="4"/>
      <c r="O123" s="4"/>
      <c r="P123" s="4"/>
      <c r="Q123" s="4"/>
      <c r="R123" s="4"/>
      <c r="S123" s="4"/>
      <c r="T123" s="4"/>
      <c r="U123" s="4"/>
      <c r="V123" s="4"/>
    </row>
    <row r="124" spans="1:28" ht="15" customHeight="1" x14ac:dyDescent="0.35">
      <c r="A124" s="1088"/>
      <c r="B124" s="1089"/>
      <c r="C124" s="1089"/>
      <c r="D124" s="1089"/>
      <c r="E124" s="1089"/>
      <c r="F124" s="1089"/>
      <c r="G124" s="1089"/>
      <c r="H124" s="1089"/>
      <c r="I124" s="1089"/>
      <c r="J124" s="1089"/>
      <c r="K124" s="1090"/>
      <c r="N124" s="4"/>
      <c r="O124" s="4"/>
      <c r="P124" s="4"/>
      <c r="Q124" s="4"/>
      <c r="R124" s="4"/>
      <c r="S124" s="4"/>
      <c r="T124" s="4"/>
      <c r="U124" s="4"/>
      <c r="V124" s="4"/>
    </row>
    <row r="125" spans="1:28" ht="15" customHeight="1" thickBot="1" x14ac:dyDescent="0.4">
      <c r="A125" s="446"/>
      <c r="B125" s="446"/>
      <c r="C125" s="446"/>
      <c r="D125" s="446"/>
      <c r="E125" s="446"/>
      <c r="F125" s="446"/>
      <c r="G125" s="446"/>
      <c r="H125" s="446"/>
      <c r="I125" s="447"/>
      <c r="J125" s="448" t="s">
        <v>1036</v>
      </c>
      <c r="K125" s="450"/>
      <c r="N125" s="4"/>
      <c r="O125" s="4"/>
      <c r="P125" s="4"/>
      <c r="Q125" s="4"/>
      <c r="R125" s="4"/>
      <c r="S125" s="4"/>
      <c r="T125" s="4"/>
      <c r="U125" s="4"/>
      <c r="V125" s="4"/>
    </row>
    <row r="126" spans="1:28" ht="15" customHeight="1" thickTop="1" x14ac:dyDescent="0.35">
      <c r="A126" s="421" t="s">
        <v>704</v>
      </c>
      <c r="B126" s="285"/>
      <c r="C126" s="285"/>
      <c r="D126" s="1080"/>
      <c r="E126" s="1080"/>
      <c r="F126" s="1080"/>
      <c r="G126" s="1080"/>
      <c r="H126" s="1080"/>
      <c r="I126" s="1080"/>
      <c r="J126" s="1080"/>
      <c r="K126" s="1080"/>
    </row>
    <row r="127" spans="1:28" ht="15" customHeight="1" x14ac:dyDescent="0.35">
      <c r="A127" s="288"/>
      <c r="B127" s="1026" t="s">
        <v>980</v>
      </c>
      <c r="C127" s="1025"/>
      <c r="D127" s="1025"/>
      <c r="E127" s="1025"/>
      <c r="F127" s="1025"/>
      <c r="G127" s="1025"/>
      <c r="H127" s="1025"/>
      <c r="I127" s="1025"/>
      <c r="J127" s="1025"/>
      <c r="K127" s="1025"/>
      <c r="V127" s="3" t="b">
        <v>0</v>
      </c>
      <c r="W127" s="4"/>
      <c r="X127" s="4"/>
      <c r="Z127" s="4"/>
      <c r="AA127" s="4"/>
      <c r="AB127" s="4"/>
    </row>
    <row r="128" spans="1:28" ht="15" customHeight="1" x14ac:dyDescent="0.35">
      <c r="A128" s="285"/>
      <c r="B128" s="1026" t="s">
        <v>983</v>
      </c>
      <c r="C128" s="1025"/>
      <c r="D128" s="1025"/>
      <c r="E128" s="1025"/>
      <c r="F128" s="1025"/>
      <c r="G128" s="1025"/>
      <c r="H128" s="1025"/>
      <c r="I128" s="1025"/>
      <c r="J128" s="1025"/>
      <c r="K128" s="1025"/>
      <c r="V128" s="3" t="b">
        <v>0</v>
      </c>
    </row>
    <row r="129" spans="1:24" ht="15" customHeight="1" x14ac:dyDescent="0.35">
      <c r="A129" s="288"/>
      <c r="B129" s="420" t="s">
        <v>981</v>
      </c>
      <c r="C129" s="285"/>
      <c r="D129" s="285"/>
      <c r="E129" s="285"/>
      <c r="F129" s="285"/>
      <c r="G129" s="285"/>
      <c r="H129" s="285"/>
      <c r="I129" s="285"/>
      <c r="J129" s="285"/>
      <c r="K129" s="285"/>
      <c r="V129" s="3" t="b">
        <v>0</v>
      </c>
      <c r="W129" s="3" t="str">
        <f>IF(AND(V127=TRUE,V128=TRUE,V129=TRUE),"Unit met required criteria above &amp; assessment justifies measures on work orders","No Measures Justified")</f>
        <v>No Measures Justified</v>
      </c>
    </row>
    <row r="130" spans="1:24" ht="15" customHeight="1" x14ac:dyDescent="0.35">
      <c r="A130" s="288"/>
      <c r="B130" s="420" t="s">
        <v>982</v>
      </c>
      <c r="C130" s="285"/>
      <c r="D130" s="285"/>
      <c r="E130" s="285"/>
      <c r="F130" s="285"/>
      <c r="G130" s="285"/>
      <c r="H130" s="285"/>
      <c r="I130" s="285"/>
      <c r="J130" s="285"/>
      <c r="K130" s="285"/>
    </row>
    <row r="131" spans="1:24" ht="15" customHeight="1" x14ac:dyDescent="0.35">
      <c r="A131" s="288"/>
      <c r="B131" s="420"/>
      <c r="C131" s="285"/>
      <c r="D131" s="285"/>
      <c r="E131" s="285"/>
      <c r="F131" s="285"/>
      <c r="G131" s="285"/>
      <c r="H131" s="285"/>
      <c r="I131" s="285"/>
      <c r="J131" s="285"/>
      <c r="K131" s="285"/>
    </row>
    <row r="132" spans="1:24" ht="15" customHeight="1" x14ac:dyDescent="0.35">
      <c r="A132" s="443"/>
      <c r="B132" s="443"/>
      <c r="C132" s="443"/>
      <c r="D132" s="443"/>
      <c r="E132" s="1081" t="s">
        <v>1034</v>
      </c>
      <c r="F132" s="1081"/>
      <c r="G132" s="1081"/>
      <c r="H132" s="1081"/>
      <c r="I132" s="1081"/>
      <c r="J132" s="443"/>
      <c r="K132" s="443"/>
    </row>
    <row r="133" spans="1:24" ht="15" customHeight="1" x14ac:dyDescent="0.35">
      <c r="A133" s="443"/>
      <c r="B133" s="443"/>
      <c r="C133" s="443"/>
      <c r="D133" s="443"/>
      <c r="E133" s="444"/>
      <c r="F133" s="444"/>
      <c r="G133" s="444"/>
      <c r="H133" s="444"/>
      <c r="I133" s="444"/>
      <c r="J133" s="443"/>
      <c r="K133" s="443"/>
    </row>
    <row r="134" spans="1:24" ht="15" customHeight="1" x14ac:dyDescent="0.35">
      <c r="A134" s="1082"/>
      <c r="B134" s="1083"/>
      <c r="C134" s="1083"/>
      <c r="D134" s="1083"/>
      <c r="E134" s="1083"/>
      <c r="F134" s="1083"/>
      <c r="G134" s="1083"/>
      <c r="H134" s="1083"/>
      <c r="I134" s="1083"/>
      <c r="J134" s="1083"/>
      <c r="K134" s="1084"/>
    </row>
    <row r="135" spans="1:24" ht="15" customHeight="1" x14ac:dyDescent="0.35">
      <c r="A135" s="1085"/>
      <c r="B135" s="1086"/>
      <c r="C135" s="1086"/>
      <c r="D135" s="1086"/>
      <c r="E135" s="1086"/>
      <c r="F135" s="1086"/>
      <c r="G135" s="1086"/>
      <c r="H135" s="1086"/>
      <c r="I135" s="1086"/>
      <c r="J135" s="1086"/>
      <c r="K135" s="1087"/>
    </row>
    <row r="136" spans="1:24" ht="15" customHeight="1" x14ac:dyDescent="0.35">
      <c r="A136" s="1085"/>
      <c r="B136" s="1086"/>
      <c r="C136" s="1086"/>
      <c r="D136" s="1086"/>
      <c r="E136" s="1086"/>
      <c r="F136" s="1086"/>
      <c r="G136" s="1086"/>
      <c r="H136" s="1086"/>
      <c r="I136" s="1086"/>
      <c r="J136" s="1086"/>
      <c r="K136" s="1087"/>
    </row>
    <row r="137" spans="1:24" ht="15" customHeight="1" x14ac:dyDescent="0.35">
      <c r="A137" s="1085"/>
      <c r="B137" s="1086"/>
      <c r="C137" s="1086"/>
      <c r="D137" s="1086"/>
      <c r="E137" s="1086"/>
      <c r="F137" s="1086"/>
      <c r="G137" s="1086"/>
      <c r="H137" s="1086"/>
      <c r="I137" s="1086"/>
      <c r="J137" s="1086"/>
      <c r="K137" s="1087"/>
    </row>
    <row r="138" spans="1:24" ht="15" customHeight="1" x14ac:dyDescent="0.35">
      <c r="A138" s="1088"/>
      <c r="B138" s="1089"/>
      <c r="C138" s="1089"/>
      <c r="D138" s="1089"/>
      <c r="E138" s="1089"/>
      <c r="F138" s="1089"/>
      <c r="G138" s="1089"/>
      <c r="H138" s="1089"/>
      <c r="I138" s="1089"/>
      <c r="J138" s="1089"/>
      <c r="K138" s="1090"/>
    </row>
    <row r="139" spans="1:24" ht="15" customHeight="1" thickBot="1" x14ac:dyDescent="0.4">
      <c r="A139" s="446"/>
      <c r="B139" s="446"/>
      <c r="C139" s="446"/>
      <c r="D139" s="446"/>
      <c r="E139" s="446"/>
      <c r="F139" s="446"/>
      <c r="G139" s="446"/>
      <c r="H139" s="446"/>
      <c r="I139" s="447"/>
      <c r="J139" s="448" t="s">
        <v>1036</v>
      </c>
      <c r="K139" s="450"/>
    </row>
    <row r="140" spans="1:24" ht="15" customHeight="1" thickTop="1" x14ac:dyDescent="0.35">
      <c r="A140" s="421" t="s">
        <v>706</v>
      </c>
      <c r="B140" s="285"/>
      <c r="C140" s="1080"/>
      <c r="D140" s="1080"/>
      <c r="E140" s="1080"/>
      <c r="F140" s="1080"/>
      <c r="G140" s="1080"/>
      <c r="H140" s="1080"/>
      <c r="I140" s="1080"/>
      <c r="J140" s="1080"/>
      <c r="K140" s="1080"/>
    </row>
    <row r="141" spans="1:24" ht="15" customHeight="1" x14ac:dyDescent="0.35">
      <c r="A141" s="288"/>
      <c r="B141" s="1025" t="s">
        <v>984</v>
      </c>
      <c r="C141" s="1025"/>
      <c r="D141" s="1025"/>
      <c r="E141" s="1025"/>
      <c r="F141" s="1025"/>
      <c r="G141" s="1025"/>
      <c r="H141" s="1025"/>
      <c r="I141" s="1025"/>
      <c r="J141" s="1025"/>
      <c r="K141" s="1025"/>
      <c r="V141" s="3" t="b">
        <v>0</v>
      </c>
      <c r="W141" s="3" t="str">
        <f>IF(AND(V141=TRUE,V142=TRUE,V143=TRUE),"True","False")</f>
        <v>False</v>
      </c>
      <c r="X141" s="3" t="e">
        <f>IF(OR(#REF!="TRUE",W145=TRUE,W147=TRUE,W149=TRUE,W150=TRUE),"Unit met required criteria above &amp; assessment justifies measures on work orders","No Measures Justified")</f>
        <v>#REF!</v>
      </c>
    </row>
    <row r="142" spans="1:24" ht="15" customHeight="1" x14ac:dyDescent="0.35">
      <c r="A142" s="288"/>
      <c r="B142" s="1026" t="s">
        <v>985</v>
      </c>
      <c r="C142" s="1025"/>
      <c r="D142" s="1025"/>
      <c r="E142" s="1025"/>
      <c r="F142" s="1025"/>
      <c r="G142" s="1025"/>
      <c r="H142" s="1025"/>
      <c r="I142" s="1025"/>
      <c r="J142" s="1025"/>
      <c r="K142" s="1025"/>
      <c r="V142" s="3" t="b">
        <v>0</v>
      </c>
      <c r="W142" s="3" t="str">
        <f>IF(AND(V141=TRUE,V142=TRUE,V143=TRUE),"True","False")</f>
        <v>False</v>
      </c>
    </row>
    <row r="143" spans="1:24" ht="15" customHeight="1" x14ac:dyDescent="0.35">
      <c r="A143" s="288"/>
      <c r="B143" s="420" t="s">
        <v>986</v>
      </c>
      <c r="C143" s="285"/>
      <c r="D143" s="285"/>
      <c r="E143" s="285"/>
      <c r="F143" s="285"/>
      <c r="G143" s="285"/>
      <c r="H143" s="285"/>
      <c r="I143" s="285"/>
      <c r="J143" s="285"/>
      <c r="K143" s="285"/>
      <c r="V143" s="3" t="b">
        <v>0</v>
      </c>
      <c r="W143" s="3" t="str">
        <f>IF(AND(V141=TRUE,V142=TRUE,V143=TRUE,V145=TRUE),"True","False")</f>
        <v>False</v>
      </c>
    </row>
    <row r="144" spans="1:24" ht="15" customHeight="1" x14ac:dyDescent="0.35">
      <c r="A144" s="288"/>
      <c r="B144" s="420" t="s">
        <v>987</v>
      </c>
      <c r="C144" s="285"/>
      <c r="D144" s="285"/>
      <c r="E144" s="285"/>
      <c r="F144" s="285"/>
      <c r="G144" s="285"/>
      <c r="H144" s="285"/>
      <c r="I144" s="285"/>
      <c r="J144" s="285"/>
      <c r="K144" s="285"/>
    </row>
    <row r="145" spans="1:23" ht="15" customHeight="1" x14ac:dyDescent="0.35">
      <c r="A145" s="288"/>
      <c r="B145" s="420" t="s">
        <v>988</v>
      </c>
      <c r="C145" s="285"/>
      <c r="D145" s="285"/>
      <c r="E145" s="285"/>
      <c r="F145" s="285"/>
      <c r="G145" s="285"/>
      <c r="H145" s="285"/>
      <c r="I145" s="285"/>
      <c r="J145" s="285"/>
      <c r="K145" s="285"/>
      <c r="V145" s="3" t="b">
        <v>0</v>
      </c>
      <c r="W145" s="3" t="e">
        <f>IF(OR(#REF!=TRUE,V145=TRUE),"True","False")</f>
        <v>#REF!</v>
      </c>
    </row>
    <row r="146" spans="1:23" ht="15" customHeight="1" x14ac:dyDescent="0.35">
      <c r="A146" s="288"/>
      <c r="B146" s="428" t="s">
        <v>989</v>
      </c>
      <c r="C146" s="427"/>
      <c r="D146" s="427"/>
      <c r="E146" s="427"/>
      <c r="F146" s="427"/>
      <c r="G146" s="427"/>
      <c r="H146" s="427"/>
      <c r="I146" s="427"/>
      <c r="J146" s="427"/>
      <c r="K146" s="427"/>
    </row>
    <row r="147" spans="1:23" ht="15" customHeight="1" x14ac:dyDescent="0.35">
      <c r="A147" s="288"/>
      <c r="B147" s="420" t="s">
        <v>990</v>
      </c>
      <c r="C147" s="285"/>
      <c r="D147" s="285"/>
      <c r="E147" s="285"/>
      <c r="F147" s="285"/>
      <c r="G147" s="285"/>
      <c r="H147" s="285"/>
      <c r="I147" s="285"/>
      <c r="J147" s="285"/>
      <c r="K147" s="285"/>
      <c r="V147" s="3" t="b">
        <v>0</v>
      </c>
      <c r="W147" s="3" t="e">
        <f>IF(OR(#REF!=TRUE,V147=TRUE),"True","False")</f>
        <v>#REF!</v>
      </c>
    </row>
    <row r="148" spans="1:23" ht="15" customHeight="1" x14ac:dyDescent="0.35">
      <c r="A148" s="288"/>
      <c r="B148" s="420" t="s">
        <v>991</v>
      </c>
      <c r="C148" s="285"/>
      <c r="D148" s="285"/>
      <c r="E148" s="285"/>
      <c r="F148" s="285"/>
      <c r="G148" s="285"/>
      <c r="H148" s="285"/>
      <c r="I148" s="285"/>
      <c r="J148" s="285"/>
      <c r="K148" s="285"/>
    </row>
    <row r="149" spans="1:23" ht="15" customHeight="1" x14ac:dyDescent="0.35">
      <c r="A149" s="288"/>
      <c r="B149" s="1026" t="s">
        <v>992</v>
      </c>
      <c r="C149" s="1025"/>
      <c r="D149" s="1025"/>
      <c r="E149" s="1025"/>
      <c r="F149" s="1025"/>
      <c r="G149" s="1025"/>
      <c r="H149" s="1025"/>
      <c r="I149" s="1025"/>
      <c r="J149" s="1025"/>
      <c r="K149" s="1025"/>
      <c r="V149" s="3" t="b">
        <v>0</v>
      </c>
      <c r="W149" s="3" t="e">
        <f>IF(OR(#REF!=TRUE,V149=TRUE),"True","False")</f>
        <v>#REF!</v>
      </c>
    </row>
    <row r="150" spans="1:23" ht="15" customHeight="1" x14ac:dyDescent="0.35">
      <c r="A150" s="288"/>
      <c r="B150" s="1026" t="s">
        <v>993</v>
      </c>
      <c r="C150" s="1025"/>
      <c r="D150" s="1025"/>
      <c r="E150" s="1025"/>
      <c r="F150" s="1025"/>
      <c r="G150" s="1025"/>
      <c r="H150" s="1025"/>
      <c r="I150" s="1025"/>
      <c r="J150" s="1025"/>
      <c r="K150" s="1025"/>
      <c r="V150" s="3" t="b">
        <v>0</v>
      </c>
      <c r="W150" s="3" t="e">
        <f>IF(AND(#REF!="TRUE",V150=TRUE,V151=TRUE,#REF!=TRUE),"True","False")</f>
        <v>#REF!</v>
      </c>
    </row>
    <row r="151" spans="1:23" ht="15" customHeight="1" x14ac:dyDescent="0.35">
      <c r="A151" s="288"/>
      <c r="B151" s="288"/>
      <c r="C151" s="420" t="s">
        <v>994</v>
      </c>
      <c r="D151" s="285"/>
      <c r="E151" s="285"/>
      <c r="F151" s="285"/>
      <c r="G151" s="285"/>
      <c r="H151" s="285"/>
      <c r="I151" s="285"/>
      <c r="J151" s="285"/>
      <c r="K151" s="285"/>
      <c r="V151" s="3" t="b">
        <v>0</v>
      </c>
    </row>
    <row r="152" spans="1:23" ht="15" customHeight="1" x14ac:dyDescent="0.35">
      <c r="A152" s="288"/>
      <c r="B152" s="288"/>
      <c r="C152" s="428" t="s">
        <v>995</v>
      </c>
      <c r="D152" s="427"/>
      <c r="E152" s="427"/>
      <c r="F152" s="427"/>
      <c r="G152" s="427"/>
      <c r="H152" s="427"/>
      <c r="I152" s="427"/>
      <c r="J152" s="427"/>
      <c r="K152" s="427"/>
    </row>
    <row r="153" spans="1:23" ht="15" customHeight="1" x14ac:dyDescent="0.35">
      <c r="A153" s="288"/>
      <c r="B153" s="288"/>
      <c r="C153" s="441"/>
      <c r="D153" s="438"/>
      <c r="E153" s="438"/>
      <c r="F153" s="438"/>
      <c r="G153" s="438"/>
      <c r="H153" s="438"/>
      <c r="I153" s="438"/>
      <c r="J153" s="438"/>
      <c r="K153" s="438"/>
    </row>
    <row r="154" spans="1:23" ht="15" customHeight="1" x14ac:dyDescent="0.35">
      <c r="A154" s="443"/>
      <c r="B154" s="443"/>
      <c r="C154" s="443"/>
      <c r="D154" s="443"/>
      <c r="E154" s="1081" t="s">
        <v>1034</v>
      </c>
      <c r="F154" s="1081"/>
      <c r="G154" s="1081"/>
      <c r="H154" s="1081"/>
      <c r="I154" s="1081"/>
      <c r="J154" s="443"/>
      <c r="K154" s="443"/>
    </row>
    <row r="155" spans="1:23" ht="15" customHeight="1" x14ac:dyDescent="0.35">
      <c r="A155" s="443"/>
      <c r="B155" s="443"/>
      <c r="C155" s="443"/>
      <c r="D155" s="443"/>
      <c r="E155" s="444"/>
      <c r="F155" s="444"/>
      <c r="G155" s="444"/>
      <c r="H155" s="444"/>
      <c r="I155" s="444"/>
      <c r="J155" s="443"/>
      <c r="K155" s="443"/>
    </row>
    <row r="156" spans="1:23" ht="15" customHeight="1" x14ac:dyDescent="0.35">
      <c r="A156" s="1082"/>
      <c r="B156" s="1083"/>
      <c r="C156" s="1083"/>
      <c r="D156" s="1083"/>
      <c r="E156" s="1083"/>
      <c r="F156" s="1083"/>
      <c r="G156" s="1083"/>
      <c r="H156" s="1083"/>
      <c r="I156" s="1083"/>
      <c r="J156" s="1083"/>
      <c r="K156" s="1084"/>
    </row>
    <row r="157" spans="1:23" ht="15" customHeight="1" x14ac:dyDescent="0.35">
      <c r="A157" s="1085"/>
      <c r="B157" s="1086"/>
      <c r="C157" s="1086"/>
      <c r="D157" s="1086"/>
      <c r="E157" s="1086"/>
      <c r="F157" s="1086"/>
      <c r="G157" s="1086"/>
      <c r="H157" s="1086"/>
      <c r="I157" s="1086"/>
      <c r="J157" s="1086"/>
      <c r="K157" s="1087"/>
    </row>
    <row r="158" spans="1:23" ht="15" customHeight="1" x14ac:dyDescent="0.35">
      <c r="A158" s="1085"/>
      <c r="B158" s="1086"/>
      <c r="C158" s="1086"/>
      <c r="D158" s="1086"/>
      <c r="E158" s="1086"/>
      <c r="F158" s="1086"/>
      <c r="G158" s="1086"/>
      <c r="H158" s="1086"/>
      <c r="I158" s="1086"/>
      <c r="J158" s="1086"/>
      <c r="K158" s="1087"/>
    </row>
    <row r="159" spans="1:23" ht="15" customHeight="1" x14ac:dyDescent="0.35">
      <c r="A159" s="1085"/>
      <c r="B159" s="1086"/>
      <c r="C159" s="1086"/>
      <c r="D159" s="1086"/>
      <c r="E159" s="1086"/>
      <c r="F159" s="1086"/>
      <c r="G159" s="1086"/>
      <c r="H159" s="1086"/>
      <c r="I159" s="1086"/>
      <c r="J159" s="1086"/>
      <c r="K159" s="1087"/>
    </row>
    <row r="160" spans="1:23" ht="15" customHeight="1" x14ac:dyDescent="0.35">
      <c r="A160" s="1088"/>
      <c r="B160" s="1089"/>
      <c r="C160" s="1089"/>
      <c r="D160" s="1089"/>
      <c r="E160" s="1089"/>
      <c r="F160" s="1089"/>
      <c r="G160" s="1089"/>
      <c r="H160" s="1089"/>
      <c r="I160" s="1089"/>
      <c r="J160" s="1089"/>
      <c r="K160" s="1090"/>
    </row>
    <row r="161" spans="1:24" ht="15" customHeight="1" thickBot="1" x14ac:dyDescent="0.4">
      <c r="A161" s="446"/>
      <c r="B161" s="446"/>
      <c r="C161" s="446"/>
      <c r="D161" s="446"/>
      <c r="E161" s="446"/>
      <c r="F161" s="446"/>
      <c r="G161" s="446"/>
      <c r="H161" s="446"/>
      <c r="I161" s="447"/>
      <c r="J161" s="448" t="s">
        <v>1036</v>
      </c>
      <c r="K161" s="450"/>
    </row>
    <row r="162" spans="1:24" ht="15" customHeight="1" thickTop="1" thickBot="1" x14ac:dyDescent="0.4">
      <c r="A162" s="421" t="s">
        <v>708</v>
      </c>
      <c r="B162" s="285"/>
      <c r="C162" s="285"/>
      <c r="D162" s="285"/>
      <c r="E162" s="1078"/>
      <c r="F162" s="1078"/>
      <c r="G162" s="1078"/>
      <c r="H162" s="1078"/>
      <c r="I162" s="1078"/>
      <c r="J162" s="1078"/>
      <c r="K162" s="1078"/>
      <c r="L162" s="283"/>
      <c r="M162" s="284"/>
    </row>
    <row r="163" spans="1:24" ht="15" customHeight="1" x14ac:dyDescent="0.35">
      <c r="A163" s="288"/>
      <c r="B163" s="1025" t="s">
        <v>749</v>
      </c>
      <c r="C163" s="1025"/>
      <c r="D163" s="1025"/>
      <c r="E163" s="1025"/>
      <c r="F163" s="1025"/>
      <c r="G163" s="1025"/>
      <c r="H163" s="1025"/>
      <c r="I163" s="1025"/>
      <c r="J163" s="1025"/>
      <c r="K163" s="1025"/>
      <c r="V163" s="3" t="b">
        <v>0</v>
      </c>
      <c r="W163" s="3" t="b">
        <f>IF(AND(V163=TRUE,V164=TRUE,V165=TRUE,V166=TRUE),"Yes")</f>
        <v>0</v>
      </c>
      <c r="X163" s="3" t="e">
        <f>IF(AND(W163="YES",W169="Yes"),"HVAC met required criteria justifying replacement",IF(AND(#REF!="TRUE",W163=FALSE),"AC only components of the HVAC system met replacement criteria","No HVAC Measures Justified"))</f>
        <v>#REF!</v>
      </c>
    </row>
    <row r="164" spans="1:24" ht="15" customHeight="1" x14ac:dyDescent="0.35">
      <c r="A164" s="288"/>
      <c r="B164" s="288"/>
      <c r="C164" s="1029" t="s">
        <v>1026</v>
      </c>
      <c r="D164" s="1025"/>
      <c r="E164" s="1025"/>
      <c r="F164" s="1025"/>
      <c r="G164" s="1025"/>
      <c r="H164" s="1025"/>
      <c r="I164" s="1025"/>
      <c r="J164" s="1025"/>
      <c r="K164" s="1025"/>
      <c r="V164" s="3" t="b">
        <v>0</v>
      </c>
    </row>
    <row r="165" spans="1:24" ht="15" customHeight="1" x14ac:dyDescent="0.35">
      <c r="A165" s="288"/>
      <c r="B165" s="288"/>
      <c r="C165" s="1025" t="s">
        <v>751</v>
      </c>
      <c r="D165" s="1025"/>
      <c r="E165" s="1025"/>
      <c r="F165" s="1025"/>
      <c r="G165" s="1025"/>
      <c r="H165" s="1025"/>
      <c r="I165" s="1025"/>
      <c r="J165" s="1025"/>
      <c r="K165" s="1025"/>
      <c r="V165" s="3" t="b">
        <v>0</v>
      </c>
    </row>
    <row r="166" spans="1:24" ht="15" customHeight="1" x14ac:dyDescent="0.35">
      <c r="A166" s="288"/>
      <c r="B166" s="288"/>
      <c r="C166" s="1029" t="s">
        <v>709</v>
      </c>
      <c r="D166" s="1029"/>
      <c r="E166" s="1029"/>
      <c r="F166" s="1029"/>
      <c r="G166" s="1029"/>
      <c r="H166" s="1029"/>
      <c r="I166" s="1029"/>
      <c r="J166" s="1029"/>
      <c r="K166" s="1029"/>
      <c r="V166" s="3" t="b">
        <v>0</v>
      </c>
    </row>
    <row r="167" spans="1:24" ht="15" customHeight="1" x14ac:dyDescent="0.35">
      <c r="A167" s="288"/>
      <c r="B167" s="288"/>
      <c r="C167" s="1025" t="s">
        <v>186</v>
      </c>
      <c r="D167" s="1025"/>
      <c r="E167" s="1025"/>
      <c r="F167" s="1025"/>
      <c r="G167" s="1025"/>
      <c r="H167" s="1025"/>
      <c r="I167" s="1025"/>
      <c r="J167" s="1025"/>
      <c r="K167" s="1025"/>
    </row>
    <row r="168" spans="1:24" ht="15" customHeight="1" x14ac:dyDescent="0.35">
      <c r="A168" s="288"/>
      <c r="B168" s="288"/>
      <c r="C168" s="1026" t="s">
        <v>996</v>
      </c>
      <c r="D168" s="1025"/>
      <c r="E168" s="1025"/>
      <c r="F168" s="1025"/>
      <c r="G168" s="1025"/>
      <c r="H168" s="1025"/>
      <c r="I168" s="1025"/>
      <c r="J168" s="1025"/>
      <c r="K168" s="1025"/>
    </row>
    <row r="169" spans="1:24" ht="15" customHeight="1" x14ac:dyDescent="0.35">
      <c r="A169" s="288"/>
      <c r="B169" s="288"/>
      <c r="C169" s="1026" t="s">
        <v>1031</v>
      </c>
      <c r="D169" s="1025"/>
      <c r="E169" s="1025"/>
      <c r="F169" s="1025"/>
      <c r="G169" s="1025"/>
      <c r="H169" s="1025"/>
      <c r="I169" s="1025"/>
      <c r="J169" s="1025"/>
      <c r="K169" s="1025"/>
      <c r="V169" s="3" t="b">
        <v>0</v>
      </c>
      <c r="W169" s="8" t="str">
        <f>IF(OR(V169=TRUE,V178=TRUE),"Yes","No")</f>
        <v>No</v>
      </c>
    </row>
    <row r="170" spans="1:24" ht="15" customHeight="1" x14ac:dyDescent="0.35">
      <c r="A170" s="288"/>
      <c r="B170" s="288"/>
      <c r="C170" s="441" t="s">
        <v>1032</v>
      </c>
      <c r="D170" s="427"/>
      <c r="E170" s="427"/>
      <c r="F170" s="427"/>
      <c r="G170" s="427"/>
      <c r="H170" s="427"/>
      <c r="I170" s="427"/>
      <c r="J170" s="427"/>
      <c r="K170" s="427"/>
      <c r="W170" s="8"/>
    </row>
    <row r="171" spans="1:24" ht="15" customHeight="1" x14ac:dyDescent="0.35">
      <c r="A171" s="288"/>
      <c r="B171" s="288"/>
      <c r="C171" s="427" t="s">
        <v>1027</v>
      </c>
      <c r="D171" s="427"/>
      <c r="E171" s="427"/>
      <c r="F171" s="427"/>
      <c r="G171" s="427"/>
      <c r="H171" s="427"/>
      <c r="I171" s="427"/>
      <c r="J171" s="427"/>
      <c r="K171" s="427"/>
      <c r="W171" s="8"/>
    </row>
    <row r="172" spans="1:24" ht="15" customHeight="1" x14ac:dyDescent="0.35">
      <c r="A172" s="288"/>
      <c r="B172" s="288"/>
      <c r="C172" s="1026" t="s">
        <v>997</v>
      </c>
      <c r="D172" s="1025"/>
      <c r="E172" s="1025"/>
      <c r="F172" s="1025"/>
      <c r="G172" s="1025"/>
      <c r="H172" s="1025"/>
      <c r="I172" s="1025"/>
      <c r="J172" s="1025"/>
      <c r="K172" s="1025"/>
    </row>
    <row r="173" spans="1:24" ht="15" customHeight="1" x14ac:dyDescent="0.35">
      <c r="A173" s="288"/>
      <c r="B173" s="288"/>
      <c r="C173" s="428" t="s">
        <v>998</v>
      </c>
      <c r="D173" s="427"/>
      <c r="E173" s="427"/>
      <c r="F173" s="427"/>
      <c r="G173" s="427"/>
      <c r="H173" s="427"/>
      <c r="I173" s="427"/>
      <c r="J173" s="427"/>
      <c r="K173" s="427"/>
    </row>
    <row r="174" spans="1:24" ht="15" customHeight="1" x14ac:dyDescent="0.35">
      <c r="A174" s="285"/>
      <c r="B174" s="288"/>
      <c r="C174" s="288"/>
      <c r="D174" s="1047" t="s">
        <v>1033</v>
      </c>
      <c r="E174" s="1047"/>
      <c r="F174" s="1047"/>
      <c r="G174" s="1047"/>
      <c r="H174" s="1047"/>
      <c r="I174" s="1047"/>
      <c r="J174" s="1047"/>
      <c r="K174" s="1047"/>
      <c r="O174" s="4"/>
      <c r="V174" s="3" t="b">
        <v>0</v>
      </c>
    </row>
    <row r="175" spans="1:24" ht="15" customHeight="1" x14ac:dyDescent="0.35">
      <c r="A175" s="285"/>
      <c r="B175" s="288"/>
      <c r="C175" s="288"/>
      <c r="D175" s="1047"/>
      <c r="E175" s="1047"/>
      <c r="F175" s="1047"/>
      <c r="G175" s="1047"/>
      <c r="H175" s="1047"/>
      <c r="I175" s="1047"/>
      <c r="J175" s="1047"/>
      <c r="K175" s="1047"/>
      <c r="O175" s="4"/>
    </row>
    <row r="176" spans="1:24" ht="15" customHeight="1" x14ac:dyDescent="0.35">
      <c r="A176" s="285"/>
      <c r="B176" s="288"/>
      <c r="C176" s="288"/>
      <c r="D176" s="1047"/>
      <c r="E176" s="1047"/>
      <c r="F176" s="1047"/>
      <c r="G176" s="1047"/>
      <c r="H176" s="1047"/>
      <c r="I176" s="1047"/>
      <c r="J176" s="1047"/>
      <c r="K176" s="1047"/>
      <c r="O176" s="4"/>
    </row>
    <row r="177" spans="1:23" ht="15" customHeight="1" x14ac:dyDescent="0.35">
      <c r="A177" s="285"/>
      <c r="B177" s="288"/>
      <c r="C177" s="288"/>
      <c r="D177" s="1026" t="s">
        <v>1001</v>
      </c>
      <c r="E177" s="1025"/>
      <c r="F177" s="1025"/>
      <c r="G177" s="1025"/>
      <c r="H177" s="1025"/>
      <c r="I177" s="1025"/>
      <c r="J177" s="1025"/>
      <c r="K177" s="1025"/>
      <c r="O177" s="4"/>
      <c r="V177" s="3" t="b">
        <v>0</v>
      </c>
      <c r="W177" s="3" t="e">
        <f>IF(AND(#REF!="Yes",V177=TRUE),"Yes","No")</f>
        <v>#REF!</v>
      </c>
    </row>
    <row r="178" spans="1:23" ht="15" customHeight="1" x14ac:dyDescent="0.35">
      <c r="A178" s="288"/>
      <c r="B178" s="288"/>
      <c r="C178" s="1026" t="s">
        <v>999</v>
      </c>
      <c r="D178" s="1025"/>
      <c r="E178" s="1025"/>
      <c r="F178" s="1025"/>
      <c r="G178" s="1025"/>
      <c r="H178" s="1025"/>
      <c r="I178" s="1025"/>
      <c r="J178" s="1025"/>
      <c r="K178" s="1025"/>
      <c r="V178" s="3" t="b">
        <v>0</v>
      </c>
    </row>
    <row r="179" spans="1:23" ht="15" customHeight="1" x14ac:dyDescent="0.35">
      <c r="A179" s="288"/>
      <c r="B179" s="288"/>
      <c r="C179" s="420" t="s">
        <v>1000</v>
      </c>
      <c r="D179" s="285"/>
      <c r="E179" s="285"/>
      <c r="F179" s="285"/>
      <c r="G179" s="285"/>
      <c r="H179" s="285"/>
      <c r="I179" s="285"/>
      <c r="J179" s="285"/>
      <c r="K179" s="285"/>
    </row>
    <row r="180" spans="1:23" ht="15" customHeight="1" x14ac:dyDescent="0.35">
      <c r="A180" s="288"/>
      <c r="B180" s="1034" t="s">
        <v>711</v>
      </c>
      <c r="C180" s="1034"/>
      <c r="D180" s="1034"/>
      <c r="E180" s="1034"/>
      <c r="F180" s="1034"/>
      <c r="G180" s="1034"/>
      <c r="H180" s="1034"/>
      <c r="I180" s="1034"/>
      <c r="J180" s="1034"/>
      <c r="K180" s="1034"/>
      <c r="O180" s="4"/>
      <c r="V180" s="3" t="b">
        <v>0</v>
      </c>
      <c r="W180" s="3" t="str">
        <f>IF(AND(V180=TRUE,W183="Yes"),"HVAC repair justified in client file, following measures to be completed","No HVAC repair measures justified")</f>
        <v>No HVAC repair measures justified</v>
      </c>
    </row>
    <row r="181" spans="1:23" ht="15" customHeight="1" x14ac:dyDescent="0.35">
      <c r="A181" s="288"/>
      <c r="B181" s="1034"/>
      <c r="C181" s="1034"/>
      <c r="D181" s="1034"/>
      <c r="E181" s="1034"/>
      <c r="F181" s="1034"/>
      <c r="G181" s="1034"/>
      <c r="H181" s="1034"/>
      <c r="I181" s="1034"/>
      <c r="J181" s="1034"/>
      <c r="K181" s="1034"/>
      <c r="O181" s="4"/>
    </row>
    <row r="182" spans="1:23" ht="15" customHeight="1" x14ac:dyDescent="0.35">
      <c r="A182" s="288"/>
      <c r="B182" s="1034"/>
      <c r="C182" s="1034"/>
      <c r="D182" s="1034"/>
      <c r="E182" s="1034"/>
      <c r="F182" s="1034"/>
      <c r="G182" s="1034"/>
      <c r="H182" s="1034"/>
      <c r="I182" s="1034"/>
      <c r="J182" s="1034"/>
      <c r="K182" s="1034"/>
      <c r="O182" s="4"/>
    </row>
    <row r="183" spans="1:23" ht="15" customHeight="1" x14ac:dyDescent="0.35">
      <c r="A183" s="285"/>
      <c r="B183" s="288"/>
      <c r="C183" s="1025" t="s">
        <v>754</v>
      </c>
      <c r="D183" s="1025"/>
      <c r="E183" s="1025"/>
      <c r="F183" s="1025"/>
      <c r="G183" s="1025"/>
      <c r="H183" s="1025"/>
      <c r="I183" s="1025"/>
      <c r="J183" s="1025"/>
      <c r="K183" s="1025"/>
      <c r="O183" s="4"/>
      <c r="V183" s="3" t="b">
        <v>0</v>
      </c>
      <c r="W183" s="3" t="str">
        <f>IF(OR(V183=TRUE,V184=TRUE,V185=TRUE,V186=TRUE,V187=TRUE),"Yes","No")</f>
        <v>No</v>
      </c>
    </row>
    <row r="184" spans="1:23" ht="15" customHeight="1" x14ac:dyDescent="0.35">
      <c r="A184" s="285"/>
      <c r="B184" s="288"/>
      <c r="C184" s="1025" t="s">
        <v>755</v>
      </c>
      <c r="D184" s="1025"/>
      <c r="E184" s="1025"/>
      <c r="F184" s="1025"/>
      <c r="G184" s="1025"/>
      <c r="H184" s="1025"/>
      <c r="I184" s="1025"/>
      <c r="J184" s="1025"/>
      <c r="K184" s="1025"/>
      <c r="O184" s="4"/>
      <c r="V184" s="3" t="b">
        <v>0</v>
      </c>
    </row>
    <row r="185" spans="1:23" ht="15" customHeight="1" x14ac:dyDescent="0.35">
      <c r="A185" s="285"/>
      <c r="B185" s="288"/>
      <c r="C185" s="1025" t="s">
        <v>756</v>
      </c>
      <c r="D185" s="1025"/>
      <c r="E185" s="1025"/>
      <c r="F185" s="1025"/>
      <c r="G185" s="1025"/>
      <c r="H185" s="1025"/>
      <c r="I185" s="1025"/>
      <c r="J185" s="1025"/>
      <c r="K185" s="1025"/>
      <c r="O185" s="4"/>
      <c r="V185" s="3" t="b">
        <v>0</v>
      </c>
    </row>
    <row r="186" spans="1:23" ht="15" customHeight="1" x14ac:dyDescent="0.35">
      <c r="A186" s="285"/>
      <c r="B186" s="288"/>
      <c r="C186" s="1025" t="s">
        <v>757</v>
      </c>
      <c r="D186" s="1025"/>
      <c r="E186" s="1025"/>
      <c r="F186" s="1025"/>
      <c r="G186" s="1025"/>
      <c r="H186" s="1025"/>
      <c r="I186" s="1025"/>
      <c r="J186" s="1025"/>
      <c r="K186" s="1025"/>
      <c r="O186" s="4"/>
      <c r="V186" s="3" t="b">
        <v>0</v>
      </c>
    </row>
    <row r="187" spans="1:23" ht="15" customHeight="1" x14ac:dyDescent="0.35">
      <c r="A187" s="285"/>
      <c r="B187" s="288"/>
      <c r="C187" s="1025" t="s">
        <v>758</v>
      </c>
      <c r="D187" s="1025"/>
      <c r="E187" s="1025"/>
      <c r="F187" s="1025"/>
      <c r="G187" s="1025"/>
      <c r="H187" s="1025"/>
      <c r="I187" s="1025"/>
      <c r="J187" s="1025"/>
      <c r="K187" s="1025"/>
      <c r="O187" s="4"/>
      <c r="V187" s="3" t="b">
        <v>0</v>
      </c>
    </row>
    <row r="188" spans="1:23" ht="15" customHeight="1" x14ac:dyDescent="0.35">
      <c r="A188" s="288"/>
      <c r="B188" s="1026" t="s">
        <v>1028</v>
      </c>
      <c r="C188" s="1025"/>
      <c r="D188" s="1025"/>
      <c r="E188" s="1025"/>
      <c r="F188" s="1025"/>
      <c r="G188" s="1025"/>
      <c r="H188" s="1025"/>
      <c r="I188" s="1025"/>
      <c r="J188" s="1025"/>
      <c r="K188" s="1025"/>
      <c r="O188" s="4"/>
      <c r="V188" s="3" t="b">
        <v>0</v>
      </c>
      <c r="W188" s="3" t="str">
        <f>IF(V188=TRUE,"Change &amp; provide 12 filter", "No Measures justified")</f>
        <v>No Measures justified</v>
      </c>
    </row>
    <row r="189" spans="1:23" ht="15" customHeight="1" x14ac:dyDescent="0.35">
      <c r="A189" s="288"/>
      <c r="B189" s="420" t="s">
        <v>1002</v>
      </c>
      <c r="C189" s="288"/>
      <c r="D189" s="288"/>
      <c r="E189" s="285"/>
      <c r="F189" s="285"/>
      <c r="G189" s="1075"/>
      <c r="H189" s="1075"/>
      <c r="I189" s="1075"/>
      <c r="J189" s="1075"/>
      <c r="K189" s="1075"/>
      <c r="O189" s="4"/>
      <c r="V189" s="3" t="b">
        <v>0</v>
      </c>
      <c r="W189" s="3" t="e">
        <f>IF(AND(V163=FALSE,#REF!=FALSE,#REF!=FALSE,V180=FALSE,V189=TRUE,V195=TRUE,#REF!="Yes"),"See each TDHCA RAC Repl Tool for justification &amp; work order for sizes &amp; locations","No Measures justified")</f>
        <v>#REF!</v>
      </c>
    </row>
    <row r="190" spans="1:23" ht="15" customHeight="1" x14ac:dyDescent="0.35">
      <c r="A190" s="288"/>
      <c r="B190" s="285"/>
      <c r="C190" s="424" t="s">
        <v>1003</v>
      </c>
      <c r="D190" s="288"/>
      <c r="E190" s="285"/>
      <c r="F190" s="285"/>
      <c r="G190" s="285"/>
      <c r="H190" s="285"/>
      <c r="I190" s="285"/>
      <c r="J190" s="285"/>
      <c r="K190" s="285"/>
      <c r="O190" s="4"/>
    </row>
    <row r="191" spans="1:23" ht="15" customHeight="1" x14ac:dyDescent="0.35">
      <c r="A191" s="288"/>
      <c r="B191" s="285"/>
      <c r="C191" s="424" t="s">
        <v>1004</v>
      </c>
      <c r="D191" s="288"/>
      <c r="E191" s="285"/>
      <c r="F191" s="285"/>
      <c r="G191" s="285"/>
      <c r="H191" s="285"/>
      <c r="I191" s="285"/>
      <c r="J191" s="285"/>
      <c r="K191" s="285"/>
      <c r="O191" s="4"/>
    </row>
    <row r="192" spans="1:23" ht="15" customHeight="1" x14ac:dyDescent="0.35">
      <c r="A192" s="288"/>
      <c r="B192" s="285"/>
      <c r="C192" s="424" t="s">
        <v>1005</v>
      </c>
      <c r="D192" s="288"/>
      <c r="E192" s="285"/>
      <c r="F192" s="285"/>
      <c r="G192" s="285"/>
      <c r="H192" s="285"/>
      <c r="I192" s="285"/>
      <c r="J192" s="285"/>
      <c r="K192" s="285"/>
      <c r="O192" s="4"/>
    </row>
    <row r="193" spans="1:22" ht="15" customHeight="1" x14ac:dyDescent="0.35">
      <c r="A193" s="288"/>
      <c r="B193" s="285"/>
      <c r="C193" s="424" t="s">
        <v>1006</v>
      </c>
      <c r="D193" s="288"/>
      <c r="E193" s="285"/>
      <c r="F193" s="285"/>
      <c r="G193" s="285"/>
      <c r="H193" s="285"/>
      <c r="I193" s="285"/>
      <c r="J193" s="285"/>
      <c r="K193" s="285"/>
      <c r="O193" s="4"/>
    </row>
    <row r="194" spans="1:22" ht="15" customHeight="1" x14ac:dyDescent="0.35">
      <c r="A194" s="288"/>
      <c r="B194" s="285"/>
      <c r="C194" s="424" t="s">
        <v>1007</v>
      </c>
      <c r="D194" s="288"/>
      <c r="E194" s="285"/>
      <c r="F194" s="285"/>
      <c r="G194" s="285"/>
      <c r="H194" s="285"/>
      <c r="I194" s="285"/>
      <c r="J194" s="285"/>
      <c r="K194" s="285"/>
      <c r="O194" s="4"/>
    </row>
    <row r="195" spans="1:22" ht="15" customHeight="1" x14ac:dyDescent="0.35">
      <c r="A195" s="288"/>
      <c r="B195" s="428" t="s">
        <v>1008</v>
      </c>
      <c r="C195" s="288"/>
      <c r="D195" s="288"/>
      <c r="E195" s="427"/>
      <c r="F195" s="427"/>
      <c r="G195" s="1076"/>
      <c r="H195" s="1076"/>
      <c r="I195" s="1076"/>
      <c r="J195" s="1076"/>
      <c r="K195" s="1076"/>
      <c r="O195" s="4"/>
      <c r="V195" s="3" t="b">
        <v>0</v>
      </c>
    </row>
    <row r="196" spans="1:22" ht="15" customHeight="1" x14ac:dyDescent="0.35">
      <c r="A196" s="288"/>
      <c r="B196" s="428"/>
      <c r="C196" s="424" t="s">
        <v>1009</v>
      </c>
      <c r="D196" s="288"/>
      <c r="E196" s="427"/>
      <c r="F196" s="427"/>
      <c r="G196" s="425"/>
      <c r="H196" s="425"/>
      <c r="I196" s="425"/>
      <c r="J196" s="425"/>
      <c r="K196" s="425"/>
      <c r="O196" s="4"/>
    </row>
    <row r="197" spans="1:22" ht="15" customHeight="1" x14ac:dyDescent="0.35">
      <c r="A197" s="288"/>
      <c r="B197" s="428"/>
      <c r="C197" s="424" t="s">
        <v>1010</v>
      </c>
      <c r="D197" s="288"/>
      <c r="E197" s="427"/>
      <c r="F197" s="427"/>
      <c r="G197" s="425"/>
      <c r="H197" s="425"/>
      <c r="I197" s="425"/>
      <c r="J197" s="425"/>
      <c r="K197" s="425"/>
      <c r="O197" s="4"/>
    </row>
    <row r="198" spans="1:22" ht="15" customHeight="1" x14ac:dyDescent="0.35">
      <c r="A198" s="288"/>
      <c r="B198" s="428"/>
      <c r="C198" s="424" t="s">
        <v>1020</v>
      </c>
      <c r="D198" s="288"/>
      <c r="E198" s="427"/>
      <c r="F198" s="427"/>
      <c r="G198" s="425"/>
      <c r="H198" s="425"/>
      <c r="I198" s="425"/>
      <c r="J198" s="425"/>
      <c r="K198" s="425"/>
      <c r="O198" s="4"/>
    </row>
    <row r="199" spans="1:22" ht="15" customHeight="1" x14ac:dyDescent="0.35">
      <c r="A199" s="288"/>
      <c r="B199" s="428"/>
      <c r="C199" s="424" t="s">
        <v>1011</v>
      </c>
      <c r="D199" s="288"/>
      <c r="E199" s="427"/>
      <c r="F199" s="427"/>
      <c r="G199" s="425"/>
      <c r="H199" s="425"/>
      <c r="I199" s="425"/>
      <c r="J199" s="425"/>
      <c r="K199" s="425"/>
      <c r="O199" s="4"/>
    </row>
    <row r="200" spans="1:22" ht="15" customHeight="1" x14ac:dyDescent="0.35">
      <c r="A200" s="288"/>
      <c r="B200" s="428"/>
      <c r="C200" s="424" t="s">
        <v>1012</v>
      </c>
      <c r="D200" s="288"/>
      <c r="E200" s="427"/>
      <c r="F200" s="427"/>
      <c r="G200" s="425"/>
      <c r="H200" s="425"/>
      <c r="I200" s="425"/>
      <c r="J200" s="425"/>
      <c r="K200" s="425"/>
      <c r="O200" s="4"/>
    </row>
    <row r="201" spans="1:22" ht="15" customHeight="1" x14ac:dyDescent="0.35">
      <c r="A201" s="288"/>
      <c r="B201" s="428"/>
      <c r="C201" s="424" t="s">
        <v>1013</v>
      </c>
      <c r="D201" s="288"/>
      <c r="E201" s="427"/>
      <c r="F201" s="427"/>
      <c r="G201" s="425"/>
      <c r="H201" s="425"/>
      <c r="I201" s="425"/>
      <c r="J201" s="425"/>
      <c r="K201" s="425"/>
      <c r="O201" s="4"/>
    </row>
    <row r="202" spans="1:22" ht="15" customHeight="1" x14ac:dyDescent="0.35">
      <c r="A202" s="288"/>
      <c r="B202" s="428"/>
      <c r="C202" s="424" t="s">
        <v>1014</v>
      </c>
      <c r="D202" s="288"/>
      <c r="E202" s="427"/>
      <c r="F202" s="427"/>
      <c r="G202" s="425"/>
      <c r="H202" s="425"/>
      <c r="I202" s="425"/>
      <c r="J202" s="425"/>
      <c r="K202" s="425"/>
      <c r="O202" s="4"/>
    </row>
    <row r="203" spans="1:22" ht="15" customHeight="1" x14ac:dyDescent="0.35">
      <c r="A203" s="288"/>
      <c r="B203" s="441"/>
      <c r="C203" s="424"/>
      <c r="D203" s="288"/>
      <c r="E203" s="438"/>
      <c r="F203" s="438"/>
      <c r="G203" s="425"/>
      <c r="H203" s="425"/>
      <c r="I203" s="425"/>
      <c r="J203" s="425"/>
      <c r="K203" s="425"/>
      <c r="O203" s="4"/>
    </row>
    <row r="204" spans="1:22" ht="15" customHeight="1" x14ac:dyDescent="0.35">
      <c r="A204" s="443"/>
      <c r="B204" s="443"/>
      <c r="C204" s="443"/>
      <c r="D204" s="443"/>
      <c r="E204" s="1081" t="s">
        <v>1034</v>
      </c>
      <c r="F204" s="1081"/>
      <c r="G204" s="1081"/>
      <c r="H204" s="1081"/>
      <c r="I204" s="1081"/>
      <c r="J204" s="443"/>
      <c r="K204" s="443"/>
      <c r="O204" s="4"/>
    </row>
    <row r="205" spans="1:22" ht="15" customHeight="1" x14ac:dyDescent="0.35">
      <c r="A205" s="443"/>
      <c r="B205" s="443"/>
      <c r="C205" s="443"/>
      <c r="D205" s="443"/>
      <c r="E205" s="444"/>
      <c r="F205" s="444"/>
      <c r="G205" s="444"/>
      <c r="H205" s="444"/>
      <c r="I205" s="444"/>
      <c r="J205" s="443"/>
      <c r="K205" s="443"/>
      <c r="O205" s="4"/>
    </row>
    <row r="206" spans="1:22" ht="15" customHeight="1" x14ac:dyDescent="0.35">
      <c r="A206" s="1082"/>
      <c r="B206" s="1083"/>
      <c r="C206" s="1083"/>
      <c r="D206" s="1083"/>
      <c r="E206" s="1083"/>
      <c r="F206" s="1083"/>
      <c r="G206" s="1083"/>
      <c r="H206" s="1083"/>
      <c r="I206" s="1083"/>
      <c r="J206" s="1083"/>
      <c r="K206" s="1084"/>
      <c r="O206" s="4"/>
    </row>
    <row r="207" spans="1:22" ht="15" customHeight="1" x14ac:dyDescent="0.35">
      <c r="A207" s="1085"/>
      <c r="B207" s="1086"/>
      <c r="C207" s="1086"/>
      <c r="D207" s="1086"/>
      <c r="E207" s="1086"/>
      <c r="F207" s="1086"/>
      <c r="G207" s="1086"/>
      <c r="H207" s="1086"/>
      <c r="I207" s="1086"/>
      <c r="J207" s="1086"/>
      <c r="K207" s="1087"/>
      <c r="O207" s="4"/>
    </row>
    <row r="208" spans="1:22" ht="15" customHeight="1" x14ac:dyDescent="0.35">
      <c r="A208" s="1085"/>
      <c r="B208" s="1086"/>
      <c r="C208" s="1086"/>
      <c r="D208" s="1086"/>
      <c r="E208" s="1086"/>
      <c r="F208" s="1086"/>
      <c r="G208" s="1086"/>
      <c r="H208" s="1086"/>
      <c r="I208" s="1086"/>
      <c r="J208" s="1086"/>
      <c r="K208" s="1087"/>
      <c r="O208" s="4"/>
    </row>
    <row r="209" spans="1:22" ht="15" customHeight="1" x14ac:dyDescent="0.35">
      <c r="A209" s="1085"/>
      <c r="B209" s="1086"/>
      <c r="C209" s="1086"/>
      <c r="D209" s="1086"/>
      <c r="E209" s="1086"/>
      <c r="F209" s="1086"/>
      <c r="G209" s="1086"/>
      <c r="H209" s="1086"/>
      <c r="I209" s="1086"/>
      <c r="J209" s="1086"/>
      <c r="K209" s="1087"/>
      <c r="O209" s="4"/>
    </row>
    <row r="210" spans="1:22" ht="15" customHeight="1" x14ac:dyDescent="0.35">
      <c r="A210" s="1085"/>
      <c r="B210" s="1086"/>
      <c r="C210" s="1086"/>
      <c r="D210" s="1086"/>
      <c r="E210" s="1086"/>
      <c r="F210" s="1086"/>
      <c r="G210" s="1086"/>
      <c r="H210" s="1086"/>
      <c r="I210" s="1086"/>
      <c r="J210" s="1086"/>
      <c r="K210" s="1087"/>
      <c r="O210" s="4"/>
    </row>
    <row r="211" spans="1:22" ht="15" customHeight="1" x14ac:dyDescent="0.35">
      <c r="A211" s="1085"/>
      <c r="B211" s="1086"/>
      <c r="C211" s="1086"/>
      <c r="D211" s="1086"/>
      <c r="E211" s="1086"/>
      <c r="F211" s="1086"/>
      <c r="G211" s="1086"/>
      <c r="H211" s="1086"/>
      <c r="I211" s="1086"/>
      <c r="J211" s="1086"/>
      <c r="K211" s="1087"/>
      <c r="O211" s="4"/>
    </row>
    <row r="212" spans="1:22" ht="15" customHeight="1" x14ac:dyDescent="0.35">
      <c r="A212" s="1085"/>
      <c r="B212" s="1086"/>
      <c r="C212" s="1086"/>
      <c r="D212" s="1086"/>
      <c r="E212" s="1086"/>
      <c r="F212" s="1086"/>
      <c r="G212" s="1086"/>
      <c r="H212" s="1086"/>
      <c r="I212" s="1086"/>
      <c r="J212" s="1086"/>
      <c r="K212" s="1087"/>
      <c r="O212" s="4"/>
    </row>
    <row r="213" spans="1:22" ht="15" customHeight="1" x14ac:dyDescent="0.35">
      <c r="A213" s="1088"/>
      <c r="B213" s="1089"/>
      <c r="C213" s="1089"/>
      <c r="D213" s="1089"/>
      <c r="E213" s="1089"/>
      <c r="F213" s="1089"/>
      <c r="G213" s="1089"/>
      <c r="H213" s="1089"/>
      <c r="I213" s="1089"/>
      <c r="J213" s="1089"/>
      <c r="K213" s="1090"/>
      <c r="O213" s="4"/>
    </row>
    <row r="214" spans="1:22" ht="15" customHeight="1" thickBot="1" x14ac:dyDescent="0.4">
      <c r="A214" s="446"/>
      <c r="B214" s="446"/>
      <c r="C214" s="446"/>
      <c r="D214" s="446"/>
      <c r="E214" s="446"/>
      <c r="F214" s="446"/>
      <c r="G214" s="446"/>
      <c r="H214" s="446"/>
      <c r="I214" s="447"/>
      <c r="J214" s="448" t="s">
        <v>1036</v>
      </c>
      <c r="K214" s="450"/>
      <c r="O214" s="4"/>
    </row>
    <row r="215" spans="1:22" ht="15" customHeight="1" thickTop="1" x14ac:dyDescent="0.35">
      <c r="A215" s="5" t="s">
        <v>775</v>
      </c>
      <c r="B215" s="285"/>
      <c r="C215" s="285"/>
      <c r="D215" s="1077"/>
      <c r="E215" s="1077"/>
      <c r="F215" s="1077"/>
      <c r="G215" s="1077"/>
      <c r="H215" s="1077"/>
      <c r="I215" s="1077"/>
      <c r="J215" s="1077"/>
      <c r="K215" s="1077"/>
      <c r="O215" s="4"/>
    </row>
    <row r="216" spans="1:22" ht="15" customHeight="1" x14ac:dyDescent="0.35">
      <c r="A216" s="288"/>
      <c r="B216" s="420" t="s">
        <v>1015</v>
      </c>
      <c r="C216" s="285"/>
      <c r="D216" s="285"/>
      <c r="E216" s="285"/>
      <c r="F216" s="285"/>
      <c r="G216" s="285"/>
      <c r="H216" s="285"/>
      <c r="I216" s="285"/>
      <c r="J216" s="285"/>
      <c r="K216" s="285"/>
      <c r="O216" s="4"/>
      <c r="V216" s="3" t="b">
        <v>0</v>
      </c>
    </row>
    <row r="217" spans="1:22" ht="15" customHeight="1" x14ac:dyDescent="0.35">
      <c r="A217" s="288"/>
      <c r="B217" s="420" t="s">
        <v>1016</v>
      </c>
      <c r="C217" s="285"/>
      <c r="D217" s="285"/>
      <c r="E217" s="285"/>
      <c r="F217" s="285"/>
      <c r="G217" s="285"/>
      <c r="H217" s="285"/>
      <c r="I217" s="285"/>
      <c r="J217" s="285"/>
      <c r="K217" s="285"/>
      <c r="O217" s="4"/>
      <c r="V217" s="3" t="b">
        <v>0</v>
      </c>
    </row>
    <row r="218" spans="1:22" ht="15" customHeight="1" x14ac:dyDescent="0.35">
      <c r="A218" s="288"/>
      <c r="B218" s="426" t="s">
        <v>1017</v>
      </c>
      <c r="C218" s="285"/>
      <c r="D218" s="285"/>
      <c r="E218" s="285"/>
      <c r="F218" s="285"/>
      <c r="G218" s="285"/>
      <c r="H218" s="285"/>
      <c r="I218" s="285"/>
      <c r="J218" s="285"/>
      <c r="K218" s="285"/>
      <c r="O218" s="4"/>
      <c r="V218" s="3" t="str">
        <f>IF(AND(V216=TRUE,V217=TRUE),"See Departmental approval in client file","No Measures Justified")</f>
        <v>No Measures Justified</v>
      </c>
    </row>
    <row r="219" spans="1:22" ht="15" customHeight="1" x14ac:dyDescent="0.35">
      <c r="A219" s="288"/>
      <c r="B219" s="426" t="s">
        <v>1018</v>
      </c>
      <c r="C219" s="420" t="s">
        <v>1021</v>
      </c>
      <c r="D219" s="285"/>
      <c r="E219" s="285"/>
      <c r="F219" s="285"/>
      <c r="G219" s="285"/>
      <c r="H219" s="285"/>
      <c r="I219" s="285"/>
      <c r="J219" s="285"/>
      <c r="K219" s="285"/>
      <c r="O219" s="4"/>
    </row>
    <row r="220" spans="1:22" ht="15" customHeight="1" x14ac:dyDescent="0.35">
      <c r="A220" s="288"/>
      <c r="B220" s="426"/>
      <c r="C220" s="420" t="s">
        <v>1019</v>
      </c>
      <c r="D220" s="285"/>
      <c r="E220" s="285"/>
      <c r="F220" s="285"/>
      <c r="G220" s="285"/>
      <c r="H220" s="285"/>
      <c r="I220" s="285"/>
      <c r="J220" s="285"/>
      <c r="K220" s="285"/>
      <c r="O220" s="4"/>
    </row>
    <row r="221" spans="1:22" ht="15" customHeight="1" x14ac:dyDescent="0.35">
      <c r="A221" s="1096" t="s">
        <v>1038</v>
      </c>
      <c r="B221" s="1096"/>
      <c r="C221" s="455" t="s">
        <v>1039</v>
      </c>
      <c r="D221" s="285"/>
      <c r="E221" s="285"/>
      <c r="F221" s="285"/>
      <c r="G221" s="285"/>
      <c r="H221" s="285"/>
      <c r="I221" s="285"/>
      <c r="J221" s="285"/>
      <c r="K221" s="285"/>
      <c r="O221" s="4"/>
    </row>
    <row r="222" spans="1:22" ht="15" customHeight="1" x14ac:dyDescent="0.35">
      <c r="A222" s="456"/>
      <c r="B222" s="456"/>
      <c r="C222" s="455"/>
      <c r="D222" s="285"/>
      <c r="E222" s="285"/>
      <c r="F222" s="285"/>
      <c r="G222" s="285"/>
      <c r="H222" s="285"/>
      <c r="I222" s="285"/>
      <c r="J222" s="285"/>
      <c r="K222" s="285"/>
      <c r="O222" s="4"/>
    </row>
    <row r="223" spans="1:22" ht="15" customHeight="1" x14ac:dyDescent="0.35">
      <c r="A223" s="443"/>
      <c r="B223" s="443"/>
      <c r="C223" s="443"/>
      <c r="D223" s="443"/>
      <c r="E223" s="1081" t="s">
        <v>1034</v>
      </c>
      <c r="F223" s="1081"/>
      <c r="G223" s="1081"/>
      <c r="H223" s="1081"/>
      <c r="I223" s="1081"/>
      <c r="J223" s="443"/>
      <c r="K223" s="443"/>
      <c r="O223" s="4"/>
    </row>
    <row r="224" spans="1:22" ht="15" customHeight="1" x14ac:dyDescent="0.35">
      <c r="A224" s="443"/>
      <c r="B224" s="443"/>
      <c r="C224" s="443"/>
      <c r="D224" s="443"/>
      <c r="E224" s="444"/>
      <c r="F224" s="444"/>
      <c r="G224" s="444"/>
      <c r="H224" s="444"/>
      <c r="I224" s="444"/>
      <c r="J224" s="443"/>
      <c r="K224" s="443"/>
      <c r="O224" s="4"/>
    </row>
    <row r="225" spans="1:24" ht="15" customHeight="1" x14ac:dyDescent="0.35">
      <c r="A225" s="1082"/>
      <c r="B225" s="1083"/>
      <c r="C225" s="1083"/>
      <c r="D225" s="1083"/>
      <c r="E225" s="1083"/>
      <c r="F225" s="1083"/>
      <c r="G225" s="1083"/>
      <c r="H225" s="1083"/>
      <c r="I225" s="1083"/>
      <c r="J225" s="1083"/>
      <c r="K225" s="1084"/>
      <c r="O225" s="4"/>
    </row>
    <row r="226" spans="1:24" ht="15" customHeight="1" x14ac:dyDescent="0.35">
      <c r="A226" s="1085"/>
      <c r="B226" s="1086"/>
      <c r="C226" s="1086"/>
      <c r="D226" s="1086"/>
      <c r="E226" s="1086"/>
      <c r="F226" s="1086"/>
      <c r="G226" s="1086"/>
      <c r="H226" s="1086"/>
      <c r="I226" s="1086"/>
      <c r="J226" s="1086"/>
      <c r="K226" s="1087"/>
      <c r="O226" s="4"/>
    </row>
    <row r="227" spans="1:24" ht="15" customHeight="1" x14ac:dyDescent="0.35">
      <c r="A227" s="1085"/>
      <c r="B227" s="1086"/>
      <c r="C227" s="1086"/>
      <c r="D227" s="1086"/>
      <c r="E227" s="1086"/>
      <c r="F227" s="1086"/>
      <c r="G227" s="1086"/>
      <c r="H227" s="1086"/>
      <c r="I227" s="1086"/>
      <c r="J227" s="1086"/>
      <c r="K227" s="1087"/>
      <c r="O227" s="4"/>
    </row>
    <row r="228" spans="1:24" ht="15" customHeight="1" x14ac:dyDescent="0.35">
      <c r="A228" s="1085"/>
      <c r="B228" s="1086"/>
      <c r="C228" s="1086"/>
      <c r="D228" s="1086"/>
      <c r="E228" s="1086"/>
      <c r="F228" s="1086"/>
      <c r="G228" s="1086"/>
      <c r="H228" s="1086"/>
      <c r="I228" s="1086"/>
      <c r="J228" s="1086"/>
      <c r="K228" s="1087"/>
      <c r="O228" s="4"/>
    </row>
    <row r="229" spans="1:24" ht="15" customHeight="1" x14ac:dyDescent="0.35">
      <c r="A229" s="1088"/>
      <c r="B229" s="1089"/>
      <c r="C229" s="1089"/>
      <c r="D229" s="1089"/>
      <c r="E229" s="1089"/>
      <c r="F229" s="1089"/>
      <c r="G229" s="1089"/>
      <c r="H229" s="1089"/>
      <c r="I229" s="1089"/>
      <c r="J229" s="1089"/>
      <c r="K229" s="1090"/>
      <c r="O229" s="4"/>
    </row>
    <row r="230" spans="1:24" ht="15" customHeight="1" thickBot="1" x14ac:dyDescent="0.4">
      <c r="A230" s="464"/>
      <c r="B230" s="462"/>
      <c r="C230" s="445"/>
      <c r="D230" s="445"/>
      <c r="E230" s="445"/>
      <c r="F230" s="445"/>
      <c r="G230" s="445"/>
      <c r="H230" s="445"/>
      <c r="I230" s="465"/>
      <c r="J230" s="448" t="s">
        <v>1036</v>
      </c>
      <c r="K230" s="450"/>
      <c r="O230" s="4"/>
    </row>
    <row r="231" spans="1:24" ht="15" customHeight="1" thickTop="1" x14ac:dyDescent="0.35">
      <c r="A231" s="466" t="s">
        <v>1041</v>
      </c>
      <c r="B231" s="461"/>
      <c r="C231" s="1089"/>
      <c r="D231" s="1089"/>
      <c r="E231" s="1089"/>
      <c r="F231" s="1089"/>
      <c r="G231" s="1089"/>
      <c r="H231" s="1089"/>
      <c r="I231" s="1090"/>
      <c r="J231" s="458" t="s">
        <v>1040</v>
      </c>
      <c r="K231" s="459"/>
      <c r="O231" s="4"/>
    </row>
    <row r="232" spans="1:24" ht="15" customHeight="1" x14ac:dyDescent="0.35">
      <c r="A232" s="1074" t="s">
        <v>1029</v>
      </c>
      <c r="B232" s="1074"/>
      <c r="C232" s="1074"/>
      <c r="D232" s="1074"/>
      <c r="E232" s="1074"/>
      <c r="F232" s="1074"/>
      <c r="G232" s="1074"/>
      <c r="H232" s="1074"/>
      <c r="I232" s="1074"/>
      <c r="J232" s="1074"/>
      <c r="K232" s="1074"/>
      <c r="O232" s="4"/>
      <c r="P232" s="4"/>
      <c r="Q232" s="4"/>
      <c r="R232" s="4"/>
      <c r="S232" s="4"/>
      <c r="T232" s="4"/>
      <c r="U232" s="4"/>
      <c r="V232" s="4"/>
      <c r="W232" s="4"/>
      <c r="X232" s="4"/>
    </row>
    <row r="233" spans="1:24" x14ac:dyDescent="0.35">
      <c r="A233" s="4"/>
    </row>
    <row r="234" spans="1:24" x14ac:dyDescent="0.35">
      <c r="A234" s="4"/>
    </row>
    <row r="235" spans="1:24" x14ac:dyDescent="0.35">
      <c r="A235" s="4"/>
    </row>
    <row r="236" spans="1:24" x14ac:dyDescent="0.35">
      <c r="A236" s="4"/>
    </row>
    <row r="237" spans="1:24" x14ac:dyDescent="0.35">
      <c r="A237" s="4"/>
      <c r="B237" s="4"/>
      <c r="C237" s="4"/>
      <c r="D237" s="4"/>
      <c r="E237" s="4"/>
      <c r="F237" s="4"/>
      <c r="G237" s="4"/>
      <c r="H237" s="4"/>
      <c r="I237" s="4"/>
      <c r="J237" s="4"/>
      <c r="O237" s="4"/>
      <c r="P237" s="4"/>
      <c r="Q237" s="4"/>
      <c r="R237" s="4"/>
      <c r="S237" s="4"/>
      <c r="T237" s="4"/>
      <c r="U237" s="4"/>
      <c r="V237" s="4"/>
      <c r="W237" s="4"/>
    </row>
    <row r="238" spans="1:24" x14ac:dyDescent="0.35">
      <c r="A238" s="4"/>
      <c r="B238" s="4"/>
      <c r="C238" s="4"/>
      <c r="D238" s="4"/>
      <c r="E238" s="4"/>
      <c r="F238" s="4"/>
      <c r="G238" s="4"/>
      <c r="H238" s="4"/>
      <c r="I238" s="4"/>
      <c r="J238" s="4"/>
      <c r="O238" s="4"/>
      <c r="P238" s="4"/>
      <c r="Q238" s="4"/>
      <c r="R238" s="4"/>
      <c r="S238" s="4"/>
      <c r="T238" s="4"/>
      <c r="U238" s="4"/>
      <c r="V238" s="4"/>
      <c r="W238" s="4"/>
    </row>
    <row r="239" spans="1:24" x14ac:dyDescent="0.35">
      <c r="A239" s="4"/>
      <c r="B239" s="4"/>
      <c r="C239" s="4"/>
      <c r="D239" s="4"/>
      <c r="E239" s="4"/>
      <c r="G239" s="4"/>
      <c r="H239" s="4"/>
      <c r="I239" s="4"/>
      <c r="J239" s="4"/>
      <c r="O239" s="4"/>
      <c r="P239" s="4"/>
      <c r="Q239" s="4"/>
      <c r="R239" s="4"/>
      <c r="S239" s="4"/>
      <c r="T239" s="4"/>
      <c r="U239" s="4"/>
      <c r="V239" s="4"/>
      <c r="W239" s="4"/>
    </row>
    <row r="240" spans="1:24" x14ac:dyDescent="0.35">
      <c r="A240" s="4"/>
      <c r="B240" s="4"/>
      <c r="C240" s="4"/>
      <c r="D240" s="4"/>
      <c r="E240" s="4"/>
      <c r="F240" s="4"/>
      <c r="G240" s="4"/>
      <c r="H240" s="4"/>
      <c r="I240" s="4"/>
      <c r="J240" s="4"/>
      <c r="O240" s="4"/>
      <c r="P240" s="4"/>
      <c r="Q240" s="4"/>
      <c r="R240" s="4"/>
      <c r="S240" s="4"/>
      <c r="T240" s="4"/>
      <c r="U240" s="4"/>
      <c r="V240" s="4"/>
      <c r="W240" s="4"/>
    </row>
    <row r="241" spans="1:10" x14ac:dyDescent="0.35">
      <c r="A241" s="4"/>
      <c r="B241" s="4"/>
      <c r="C241" s="4"/>
      <c r="D241" s="4"/>
      <c r="E241" s="4"/>
      <c r="F241" s="4"/>
      <c r="G241" s="4"/>
      <c r="H241" s="4"/>
      <c r="I241" s="4"/>
      <c r="J241" s="4"/>
    </row>
    <row r="242" spans="1:10" x14ac:dyDescent="0.35">
      <c r="A242" s="4"/>
      <c r="B242" s="4"/>
      <c r="C242" s="4"/>
      <c r="D242" s="4"/>
      <c r="E242" s="4"/>
      <c r="F242" s="4"/>
      <c r="G242" s="4"/>
      <c r="H242" s="4"/>
      <c r="I242" s="4"/>
      <c r="J242" s="4"/>
    </row>
    <row r="243" spans="1:10" x14ac:dyDescent="0.35">
      <c r="A243" s="4"/>
      <c r="B243" s="4"/>
      <c r="C243" s="4"/>
      <c r="D243" s="4"/>
      <c r="E243" s="4"/>
      <c r="F243" s="4"/>
      <c r="G243" s="4"/>
      <c r="H243" s="4"/>
      <c r="I243" s="4"/>
      <c r="J243" s="4"/>
    </row>
    <row r="244" spans="1:10" x14ac:dyDescent="0.35">
      <c r="A244" s="4"/>
      <c r="B244" s="4"/>
      <c r="C244" s="4"/>
      <c r="D244" s="4"/>
      <c r="E244" s="4"/>
      <c r="F244" s="4"/>
      <c r="G244" s="4"/>
      <c r="H244" s="4"/>
      <c r="I244" s="4"/>
      <c r="J244" s="4"/>
    </row>
    <row r="245" spans="1:10" x14ac:dyDescent="0.35">
      <c r="A245" s="4"/>
      <c r="B245" s="4"/>
      <c r="C245" s="4"/>
      <c r="D245" s="4"/>
      <c r="E245" s="4"/>
      <c r="F245" s="4"/>
      <c r="G245" s="4"/>
      <c r="H245" s="4"/>
      <c r="I245" s="4"/>
      <c r="J245" s="4"/>
    </row>
    <row r="246" spans="1:10" x14ac:dyDescent="0.35">
      <c r="A246" s="4"/>
      <c r="B246" s="4"/>
      <c r="C246" s="4"/>
      <c r="D246" s="4"/>
      <c r="E246" s="4"/>
      <c r="F246" s="4"/>
      <c r="G246" s="4"/>
      <c r="H246" s="4"/>
      <c r="I246" s="4"/>
      <c r="J246" s="4"/>
    </row>
    <row r="247" spans="1:10" x14ac:dyDescent="0.35">
      <c r="A247" s="4"/>
      <c r="B247" s="4"/>
      <c r="C247" s="4"/>
      <c r="D247" s="4"/>
      <c r="E247" s="4"/>
      <c r="F247" s="4"/>
      <c r="G247" s="4"/>
      <c r="H247" s="4"/>
      <c r="I247" s="4"/>
      <c r="J247" s="4"/>
    </row>
    <row r="248" spans="1:10" x14ac:dyDescent="0.35">
      <c r="A248" s="4"/>
      <c r="B248" s="4"/>
      <c r="C248" s="4"/>
      <c r="D248" s="4"/>
      <c r="E248" s="4"/>
      <c r="F248" s="4"/>
      <c r="G248" s="4"/>
      <c r="H248" s="4"/>
      <c r="I248" s="4"/>
      <c r="J248" s="4"/>
    </row>
    <row r="249" spans="1:10" x14ac:dyDescent="0.35">
      <c r="A249" s="4"/>
      <c r="B249" s="4"/>
      <c r="C249" s="4"/>
      <c r="D249" s="4"/>
      <c r="E249" s="4"/>
      <c r="F249" s="4"/>
      <c r="G249" s="4"/>
      <c r="H249" s="4"/>
      <c r="I249" s="4"/>
      <c r="J249" s="4"/>
    </row>
    <row r="250" spans="1:10" x14ac:dyDescent="0.35">
      <c r="A250" s="4"/>
      <c r="B250" s="4"/>
      <c r="C250" s="4"/>
      <c r="D250" s="4"/>
      <c r="E250" s="4"/>
      <c r="F250" s="4"/>
      <c r="G250" s="4"/>
      <c r="H250" s="4"/>
      <c r="I250" s="4"/>
      <c r="J250" s="4"/>
    </row>
    <row r="251" spans="1:10" x14ac:dyDescent="0.35">
      <c r="A251" s="4"/>
      <c r="B251" s="4"/>
      <c r="C251" s="4"/>
      <c r="D251" s="4"/>
      <c r="E251" s="4"/>
      <c r="F251" s="4"/>
      <c r="G251" s="4"/>
      <c r="H251" s="4"/>
      <c r="I251" s="4"/>
      <c r="J251" s="4"/>
    </row>
    <row r="252" spans="1:10" x14ac:dyDescent="0.35">
      <c r="A252" s="4"/>
      <c r="B252" s="4"/>
      <c r="C252" s="4"/>
      <c r="D252" s="4"/>
      <c r="E252" s="4"/>
      <c r="F252" s="4"/>
      <c r="G252" s="4"/>
      <c r="H252" s="4"/>
      <c r="I252" s="4"/>
      <c r="J252" s="4"/>
    </row>
    <row r="253" spans="1:10" x14ac:dyDescent="0.35">
      <c r="A253" s="4"/>
      <c r="B253" s="4"/>
      <c r="C253" s="4"/>
      <c r="D253" s="4"/>
      <c r="E253" s="4"/>
      <c r="F253" s="4"/>
      <c r="G253" s="4"/>
      <c r="H253" s="4"/>
      <c r="I253" s="4"/>
      <c r="J253" s="4"/>
    </row>
    <row r="254" spans="1:10" x14ac:dyDescent="0.35">
      <c r="A254" s="4"/>
      <c r="B254" s="4"/>
      <c r="C254" s="4"/>
      <c r="D254" s="4"/>
      <c r="E254" s="4"/>
      <c r="F254" s="4"/>
      <c r="G254" s="4"/>
      <c r="H254" s="4"/>
      <c r="I254" s="4"/>
      <c r="J254" s="4"/>
    </row>
    <row r="255" spans="1:10" x14ac:dyDescent="0.35">
      <c r="A255" s="4"/>
      <c r="B255" s="4"/>
      <c r="C255" s="4"/>
      <c r="D255" s="4"/>
      <c r="E255" s="4"/>
      <c r="F255" s="4"/>
      <c r="G255" s="4"/>
      <c r="H255" s="4"/>
      <c r="I255" s="4"/>
      <c r="J255" s="4"/>
    </row>
    <row r="256" spans="1:10" x14ac:dyDescent="0.35">
      <c r="A256" s="4"/>
      <c r="B256" s="4"/>
      <c r="C256" s="4"/>
      <c r="D256" s="4"/>
      <c r="E256" s="4"/>
      <c r="F256" s="4"/>
      <c r="G256" s="4"/>
      <c r="H256" s="4"/>
      <c r="I256" s="4"/>
      <c r="J256" s="4"/>
    </row>
    <row r="257" spans="1:10" x14ac:dyDescent="0.35">
      <c r="A257" s="4"/>
      <c r="B257" s="4"/>
      <c r="C257" s="4"/>
      <c r="D257" s="4"/>
      <c r="E257" s="4"/>
      <c r="F257" s="4"/>
      <c r="G257" s="4"/>
      <c r="H257" s="4"/>
      <c r="I257" s="4"/>
      <c r="J257" s="4"/>
    </row>
    <row r="258" spans="1:10" x14ac:dyDescent="0.35">
      <c r="A258" s="4"/>
      <c r="B258" s="4"/>
      <c r="C258" s="4"/>
      <c r="D258" s="4"/>
      <c r="E258" s="4"/>
      <c r="F258" s="4"/>
      <c r="G258" s="4"/>
      <c r="H258" s="4"/>
      <c r="I258" s="4"/>
      <c r="J258" s="4"/>
    </row>
    <row r="259" spans="1:10" x14ac:dyDescent="0.35">
      <c r="A259" s="4"/>
      <c r="B259" s="4"/>
      <c r="C259" s="4"/>
      <c r="D259" s="4"/>
      <c r="E259" s="4"/>
      <c r="F259" s="4"/>
      <c r="G259" s="4"/>
      <c r="H259" s="4"/>
      <c r="I259" s="4"/>
      <c r="J259" s="4"/>
    </row>
    <row r="260" spans="1:10" x14ac:dyDescent="0.35">
      <c r="A260" s="4"/>
      <c r="B260" s="4"/>
      <c r="C260" s="4"/>
      <c r="D260" s="4"/>
      <c r="E260" s="4"/>
      <c r="F260" s="4"/>
      <c r="G260" s="4"/>
      <c r="H260" s="4"/>
      <c r="I260" s="4"/>
      <c r="J260" s="4"/>
    </row>
    <row r="261" spans="1:10" x14ac:dyDescent="0.35">
      <c r="A261" s="4"/>
      <c r="B261" s="4"/>
      <c r="C261" s="4"/>
      <c r="D261" s="4"/>
      <c r="E261" s="4"/>
      <c r="F261" s="4"/>
      <c r="G261" s="4"/>
      <c r="H261" s="4"/>
      <c r="I261" s="4"/>
      <c r="J261" s="4"/>
    </row>
    <row r="262" spans="1:10" x14ac:dyDescent="0.35">
      <c r="A262" s="4"/>
      <c r="B262" s="4"/>
      <c r="C262" s="4"/>
      <c r="D262" s="4"/>
      <c r="E262" s="4"/>
      <c r="F262" s="4"/>
      <c r="G262" s="4"/>
      <c r="H262" s="4"/>
      <c r="I262" s="4"/>
      <c r="J262" s="4"/>
    </row>
    <row r="263" spans="1:10" x14ac:dyDescent="0.35">
      <c r="A263" s="4"/>
      <c r="B263" s="4"/>
      <c r="C263" s="4"/>
      <c r="D263" s="4"/>
      <c r="E263" s="4"/>
      <c r="F263" s="4"/>
      <c r="G263" s="4"/>
      <c r="H263" s="4"/>
      <c r="I263" s="4"/>
      <c r="J263" s="4"/>
    </row>
    <row r="264" spans="1:10" x14ac:dyDescent="0.35">
      <c r="A264" s="4"/>
      <c r="B264" s="4"/>
      <c r="C264" s="4"/>
      <c r="D264" s="4"/>
      <c r="E264" s="4"/>
      <c r="F264" s="4"/>
      <c r="G264" s="4"/>
      <c r="H264" s="4"/>
      <c r="I264" s="4"/>
      <c r="J264" s="4"/>
    </row>
    <row r="265" spans="1:10" x14ac:dyDescent="0.35">
      <c r="A265" s="4"/>
      <c r="B265" s="4"/>
      <c r="C265" s="4"/>
      <c r="D265" s="4"/>
      <c r="E265" s="4"/>
      <c r="F265" s="4"/>
      <c r="G265" s="4"/>
      <c r="H265" s="4"/>
      <c r="I265" s="4"/>
      <c r="J265" s="4"/>
    </row>
    <row r="266" spans="1:10" x14ac:dyDescent="0.35">
      <c r="A266" s="4"/>
      <c r="B266" s="4"/>
      <c r="C266" s="4"/>
      <c r="D266" s="4"/>
      <c r="E266" s="4"/>
      <c r="F266" s="4"/>
      <c r="G266" s="4"/>
      <c r="H266" s="4"/>
      <c r="I266" s="4"/>
      <c r="J266" s="4"/>
    </row>
    <row r="267" spans="1:10" x14ac:dyDescent="0.35">
      <c r="A267" s="4"/>
      <c r="B267" s="4"/>
      <c r="C267" s="4"/>
      <c r="D267" s="4"/>
      <c r="E267" s="4"/>
      <c r="F267" s="4"/>
      <c r="G267" s="4"/>
      <c r="H267" s="4"/>
      <c r="I267" s="4"/>
      <c r="J267" s="4"/>
    </row>
    <row r="268" spans="1:10" x14ac:dyDescent="0.35">
      <c r="A268" s="4"/>
      <c r="B268" s="4"/>
      <c r="C268" s="4"/>
      <c r="D268" s="4"/>
      <c r="E268" s="4"/>
      <c r="F268" s="4"/>
      <c r="G268" s="4"/>
      <c r="H268" s="4"/>
      <c r="I268" s="4"/>
      <c r="J268" s="4"/>
    </row>
    <row r="269" spans="1:10" x14ac:dyDescent="0.35">
      <c r="A269" s="4"/>
      <c r="B269" s="4"/>
      <c r="C269" s="4"/>
      <c r="D269" s="4"/>
      <c r="E269" s="4"/>
      <c r="F269" s="4"/>
      <c r="G269" s="4"/>
      <c r="H269" s="4"/>
      <c r="I269" s="4"/>
      <c r="J269" s="4"/>
    </row>
    <row r="270" spans="1:10" x14ac:dyDescent="0.35">
      <c r="A270" s="4"/>
      <c r="B270" s="4"/>
      <c r="C270" s="4"/>
      <c r="D270" s="4"/>
      <c r="E270" s="4"/>
      <c r="F270" s="4"/>
      <c r="G270" s="4"/>
      <c r="H270" s="4"/>
      <c r="I270" s="4"/>
      <c r="J270" s="4"/>
    </row>
    <row r="271" spans="1:10" x14ac:dyDescent="0.35">
      <c r="A271" s="4"/>
      <c r="B271" s="4"/>
      <c r="C271" s="4"/>
      <c r="D271" s="4"/>
      <c r="E271" s="4"/>
      <c r="F271" s="4"/>
      <c r="G271" s="4"/>
      <c r="H271" s="4"/>
      <c r="I271" s="4"/>
      <c r="J271" s="4"/>
    </row>
    <row r="272" spans="1:10" x14ac:dyDescent="0.35">
      <c r="A272" s="4"/>
      <c r="B272" s="4"/>
      <c r="C272" s="4"/>
      <c r="D272" s="4"/>
      <c r="E272" s="4"/>
      <c r="F272" s="4"/>
      <c r="G272" s="4"/>
      <c r="H272" s="4"/>
      <c r="I272" s="4"/>
      <c r="J272" s="4"/>
    </row>
    <row r="273" spans="1:10" x14ac:dyDescent="0.35">
      <c r="A273" s="4"/>
      <c r="B273" s="4"/>
      <c r="C273" s="4"/>
      <c r="D273" s="4"/>
      <c r="E273" s="4"/>
      <c r="F273" s="4"/>
      <c r="G273" s="4"/>
      <c r="H273" s="4"/>
      <c r="I273" s="4"/>
      <c r="J273" s="4"/>
    </row>
    <row r="274" spans="1:10" x14ac:dyDescent="0.35">
      <c r="A274" s="4"/>
      <c r="B274" s="4"/>
      <c r="C274" s="4"/>
      <c r="D274" s="4"/>
      <c r="E274" s="4"/>
      <c r="F274" s="4"/>
      <c r="G274" s="4"/>
      <c r="H274" s="4"/>
      <c r="I274" s="4"/>
      <c r="J274" s="4"/>
    </row>
    <row r="275" spans="1:10" x14ac:dyDescent="0.35">
      <c r="A275" s="4"/>
      <c r="B275" s="4"/>
      <c r="C275" s="4"/>
      <c r="D275" s="4"/>
      <c r="E275" s="4"/>
      <c r="F275" s="4"/>
      <c r="G275" s="4"/>
      <c r="H275" s="4"/>
      <c r="I275" s="4"/>
      <c r="J275" s="4"/>
    </row>
    <row r="276" spans="1:10" x14ac:dyDescent="0.35">
      <c r="A276" s="4"/>
      <c r="B276" s="4"/>
      <c r="C276" s="4"/>
      <c r="D276" s="4"/>
      <c r="E276" s="4"/>
      <c r="F276" s="4"/>
      <c r="G276" s="4"/>
      <c r="H276" s="4"/>
      <c r="I276" s="4"/>
      <c r="J276" s="4"/>
    </row>
    <row r="277" spans="1:10" x14ac:dyDescent="0.35">
      <c r="A277" s="4"/>
      <c r="B277" s="4"/>
      <c r="C277" s="4"/>
      <c r="D277" s="4"/>
      <c r="E277" s="4"/>
      <c r="F277" s="4"/>
      <c r="G277" s="4"/>
      <c r="H277" s="4"/>
      <c r="I277" s="4"/>
      <c r="J277" s="4"/>
    </row>
    <row r="278" spans="1:10" x14ac:dyDescent="0.35">
      <c r="A278" s="4"/>
      <c r="B278" s="4"/>
      <c r="C278" s="4"/>
      <c r="D278" s="4"/>
      <c r="E278" s="4"/>
      <c r="F278" s="4"/>
      <c r="G278" s="4"/>
      <c r="H278" s="4"/>
      <c r="I278" s="4"/>
      <c r="J278" s="4"/>
    </row>
    <row r="279" spans="1:10" x14ac:dyDescent="0.35">
      <c r="A279" s="4"/>
      <c r="B279" s="4"/>
      <c r="C279" s="4"/>
      <c r="D279" s="4"/>
      <c r="E279" s="4"/>
      <c r="F279" s="4"/>
      <c r="G279" s="4"/>
      <c r="H279" s="4"/>
      <c r="I279" s="4"/>
      <c r="J279" s="4"/>
    </row>
    <row r="280" spans="1:10" x14ac:dyDescent="0.35">
      <c r="A280" s="4"/>
      <c r="B280" s="4"/>
      <c r="C280" s="4"/>
      <c r="D280" s="4"/>
      <c r="E280" s="4"/>
      <c r="F280" s="4"/>
      <c r="G280" s="4"/>
      <c r="H280" s="4"/>
      <c r="I280" s="4"/>
      <c r="J280" s="4"/>
    </row>
  </sheetData>
  <mergeCells count="91">
    <mergeCell ref="C66:K66"/>
    <mergeCell ref="B67:K67"/>
    <mergeCell ref="C68:K68"/>
    <mergeCell ref="B56:K56"/>
    <mergeCell ref="E44:I44"/>
    <mergeCell ref="A46:K50"/>
    <mergeCell ref="E58:I58"/>
    <mergeCell ref="A60:K64"/>
    <mergeCell ref="C231:I231"/>
    <mergeCell ref="E204:I204"/>
    <mergeCell ref="A206:K213"/>
    <mergeCell ref="A221:B221"/>
    <mergeCell ref="E223:I223"/>
    <mergeCell ref="A225:K229"/>
    <mergeCell ref="A2:K2"/>
    <mergeCell ref="A3:K3"/>
    <mergeCell ref="B38:K38"/>
    <mergeCell ref="B8:K8"/>
    <mergeCell ref="B9:K9"/>
    <mergeCell ref="B10:K10"/>
    <mergeCell ref="B11:K11"/>
    <mergeCell ref="E29:I29"/>
    <mergeCell ref="A31:K35"/>
    <mergeCell ref="B12:J12"/>
    <mergeCell ref="B23:K23"/>
    <mergeCell ref="A4:K4"/>
    <mergeCell ref="A5:K5"/>
    <mergeCell ref="A6:K6"/>
    <mergeCell ref="E14:I14"/>
    <mergeCell ref="A16:K20"/>
    <mergeCell ref="B39:K39"/>
    <mergeCell ref="B40:K40"/>
    <mergeCell ref="C52:K52"/>
    <mergeCell ref="B53:K53"/>
    <mergeCell ref="B55:K55"/>
    <mergeCell ref="C69:K69"/>
    <mergeCell ref="B81:K81"/>
    <mergeCell ref="B82:K82"/>
    <mergeCell ref="A91:K91"/>
    <mergeCell ref="C103:K103"/>
    <mergeCell ref="E83:I83"/>
    <mergeCell ref="A85:K89"/>
    <mergeCell ref="E97:I97"/>
    <mergeCell ref="A99:K101"/>
    <mergeCell ref="B80:K80"/>
    <mergeCell ref="E71:I71"/>
    <mergeCell ref="A73:K77"/>
    <mergeCell ref="E132:I132"/>
    <mergeCell ref="A134:K138"/>
    <mergeCell ref="E154:I154"/>
    <mergeCell ref="A156:K160"/>
    <mergeCell ref="C140:K140"/>
    <mergeCell ref="B141:K141"/>
    <mergeCell ref="B142:K142"/>
    <mergeCell ref="B149:K149"/>
    <mergeCell ref="B150:K150"/>
    <mergeCell ref="B128:K128"/>
    <mergeCell ref="E109:I109"/>
    <mergeCell ref="A111:K115"/>
    <mergeCell ref="E120:I120"/>
    <mergeCell ref="A122:K124"/>
    <mergeCell ref="B104:K104"/>
    <mergeCell ref="B105:K105"/>
    <mergeCell ref="C117:K117"/>
    <mergeCell ref="D126:K126"/>
    <mergeCell ref="B127:K127"/>
    <mergeCell ref="C169:K169"/>
    <mergeCell ref="E162:K162"/>
    <mergeCell ref="C172:K172"/>
    <mergeCell ref="C178:K178"/>
    <mergeCell ref="B163:K163"/>
    <mergeCell ref="C164:K164"/>
    <mergeCell ref="C165:K165"/>
    <mergeCell ref="C166:K166"/>
    <mergeCell ref="C167:K167"/>
    <mergeCell ref="A232:K232"/>
    <mergeCell ref="B93:K93"/>
    <mergeCell ref="B94:K95"/>
    <mergeCell ref="D177:K177"/>
    <mergeCell ref="D174:K176"/>
    <mergeCell ref="C186:K186"/>
    <mergeCell ref="C187:K187"/>
    <mergeCell ref="B188:K188"/>
    <mergeCell ref="G189:K189"/>
    <mergeCell ref="G195:K195"/>
    <mergeCell ref="D215:K215"/>
    <mergeCell ref="B180:K182"/>
    <mergeCell ref="C183:K183"/>
    <mergeCell ref="C184:K184"/>
    <mergeCell ref="C185:K185"/>
    <mergeCell ref="C168:K168"/>
  </mergeCells>
  <hyperlinks>
    <hyperlink ref="C221" r:id="rId1" xr:uid="{D29BB904-21D5-4DD3-B026-28270570F71D}"/>
  </hyperlinks>
  <pageMargins left="0.25" right="0.25" top="0.75" bottom="0.75" header="0.3" footer="0.3"/>
  <pageSetup scale="55" orientation="portrait" horizontalDpi="300" r:id="rId2"/>
  <rowBreaks count="2" manualBreakCount="2">
    <brk id="77" max="27" man="1"/>
    <brk id="16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0417" r:id="rId5" name="Check Box 1">
              <controlPr defaultSize="0" autoFill="0" autoLine="0" autoPict="0">
                <anchor moveWithCells="1">
                  <from>
                    <xdr:col>0</xdr:col>
                    <xdr:colOff>304800</xdr:colOff>
                    <xdr:row>7</xdr:row>
                    <xdr:rowOff>12700</xdr:rowOff>
                  </from>
                  <to>
                    <xdr:col>1</xdr:col>
                    <xdr:colOff>25400</xdr:colOff>
                    <xdr:row>8</xdr:row>
                    <xdr:rowOff>38100</xdr:rowOff>
                  </to>
                </anchor>
              </controlPr>
            </control>
          </mc:Choice>
        </mc:AlternateContent>
        <mc:AlternateContent xmlns:mc="http://schemas.openxmlformats.org/markup-compatibility/2006">
          <mc:Choice Requires="x14">
            <control shapeId="60418" r:id="rId6" name="Check Box 2">
              <controlPr defaultSize="0" autoFill="0" autoLine="0" autoPict="0">
                <anchor moveWithCells="1">
                  <from>
                    <xdr:col>0</xdr:col>
                    <xdr:colOff>304800</xdr:colOff>
                    <xdr:row>9</xdr:row>
                    <xdr:rowOff>0</xdr:rowOff>
                  </from>
                  <to>
                    <xdr:col>1</xdr:col>
                    <xdr:colOff>25400</xdr:colOff>
                    <xdr:row>10</xdr:row>
                    <xdr:rowOff>31750</xdr:rowOff>
                  </to>
                </anchor>
              </controlPr>
            </control>
          </mc:Choice>
        </mc:AlternateContent>
        <mc:AlternateContent xmlns:mc="http://schemas.openxmlformats.org/markup-compatibility/2006">
          <mc:Choice Requires="x14">
            <control shapeId="60419" r:id="rId7" name="Check Box 3">
              <controlPr defaultSize="0" autoFill="0" autoLine="0" autoPict="0">
                <anchor moveWithCells="1">
                  <from>
                    <xdr:col>0</xdr:col>
                    <xdr:colOff>304800</xdr:colOff>
                    <xdr:row>10</xdr:row>
                    <xdr:rowOff>0</xdr:rowOff>
                  </from>
                  <to>
                    <xdr:col>1</xdr:col>
                    <xdr:colOff>25400</xdr:colOff>
                    <xdr:row>11</xdr:row>
                    <xdr:rowOff>31750</xdr:rowOff>
                  </to>
                </anchor>
              </controlPr>
            </control>
          </mc:Choice>
        </mc:AlternateContent>
        <mc:AlternateContent xmlns:mc="http://schemas.openxmlformats.org/markup-compatibility/2006">
          <mc:Choice Requires="x14">
            <control shapeId="60420" r:id="rId8" name="Check Box 4">
              <controlPr defaultSize="0" autoFill="0" autoLine="0" autoPict="0">
                <anchor moveWithCells="1">
                  <from>
                    <xdr:col>0</xdr:col>
                    <xdr:colOff>304800</xdr:colOff>
                    <xdr:row>11</xdr:row>
                    <xdr:rowOff>0</xdr:rowOff>
                  </from>
                  <to>
                    <xdr:col>1</xdr:col>
                    <xdr:colOff>25400</xdr:colOff>
                    <xdr:row>12</xdr:row>
                    <xdr:rowOff>31750</xdr:rowOff>
                  </to>
                </anchor>
              </controlPr>
            </control>
          </mc:Choice>
        </mc:AlternateContent>
        <mc:AlternateContent xmlns:mc="http://schemas.openxmlformats.org/markup-compatibility/2006">
          <mc:Choice Requires="x14">
            <control shapeId="60421" r:id="rId9" name="Check Box 5">
              <controlPr defaultSize="0" autoFill="0" autoLine="0" autoPict="0">
                <anchor moveWithCells="1">
                  <from>
                    <xdr:col>0</xdr:col>
                    <xdr:colOff>304800</xdr:colOff>
                    <xdr:row>22</xdr:row>
                    <xdr:rowOff>0</xdr:rowOff>
                  </from>
                  <to>
                    <xdr:col>1</xdr:col>
                    <xdr:colOff>25400</xdr:colOff>
                    <xdr:row>23</xdr:row>
                    <xdr:rowOff>31750</xdr:rowOff>
                  </to>
                </anchor>
              </controlPr>
            </control>
          </mc:Choice>
        </mc:AlternateContent>
        <mc:AlternateContent xmlns:mc="http://schemas.openxmlformats.org/markup-compatibility/2006">
          <mc:Choice Requires="x14">
            <control shapeId="60422" r:id="rId10" name="Check Box 6">
              <controlPr defaultSize="0" autoFill="0" autoLine="0" autoPict="0">
                <anchor moveWithCells="1">
                  <from>
                    <xdr:col>0</xdr:col>
                    <xdr:colOff>304800</xdr:colOff>
                    <xdr:row>23</xdr:row>
                    <xdr:rowOff>0</xdr:rowOff>
                  </from>
                  <to>
                    <xdr:col>1</xdr:col>
                    <xdr:colOff>25400</xdr:colOff>
                    <xdr:row>24</xdr:row>
                    <xdr:rowOff>31750</xdr:rowOff>
                  </to>
                </anchor>
              </controlPr>
            </control>
          </mc:Choice>
        </mc:AlternateContent>
        <mc:AlternateContent xmlns:mc="http://schemas.openxmlformats.org/markup-compatibility/2006">
          <mc:Choice Requires="x14">
            <control shapeId="60423" r:id="rId11" name="Check Box 7">
              <controlPr defaultSize="0" autoFill="0" autoLine="0" autoPict="0">
                <anchor moveWithCells="1">
                  <from>
                    <xdr:col>0</xdr:col>
                    <xdr:colOff>304800</xdr:colOff>
                    <xdr:row>24</xdr:row>
                    <xdr:rowOff>25400</xdr:rowOff>
                  </from>
                  <to>
                    <xdr:col>1</xdr:col>
                    <xdr:colOff>25400</xdr:colOff>
                    <xdr:row>25</xdr:row>
                    <xdr:rowOff>50800</xdr:rowOff>
                  </to>
                </anchor>
              </controlPr>
            </control>
          </mc:Choice>
        </mc:AlternateContent>
        <mc:AlternateContent xmlns:mc="http://schemas.openxmlformats.org/markup-compatibility/2006">
          <mc:Choice Requires="x14">
            <control shapeId="60424" r:id="rId12" name="Check Box 8">
              <controlPr defaultSize="0" autoFill="0" autoLine="0" autoPict="0">
                <anchor moveWithCells="1">
                  <from>
                    <xdr:col>0</xdr:col>
                    <xdr:colOff>304800</xdr:colOff>
                    <xdr:row>25</xdr:row>
                    <xdr:rowOff>12700</xdr:rowOff>
                  </from>
                  <to>
                    <xdr:col>1</xdr:col>
                    <xdr:colOff>25400</xdr:colOff>
                    <xdr:row>26</xdr:row>
                    <xdr:rowOff>38100</xdr:rowOff>
                  </to>
                </anchor>
              </controlPr>
            </control>
          </mc:Choice>
        </mc:AlternateContent>
        <mc:AlternateContent xmlns:mc="http://schemas.openxmlformats.org/markup-compatibility/2006">
          <mc:Choice Requires="x14">
            <control shapeId="60425" r:id="rId13" name="Check Box 9">
              <controlPr defaultSize="0" autoFill="0" autoLine="0" autoPict="0">
                <anchor moveWithCells="1">
                  <from>
                    <xdr:col>0</xdr:col>
                    <xdr:colOff>304800</xdr:colOff>
                    <xdr:row>37</xdr:row>
                    <xdr:rowOff>0</xdr:rowOff>
                  </from>
                  <to>
                    <xdr:col>1</xdr:col>
                    <xdr:colOff>25400</xdr:colOff>
                    <xdr:row>38</xdr:row>
                    <xdr:rowOff>31750</xdr:rowOff>
                  </to>
                </anchor>
              </controlPr>
            </control>
          </mc:Choice>
        </mc:AlternateContent>
        <mc:AlternateContent xmlns:mc="http://schemas.openxmlformats.org/markup-compatibility/2006">
          <mc:Choice Requires="x14">
            <control shapeId="60426" r:id="rId14" name="Check Box 10">
              <controlPr defaultSize="0" autoFill="0" autoLine="0" autoPict="0">
                <anchor moveWithCells="1">
                  <from>
                    <xdr:col>0</xdr:col>
                    <xdr:colOff>304800</xdr:colOff>
                    <xdr:row>38</xdr:row>
                    <xdr:rowOff>12700</xdr:rowOff>
                  </from>
                  <to>
                    <xdr:col>1</xdr:col>
                    <xdr:colOff>25400</xdr:colOff>
                    <xdr:row>39</xdr:row>
                    <xdr:rowOff>38100</xdr:rowOff>
                  </to>
                </anchor>
              </controlPr>
            </control>
          </mc:Choice>
        </mc:AlternateContent>
        <mc:AlternateContent xmlns:mc="http://schemas.openxmlformats.org/markup-compatibility/2006">
          <mc:Choice Requires="x14">
            <control shapeId="60427" r:id="rId15" name="Check Box 11">
              <controlPr defaultSize="0" autoFill="0" autoLine="0" autoPict="0">
                <anchor moveWithCells="1">
                  <from>
                    <xdr:col>0</xdr:col>
                    <xdr:colOff>304800</xdr:colOff>
                    <xdr:row>39</xdr:row>
                    <xdr:rowOff>12700</xdr:rowOff>
                  </from>
                  <to>
                    <xdr:col>1</xdr:col>
                    <xdr:colOff>25400</xdr:colOff>
                    <xdr:row>40</xdr:row>
                    <xdr:rowOff>38100</xdr:rowOff>
                  </to>
                </anchor>
              </controlPr>
            </control>
          </mc:Choice>
        </mc:AlternateContent>
        <mc:AlternateContent xmlns:mc="http://schemas.openxmlformats.org/markup-compatibility/2006">
          <mc:Choice Requires="x14">
            <control shapeId="60428" r:id="rId16" name="Check Box 12">
              <controlPr defaultSize="0" autoFill="0" autoLine="0" autoPict="0">
                <anchor moveWithCells="1">
                  <from>
                    <xdr:col>0</xdr:col>
                    <xdr:colOff>304800</xdr:colOff>
                    <xdr:row>40</xdr:row>
                    <xdr:rowOff>12700</xdr:rowOff>
                  </from>
                  <to>
                    <xdr:col>1</xdr:col>
                    <xdr:colOff>25400</xdr:colOff>
                    <xdr:row>41</xdr:row>
                    <xdr:rowOff>31750</xdr:rowOff>
                  </to>
                </anchor>
              </controlPr>
            </control>
          </mc:Choice>
        </mc:AlternateContent>
        <mc:AlternateContent xmlns:mc="http://schemas.openxmlformats.org/markup-compatibility/2006">
          <mc:Choice Requires="x14">
            <control shapeId="60429" r:id="rId17" name="Check Box 13">
              <controlPr defaultSize="0" autoFill="0" autoLine="0" autoPict="0">
                <anchor moveWithCells="1">
                  <from>
                    <xdr:col>0</xdr:col>
                    <xdr:colOff>304800</xdr:colOff>
                    <xdr:row>52</xdr:row>
                    <xdr:rowOff>0</xdr:rowOff>
                  </from>
                  <to>
                    <xdr:col>1</xdr:col>
                    <xdr:colOff>25400</xdr:colOff>
                    <xdr:row>53</xdr:row>
                    <xdr:rowOff>31750</xdr:rowOff>
                  </to>
                </anchor>
              </controlPr>
            </control>
          </mc:Choice>
        </mc:AlternateContent>
        <mc:AlternateContent xmlns:mc="http://schemas.openxmlformats.org/markup-compatibility/2006">
          <mc:Choice Requires="x14">
            <control shapeId="60430" r:id="rId18" name="Check Box 14">
              <controlPr defaultSize="0" autoFill="0" autoLine="0" autoPict="0">
                <anchor moveWithCells="1">
                  <from>
                    <xdr:col>0</xdr:col>
                    <xdr:colOff>304800</xdr:colOff>
                    <xdr:row>53</xdr:row>
                    <xdr:rowOff>190500</xdr:rowOff>
                  </from>
                  <to>
                    <xdr:col>1</xdr:col>
                    <xdr:colOff>25400</xdr:colOff>
                    <xdr:row>55</xdr:row>
                    <xdr:rowOff>31750</xdr:rowOff>
                  </to>
                </anchor>
              </controlPr>
            </control>
          </mc:Choice>
        </mc:AlternateContent>
        <mc:AlternateContent xmlns:mc="http://schemas.openxmlformats.org/markup-compatibility/2006">
          <mc:Choice Requires="x14">
            <control shapeId="60431" r:id="rId19" name="Check Box 15">
              <controlPr defaultSize="0" autoFill="0" autoLine="0" autoPict="0">
                <anchor moveWithCells="1">
                  <from>
                    <xdr:col>0</xdr:col>
                    <xdr:colOff>304800</xdr:colOff>
                    <xdr:row>54</xdr:row>
                    <xdr:rowOff>184150</xdr:rowOff>
                  </from>
                  <to>
                    <xdr:col>1</xdr:col>
                    <xdr:colOff>25400</xdr:colOff>
                    <xdr:row>56</xdr:row>
                    <xdr:rowOff>25400</xdr:rowOff>
                  </to>
                </anchor>
              </controlPr>
            </control>
          </mc:Choice>
        </mc:AlternateContent>
        <mc:AlternateContent xmlns:mc="http://schemas.openxmlformats.org/markup-compatibility/2006">
          <mc:Choice Requires="x14">
            <control shapeId="60432" r:id="rId20" name="Check Box 16">
              <controlPr defaultSize="0" autoFill="0" autoLine="0" autoPict="0">
                <anchor moveWithCells="1">
                  <from>
                    <xdr:col>0</xdr:col>
                    <xdr:colOff>304800</xdr:colOff>
                    <xdr:row>66</xdr:row>
                    <xdr:rowOff>12700</xdr:rowOff>
                  </from>
                  <to>
                    <xdr:col>1</xdr:col>
                    <xdr:colOff>25400</xdr:colOff>
                    <xdr:row>67</xdr:row>
                    <xdr:rowOff>38100</xdr:rowOff>
                  </to>
                </anchor>
              </controlPr>
            </control>
          </mc:Choice>
        </mc:AlternateContent>
        <mc:AlternateContent xmlns:mc="http://schemas.openxmlformats.org/markup-compatibility/2006">
          <mc:Choice Requires="x14">
            <control shapeId="60433" r:id="rId21" name="Check Box 17">
              <controlPr defaultSize="0" autoFill="0" autoLine="0" autoPict="0">
                <anchor moveWithCells="1">
                  <from>
                    <xdr:col>0</xdr:col>
                    <xdr:colOff>298450</xdr:colOff>
                    <xdr:row>79</xdr:row>
                    <xdr:rowOff>12700</xdr:rowOff>
                  </from>
                  <to>
                    <xdr:col>0</xdr:col>
                    <xdr:colOff>603250</xdr:colOff>
                    <xdr:row>80</xdr:row>
                    <xdr:rowOff>38100</xdr:rowOff>
                  </to>
                </anchor>
              </controlPr>
            </control>
          </mc:Choice>
        </mc:AlternateContent>
        <mc:AlternateContent xmlns:mc="http://schemas.openxmlformats.org/markup-compatibility/2006">
          <mc:Choice Requires="x14">
            <control shapeId="60434" r:id="rId22" name="Check Box 18">
              <controlPr defaultSize="0" autoFill="0" autoLine="0" autoPict="0">
                <anchor moveWithCells="1">
                  <from>
                    <xdr:col>0</xdr:col>
                    <xdr:colOff>298450</xdr:colOff>
                    <xdr:row>80</xdr:row>
                    <xdr:rowOff>25400</xdr:rowOff>
                  </from>
                  <to>
                    <xdr:col>0</xdr:col>
                    <xdr:colOff>603250</xdr:colOff>
                    <xdr:row>81</xdr:row>
                    <xdr:rowOff>50800</xdr:rowOff>
                  </to>
                </anchor>
              </controlPr>
            </control>
          </mc:Choice>
        </mc:AlternateContent>
        <mc:AlternateContent xmlns:mc="http://schemas.openxmlformats.org/markup-compatibility/2006">
          <mc:Choice Requires="x14">
            <control shapeId="60435" r:id="rId23" name="Check Box 19">
              <controlPr defaultSize="0" autoFill="0" autoLine="0" autoPict="0">
                <anchor moveWithCells="1">
                  <from>
                    <xdr:col>0</xdr:col>
                    <xdr:colOff>298450</xdr:colOff>
                    <xdr:row>81</xdr:row>
                    <xdr:rowOff>25400</xdr:rowOff>
                  </from>
                  <to>
                    <xdr:col>0</xdr:col>
                    <xdr:colOff>603250</xdr:colOff>
                    <xdr:row>82</xdr:row>
                    <xdr:rowOff>50800</xdr:rowOff>
                  </to>
                </anchor>
              </controlPr>
            </control>
          </mc:Choice>
        </mc:AlternateContent>
        <mc:AlternateContent xmlns:mc="http://schemas.openxmlformats.org/markup-compatibility/2006">
          <mc:Choice Requires="x14">
            <control shapeId="60436" r:id="rId24" name="Check Box 20">
              <controlPr defaultSize="0" autoFill="0" autoLine="0" autoPict="0">
                <anchor moveWithCells="1">
                  <from>
                    <xdr:col>0</xdr:col>
                    <xdr:colOff>304800</xdr:colOff>
                    <xdr:row>92</xdr:row>
                    <xdr:rowOff>0</xdr:rowOff>
                  </from>
                  <to>
                    <xdr:col>1</xdr:col>
                    <xdr:colOff>25400</xdr:colOff>
                    <xdr:row>93</xdr:row>
                    <xdr:rowOff>31750</xdr:rowOff>
                  </to>
                </anchor>
              </controlPr>
            </control>
          </mc:Choice>
        </mc:AlternateContent>
        <mc:AlternateContent xmlns:mc="http://schemas.openxmlformats.org/markup-compatibility/2006">
          <mc:Choice Requires="x14">
            <control shapeId="60439" r:id="rId25" name="Check Box 23">
              <controlPr defaultSize="0" autoFill="0" autoLine="0" autoPict="0">
                <anchor moveWithCells="1">
                  <from>
                    <xdr:col>0</xdr:col>
                    <xdr:colOff>304800</xdr:colOff>
                    <xdr:row>103</xdr:row>
                    <xdr:rowOff>0</xdr:rowOff>
                  </from>
                  <to>
                    <xdr:col>1</xdr:col>
                    <xdr:colOff>25400</xdr:colOff>
                    <xdr:row>104</xdr:row>
                    <xdr:rowOff>31750</xdr:rowOff>
                  </to>
                </anchor>
              </controlPr>
            </control>
          </mc:Choice>
        </mc:AlternateContent>
        <mc:AlternateContent xmlns:mc="http://schemas.openxmlformats.org/markup-compatibility/2006">
          <mc:Choice Requires="x14">
            <control shapeId="60440" r:id="rId26" name="Check Box 24">
              <controlPr defaultSize="0" autoFill="0" autoLine="0" autoPict="0">
                <anchor moveWithCells="1">
                  <from>
                    <xdr:col>0</xdr:col>
                    <xdr:colOff>304800</xdr:colOff>
                    <xdr:row>103</xdr:row>
                    <xdr:rowOff>177800</xdr:rowOff>
                  </from>
                  <to>
                    <xdr:col>1</xdr:col>
                    <xdr:colOff>25400</xdr:colOff>
                    <xdr:row>105</xdr:row>
                    <xdr:rowOff>50800</xdr:rowOff>
                  </to>
                </anchor>
              </controlPr>
            </control>
          </mc:Choice>
        </mc:AlternateContent>
        <mc:AlternateContent xmlns:mc="http://schemas.openxmlformats.org/markup-compatibility/2006">
          <mc:Choice Requires="x14">
            <control shapeId="60441" r:id="rId27" name="Check Box 25">
              <controlPr defaultSize="0" autoFill="0" autoLine="0" autoPict="0">
                <anchor moveWithCells="1">
                  <from>
                    <xdr:col>0</xdr:col>
                    <xdr:colOff>317500</xdr:colOff>
                    <xdr:row>105</xdr:row>
                    <xdr:rowOff>12700</xdr:rowOff>
                  </from>
                  <to>
                    <xdr:col>1</xdr:col>
                    <xdr:colOff>31750</xdr:colOff>
                    <xdr:row>106</xdr:row>
                    <xdr:rowOff>25400</xdr:rowOff>
                  </to>
                </anchor>
              </controlPr>
            </control>
          </mc:Choice>
        </mc:AlternateContent>
        <mc:AlternateContent xmlns:mc="http://schemas.openxmlformats.org/markup-compatibility/2006">
          <mc:Choice Requires="x14">
            <control shapeId="60442" r:id="rId28" name="Check Box 26">
              <controlPr defaultSize="0" autoFill="0" autoLine="0" autoPict="0">
                <anchor moveWithCells="1">
                  <from>
                    <xdr:col>0</xdr:col>
                    <xdr:colOff>292100</xdr:colOff>
                    <xdr:row>126</xdr:row>
                    <xdr:rowOff>31750</xdr:rowOff>
                  </from>
                  <to>
                    <xdr:col>1</xdr:col>
                    <xdr:colOff>0</xdr:colOff>
                    <xdr:row>127</xdr:row>
                    <xdr:rowOff>63500</xdr:rowOff>
                  </to>
                </anchor>
              </controlPr>
            </control>
          </mc:Choice>
        </mc:AlternateContent>
        <mc:AlternateContent xmlns:mc="http://schemas.openxmlformats.org/markup-compatibility/2006">
          <mc:Choice Requires="x14">
            <control shapeId="60443" r:id="rId29" name="Check Box 27">
              <controlPr defaultSize="0" autoFill="0" autoLine="0" autoPict="0">
                <anchor moveWithCells="1">
                  <from>
                    <xdr:col>0</xdr:col>
                    <xdr:colOff>292100</xdr:colOff>
                    <xdr:row>128</xdr:row>
                    <xdr:rowOff>31750</xdr:rowOff>
                  </from>
                  <to>
                    <xdr:col>1</xdr:col>
                    <xdr:colOff>0</xdr:colOff>
                    <xdr:row>129</xdr:row>
                    <xdr:rowOff>50800</xdr:rowOff>
                  </to>
                </anchor>
              </controlPr>
            </control>
          </mc:Choice>
        </mc:AlternateContent>
        <mc:AlternateContent xmlns:mc="http://schemas.openxmlformats.org/markup-compatibility/2006">
          <mc:Choice Requires="x14">
            <control shapeId="60444" r:id="rId30" name="Check Box 28">
              <controlPr defaultSize="0" autoFill="0" autoLine="0" autoPict="0">
                <anchor moveWithCells="1">
                  <from>
                    <xdr:col>0</xdr:col>
                    <xdr:colOff>304800</xdr:colOff>
                    <xdr:row>140</xdr:row>
                    <xdr:rowOff>0</xdr:rowOff>
                  </from>
                  <to>
                    <xdr:col>1</xdr:col>
                    <xdr:colOff>25400</xdr:colOff>
                    <xdr:row>141</xdr:row>
                    <xdr:rowOff>31750</xdr:rowOff>
                  </to>
                </anchor>
              </controlPr>
            </control>
          </mc:Choice>
        </mc:AlternateContent>
        <mc:AlternateContent xmlns:mc="http://schemas.openxmlformats.org/markup-compatibility/2006">
          <mc:Choice Requires="x14">
            <control shapeId="60445" r:id="rId31" name="Check Box 29">
              <controlPr defaultSize="0" autoFill="0" autoLine="0" autoPict="0">
                <anchor moveWithCells="1">
                  <from>
                    <xdr:col>0</xdr:col>
                    <xdr:colOff>304800</xdr:colOff>
                    <xdr:row>141</xdr:row>
                    <xdr:rowOff>12700</xdr:rowOff>
                  </from>
                  <to>
                    <xdr:col>1</xdr:col>
                    <xdr:colOff>25400</xdr:colOff>
                    <xdr:row>142</xdr:row>
                    <xdr:rowOff>38100</xdr:rowOff>
                  </to>
                </anchor>
              </controlPr>
            </control>
          </mc:Choice>
        </mc:AlternateContent>
        <mc:AlternateContent xmlns:mc="http://schemas.openxmlformats.org/markup-compatibility/2006">
          <mc:Choice Requires="x14">
            <control shapeId="60446" r:id="rId32" name="Check Box 30">
              <controlPr defaultSize="0" autoFill="0" autoLine="0" autoPict="0">
                <anchor moveWithCells="1">
                  <from>
                    <xdr:col>0</xdr:col>
                    <xdr:colOff>304800</xdr:colOff>
                    <xdr:row>142</xdr:row>
                    <xdr:rowOff>12700</xdr:rowOff>
                  </from>
                  <to>
                    <xdr:col>1</xdr:col>
                    <xdr:colOff>25400</xdr:colOff>
                    <xdr:row>143</xdr:row>
                    <xdr:rowOff>31750</xdr:rowOff>
                  </to>
                </anchor>
              </controlPr>
            </control>
          </mc:Choice>
        </mc:AlternateContent>
        <mc:AlternateContent xmlns:mc="http://schemas.openxmlformats.org/markup-compatibility/2006">
          <mc:Choice Requires="x14">
            <control shapeId="60447" r:id="rId33" name="Check Box 31">
              <controlPr defaultSize="0" autoFill="0" autoLine="0" autoPict="0">
                <anchor moveWithCells="1">
                  <from>
                    <xdr:col>0</xdr:col>
                    <xdr:colOff>304800</xdr:colOff>
                    <xdr:row>144</xdr:row>
                    <xdr:rowOff>0</xdr:rowOff>
                  </from>
                  <to>
                    <xdr:col>1</xdr:col>
                    <xdr:colOff>25400</xdr:colOff>
                    <xdr:row>145</xdr:row>
                    <xdr:rowOff>25400</xdr:rowOff>
                  </to>
                </anchor>
              </controlPr>
            </control>
          </mc:Choice>
        </mc:AlternateContent>
        <mc:AlternateContent xmlns:mc="http://schemas.openxmlformats.org/markup-compatibility/2006">
          <mc:Choice Requires="x14">
            <control shapeId="60448" r:id="rId34" name="Check Box 32">
              <controlPr defaultSize="0" autoFill="0" autoLine="0" autoPict="0">
                <anchor moveWithCells="1">
                  <from>
                    <xdr:col>0</xdr:col>
                    <xdr:colOff>304800</xdr:colOff>
                    <xdr:row>146</xdr:row>
                    <xdr:rowOff>0</xdr:rowOff>
                  </from>
                  <to>
                    <xdr:col>1</xdr:col>
                    <xdr:colOff>25400</xdr:colOff>
                    <xdr:row>147</xdr:row>
                    <xdr:rowOff>25400</xdr:rowOff>
                  </to>
                </anchor>
              </controlPr>
            </control>
          </mc:Choice>
        </mc:AlternateContent>
        <mc:AlternateContent xmlns:mc="http://schemas.openxmlformats.org/markup-compatibility/2006">
          <mc:Choice Requires="x14">
            <control shapeId="60449" r:id="rId35" name="Check Box 33">
              <controlPr defaultSize="0" autoFill="0" autoLine="0" autoPict="0">
                <anchor moveWithCells="1">
                  <from>
                    <xdr:col>0</xdr:col>
                    <xdr:colOff>304800</xdr:colOff>
                    <xdr:row>148</xdr:row>
                    <xdr:rowOff>0</xdr:rowOff>
                  </from>
                  <to>
                    <xdr:col>1</xdr:col>
                    <xdr:colOff>25400</xdr:colOff>
                    <xdr:row>149</xdr:row>
                    <xdr:rowOff>31750</xdr:rowOff>
                  </to>
                </anchor>
              </controlPr>
            </control>
          </mc:Choice>
        </mc:AlternateContent>
        <mc:AlternateContent xmlns:mc="http://schemas.openxmlformats.org/markup-compatibility/2006">
          <mc:Choice Requires="x14">
            <control shapeId="60450" r:id="rId36" name="Check Box 34">
              <controlPr defaultSize="0" autoFill="0" autoLine="0" autoPict="0">
                <anchor moveWithCells="1">
                  <from>
                    <xdr:col>0</xdr:col>
                    <xdr:colOff>304800</xdr:colOff>
                    <xdr:row>148</xdr:row>
                    <xdr:rowOff>177800</xdr:rowOff>
                  </from>
                  <to>
                    <xdr:col>1</xdr:col>
                    <xdr:colOff>25400</xdr:colOff>
                    <xdr:row>150</xdr:row>
                    <xdr:rowOff>12700</xdr:rowOff>
                  </to>
                </anchor>
              </controlPr>
            </control>
          </mc:Choice>
        </mc:AlternateContent>
        <mc:AlternateContent xmlns:mc="http://schemas.openxmlformats.org/markup-compatibility/2006">
          <mc:Choice Requires="x14">
            <control shapeId="60451" r:id="rId37" name="Check Box 35">
              <controlPr defaultSize="0" autoFill="0" autoLine="0" autoPict="0">
                <anchor moveWithCells="1">
                  <from>
                    <xdr:col>0</xdr:col>
                    <xdr:colOff>298450</xdr:colOff>
                    <xdr:row>116</xdr:row>
                    <xdr:rowOff>368300</xdr:rowOff>
                  </from>
                  <to>
                    <xdr:col>0</xdr:col>
                    <xdr:colOff>603250</xdr:colOff>
                    <xdr:row>118</xdr:row>
                    <xdr:rowOff>31750</xdr:rowOff>
                  </to>
                </anchor>
              </controlPr>
            </control>
          </mc:Choice>
        </mc:AlternateContent>
        <mc:AlternateContent xmlns:mc="http://schemas.openxmlformats.org/markup-compatibility/2006">
          <mc:Choice Requires="x14">
            <control shapeId="60452" r:id="rId38" name="Check Box 36">
              <controlPr defaultSize="0" autoFill="0" autoLine="0" autoPict="0">
                <anchor moveWithCells="1">
                  <from>
                    <xdr:col>0</xdr:col>
                    <xdr:colOff>298450</xdr:colOff>
                    <xdr:row>162</xdr:row>
                    <xdr:rowOff>0</xdr:rowOff>
                  </from>
                  <to>
                    <xdr:col>0</xdr:col>
                    <xdr:colOff>603250</xdr:colOff>
                    <xdr:row>163</xdr:row>
                    <xdr:rowOff>31750</xdr:rowOff>
                  </to>
                </anchor>
              </controlPr>
            </control>
          </mc:Choice>
        </mc:AlternateContent>
        <mc:AlternateContent xmlns:mc="http://schemas.openxmlformats.org/markup-compatibility/2006">
          <mc:Choice Requires="x14">
            <control shapeId="60453" r:id="rId39" name="Check Box 37">
              <controlPr defaultSize="0" autoFill="0" autoLine="0" autoPict="0">
                <anchor moveWithCells="1">
                  <from>
                    <xdr:col>1</xdr:col>
                    <xdr:colOff>304800</xdr:colOff>
                    <xdr:row>163</xdr:row>
                    <xdr:rowOff>12700</xdr:rowOff>
                  </from>
                  <to>
                    <xdr:col>2</xdr:col>
                    <xdr:colOff>25400</xdr:colOff>
                    <xdr:row>164</xdr:row>
                    <xdr:rowOff>38100</xdr:rowOff>
                  </to>
                </anchor>
              </controlPr>
            </control>
          </mc:Choice>
        </mc:AlternateContent>
        <mc:AlternateContent xmlns:mc="http://schemas.openxmlformats.org/markup-compatibility/2006">
          <mc:Choice Requires="x14">
            <control shapeId="60454" r:id="rId40" name="Check Box 38">
              <controlPr defaultSize="0" autoFill="0" autoLine="0" autoPict="0">
                <anchor moveWithCells="1">
                  <from>
                    <xdr:col>1</xdr:col>
                    <xdr:colOff>304800</xdr:colOff>
                    <xdr:row>164</xdr:row>
                    <xdr:rowOff>0</xdr:rowOff>
                  </from>
                  <to>
                    <xdr:col>2</xdr:col>
                    <xdr:colOff>25400</xdr:colOff>
                    <xdr:row>165</xdr:row>
                    <xdr:rowOff>31750</xdr:rowOff>
                  </to>
                </anchor>
              </controlPr>
            </control>
          </mc:Choice>
        </mc:AlternateContent>
        <mc:AlternateContent xmlns:mc="http://schemas.openxmlformats.org/markup-compatibility/2006">
          <mc:Choice Requires="x14">
            <control shapeId="60455" r:id="rId41" name="Check Box 39">
              <controlPr defaultSize="0" autoFill="0" autoLine="0" autoPict="0">
                <anchor moveWithCells="1">
                  <from>
                    <xdr:col>1</xdr:col>
                    <xdr:colOff>304800</xdr:colOff>
                    <xdr:row>165</xdr:row>
                    <xdr:rowOff>12700</xdr:rowOff>
                  </from>
                  <to>
                    <xdr:col>2</xdr:col>
                    <xdr:colOff>25400</xdr:colOff>
                    <xdr:row>166</xdr:row>
                    <xdr:rowOff>38100</xdr:rowOff>
                  </to>
                </anchor>
              </controlPr>
            </control>
          </mc:Choice>
        </mc:AlternateContent>
        <mc:AlternateContent xmlns:mc="http://schemas.openxmlformats.org/markup-compatibility/2006">
          <mc:Choice Requires="x14">
            <control shapeId="60456" r:id="rId42" name="Check Box 40">
              <controlPr defaultSize="0" autoFill="0" autoLine="0" autoPict="0">
                <anchor moveWithCells="1">
                  <from>
                    <xdr:col>1</xdr:col>
                    <xdr:colOff>304800</xdr:colOff>
                    <xdr:row>168</xdr:row>
                    <xdr:rowOff>12700</xdr:rowOff>
                  </from>
                  <to>
                    <xdr:col>2</xdr:col>
                    <xdr:colOff>25400</xdr:colOff>
                    <xdr:row>169</xdr:row>
                    <xdr:rowOff>38100</xdr:rowOff>
                  </to>
                </anchor>
              </controlPr>
            </control>
          </mc:Choice>
        </mc:AlternateContent>
        <mc:AlternateContent xmlns:mc="http://schemas.openxmlformats.org/markup-compatibility/2006">
          <mc:Choice Requires="x14">
            <control shapeId="60457" r:id="rId43" name="Check Box 41">
              <controlPr defaultSize="0" autoFill="0" autoLine="0" autoPict="0">
                <anchor moveWithCells="1">
                  <from>
                    <xdr:col>1</xdr:col>
                    <xdr:colOff>304800</xdr:colOff>
                    <xdr:row>177</xdr:row>
                    <xdr:rowOff>12700</xdr:rowOff>
                  </from>
                  <to>
                    <xdr:col>2</xdr:col>
                    <xdr:colOff>25400</xdr:colOff>
                    <xdr:row>178</xdr:row>
                    <xdr:rowOff>38100</xdr:rowOff>
                  </to>
                </anchor>
              </controlPr>
            </control>
          </mc:Choice>
        </mc:AlternateContent>
        <mc:AlternateContent xmlns:mc="http://schemas.openxmlformats.org/markup-compatibility/2006">
          <mc:Choice Requires="x14">
            <control shapeId="60459" r:id="rId44" name="Check Box 43">
              <controlPr defaultSize="0" autoFill="0" autoLine="0" autoPict="0">
                <anchor moveWithCells="1">
                  <from>
                    <xdr:col>0</xdr:col>
                    <xdr:colOff>279400</xdr:colOff>
                    <xdr:row>179</xdr:row>
                    <xdr:rowOff>107950</xdr:rowOff>
                  </from>
                  <to>
                    <xdr:col>1</xdr:col>
                    <xdr:colOff>0</xdr:colOff>
                    <xdr:row>180</xdr:row>
                    <xdr:rowOff>146050</xdr:rowOff>
                  </to>
                </anchor>
              </controlPr>
            </control>
          </mc:Choice>
        </mc:AlternateContent>
        <mc:AlternateContent xmlns:mc="http://schemas.openxmlformats.org/markup-compatibility/2006">
          <mc:Choice Requires="x14">
            <control shapeId="60460" r:id="rId45" name="Check Box 44">
              <controlPr defaultSize="0" autoFill="0" autoLine="0" autoPict="0">
                <anchor moveWithCells="1">
                  <from>
                    <xdr:col>1</xdr:col>
                    <xdr:colOff>304800</xdr:colOff>
                    <xdr:row>182</xdr:row>
                    <xdr:rowOff>12700</xdr:rowOff>
                  </from>
                  <to>
                    <xdr:col>2</xdr:col>
                    <xdr:colOff>25400</xdr:colOff>
                    <xdr:row>183</xdr:row>
                    <xdr:rowOff>38100</xdr:rowOff>
                  </to>
                </anchor>
              </controlPr>
            </control>
          </mc:Choice>
        </mc:AlternateContent>
        <mc:AlternateContent xmlns:mc="http://schemas.openxmlformats.org/markup-compatibility/2006">
          <mc:Choice Requires="x14">
            <control shapeId="60461" r:id="rId46" name="Check Box 45">
              <controlPr defaultSize="0" autoFill="0" autoLine="0" autoPict="0">
                <anchor moveWithCells="1">
                  <from>
                    <xdr:col>1</xdr:col>
                    <xdr:colOff>304800</xdr:colOff>
                    <xdr:row>182</xdr:row>
                    <xdr:rowOff>184150</xdr:rowOff>
                  </from>
                  <to>
                    <xdr:col>2</xdr:col>
                    <xdr:colOff>25400</xdr:colOff>
                    <xdr:row>184</xdr:row>
                    <xdr:rowOff>25400</xdr:rowOff>
                  </to>
                </anchor>
              </controlPr>
            </control>
          </mc:Choice>
        </mc:AlternateContent>
        <mc:AlternateContent xmlns:mc="http://schemas.openxmlformats.org/markup-compatibility/2006">
          <mc:Choice Requires="x14">
            <control shapeId="60462" r:id="rId47" name="Check Box 46">
              <controlPr defaultSize="0" autoFill="0" autoLine="0" autoPict="0">
                <anchor moveWithCells="1">
                  <from>
                    <xdr:col>1</xdr:col>
                    <xdr:colOff>304800</xdr:colOff>
                    <xdr:row>183</xdr:row>
                    <xdr:rowOff>184150</xdr:rowOff>
                  </from>
                  <to>
                    <xdr:col>2</xdr:col>
                    <xdr:colOff>25400</xdr:colOff>
                    <xdr:row>185</xdr:row>
                    <xdr:rowOff>25400</xdr:rowOff>
                  </to>
                </anchor>
              </controlPr>
            </control>
          </mc:Choice>
        </mc:AlternateContent>
        <mc:AlternateContent xmlns:mc="http://schemas.openxmlformats.org/markup-compatibility/2006">
          <mc:Choice Requires="x14">
            <control shapeId="60463" r:id="rId48" name="Check Box 47">
              <controlPr defaultSize="0" autoFill="0" autoLine="0" autoPict="0">
                <anchor moveWithCells="1">
                  <from>
                    <xdr:col>1</xdr:col>
                    <xdr:colOff>304800</xdr:colOff>
                    <xdr:row>184</xdr:row>
                    <xdr:rowOff>184150</xdr:rowOff>
                  </from>
                  <to>
                    <xdr:col>2</xdr:col>
                    <xdr:colOff>25400</xdr:colOff>
                    <xdr:row>186</xdr:row>
                    <xdr:rowOff>25400</xdr:rowOff>
                  </to>
                </anchor>
              </controlPr>
            </control>
          </mc:Choice>
        </mc:AlternateContent>
        <mc:AlternateContent xmlns:mc="http://schemas.openxmlformats.org/markup-compatibility/2006">
          <mc:Choice Requires="x14">
            <control shapeId="60464" r:id="rId49" name="Check Box 48">
              <controlPr defaultSize="0" autoFill="0" autoLine="0" autoPict="0">
                <anchor moveWithCells="1">
                  <from>
                    <xdr:col>1</xdr:col>
                    <xdr:colOff>304800</xdr:colOff>
                    <xdr:row>185</xdr:row>
                    <xdr:rowOff>184150</xdr:rowOff>
                  </from>
                  <to>
                    <xdr:col>2</xdr:col>
                    <xdr:colOff>25400</xdr:colOff>
                    <xdr:row>187</xdr:row>
                    <xdr:rowOff>38100</xdr:rowOff>
                  </to>
                </anchor>
              </controlPr>
            </control>
          </mc:Choice>
        </mc:AlternateContent>
        <mc:AlternateContent xmlns:mc="http://schemas.openxmlformats.org/markup-compatibility/2006">
          <mc:Choice Requires="x14">
            <control shapeId="60465" r:id="rId50" name="Check Box 49">
              <controlPr defaultSize="0" autoFill="0" autoLine="0" autoPict="0">
                <anchor moveWithCells="1">
                  <from>
                    <xdr:col>0</xdr:col>
                    <xdr:colOff>304800</xdr:colOff>
                    <xdr:row>187</xdr:row>
                    <xdr:rowOff>0</xdr:rowOff>
                  </from>
                  <to>
                    <xdr:col>1</xdr:col>
                    <xdr:colOff>25400</xdr:colOff>
                    <xdr:row>188</xdr:row>
                    <xdr:rowOff>38100</xdr:rowOff>
                  </to>
                </anchor>
              </controlPr>
            </control>
          </mc:Choice>
        </mc:AlternateContent>
        <mc:AlternateContent xmlns:mc="http://schemas.openxmlformats.org/markup-compatibility/2006">
          <mc:Choice Requires="x14">
            <control shapeId="60468" r:id="rId51" name="Check Box 52">
              <controlPr defaultSize="0" autoFill="0" autoLine="0" autoPict="0">
                <anchor moveWithCells="1">
                  <from>
                    <xdr:col>0</xdr:col>
                    <xdr:colOff>304800</xdr:colOff>
                    <xdr:row>215</xdr:row>
                    <xdr:rowOff>0</xdr:rowOff>
                  </from>
                  <to>
                    <xdr:col>1</xdr:col>
                    <xdr:colOff>25400</xdr:colOff>
                    <xdr:row>216</xdr:row>
                    <xdr:rowOff>31750</xdr:rowOff>
                  </to>
                </anchor>
              </controlPr>
            </control>
          </mc:Choice>
        </mc:AlternateContent>
        <mc:AlternateContent xmlns:mc="http://schemas.openxmlformats.org/markup-compatibility/2006">
          <mc:Choice Requires="x14">
            <control shapeId="60469" r:id="rId52" name="Check Box 53">
              <controlPr defaultSize="0" autoFill="0" autoLine="0" autoPict="0">
                <anchor moveWithCells="1">
                  <from>
                    <xdr:col>0</xdr:col>
                    <xdr:colOff>304800</xdr:colOff>
                    <xdr:row>216</xdr:row>
                    <xdr:rowOff>0</xdr:rowOff>
                  </from>
                  <to>
                    <xdr:col>1</xdr:col>
                    <xdr:colOff>25400</xdr:colOff>
                    <xdr:row>217</xdr:row>
                    <xdr:rowOff>31750</xdr:rowOff>
                  </to>
                </anchor>
              </controlPr>
            </control>
          </mc:Choice>
        </mc:AlternateContent>
        <mc:AlternateContent xmlns:mc="http://schemas.openxmlformats.org/markup-compatibility/2006">
          <mc:Choice Requires="x14">
            <control shapeId="60471" r:id="rId53" name="Check Box 55">
              <controlPr defaultSize="0" autoFill="0" autoLine="0" autoPict="0">
                <anchor moveWithCells="1">
                  <from>
                    <xdr:col>0</xdr:col>
                    <xdr:colOff>304800</xdr:colOff>
                    <xdr:row>93</xdr:row>
                    <xdr:rowOff>0</xdr:rowOff>
                  </from>
                  <to>
                    <xdr:col>1</xdr:col>
                    <xdr:colOff>25400</xdr:colOff>
                    <xdr:row>94</xdr:row>
                    <xdr:rowOff>31750</xdr:rowOff>
                  </to>
                </anchor>
              </controlPr>
            </control>
          </mc:Choice>
        </mc:AlternateContent>
        <mc:AlternateContent xmlns:mc="http://schemas.openxmlformats.org/markup-compatibility/2006">
          <mc:Choice Requires="x14">
            <control shapeId="60473" r:id="rId54" name="Check Box 57">
              <controlPr defaultSize="0" autoFill="0" autoLine="0" autoPict="0">
                <anchor moveWithCells="1">
                  <from>
                    <xdr:col>0</xdr:col>
                    <xdr:colOff>304800</xdr:colOff>
                    <xdr:row>26</xdr:row>
                    <xdr:rowOff>0</xdr:rowOff>
                  </from>
                  <to>
                    <xdr:col>1</xdr:col>
                    <xdr:colOff>25400</xdr:colOff>
                    <xdr:row>27</xdr:row>
                    <xdr:rowOff>31750</xdr:rowOff>
                  </to>
                </anchor>
              </controlPr>
            </control>
          </mc:Choice>
        </mc:AlternateContent>
        <mc:AlternateContent xmlns:mc="http://schemas.openxmlformats.org/markup-compatibility/2006">
          <mc:Choice Requires="x14">
            <control shapeId="60475" r:id="rId55" name="Check Box 59">
              <controlPr defaultSize="0" autoFill="0" autoLine="0" autoPict="0">
                <anchor moveWithCells="1">
                  <from>
                    <xdr:col>0</xdr:col>
                    <xdr:colOff>304800</xdr:colOff>
                    <xdr:row>41</xdr:row>
                    <xdr:rowOff>0</xdr:rowOff>
                  </from>
                  <to>
                    <xdr:col>1</xdr:col>
                    <xdr:colOff>25400</xdr:colOff>
                    <xdr:row>42</xdr:row>
                    <xdr:rowOff>31750</xdr:rowOff>
                  </to>
                </anchor>
              </controlPr>
            </control>
          </mc:Choice>
        </mc:AlternateContent>
        <mc:AlternateContent xmlns:mc="http://schemas.openxmlformats.org/markup-compatibility/2006">
          <mc:Choice Requires="x14">
            <control shapeId="60479" r:id="rId56" name="Check Box 63">
              <controlPr defaultSize="0" autoFill="0" autoLine="0" autoPict="0">
                <anchor moveWithCells="1">
                  <from>
                    <xdr:col>0</xdr:col>
                    <xdr:colOff>298450</xdr:colOff>
                    <xdr:row>106</xdr:row>
                    <xdr:rowOff>25400</xdr:rowOff>
                  </from>
                  <to>
                    <xdr:col>0</xdr:col>
                    <xdr:colOff>603250</xdr:colOff>
                    <xdr:row>107</xdr:row>
                    <xdr:rowOff>50800</xdr:rowOff>
                  </to>
                </anchor>
              </controlPr>
            </control>
          </mc:Choice>
        </mc:AlternateContent>
        <mc:AlternateContent xmlns:mc="http://schemas.openxmlformats.org/markup-compatibility/2006">
          <mc:Choice Requires="x14">
            <control shapeId="60481" r:id="rId57" name="Check Box 65">
              <controlPr defaultSize="0" autoFill="0" autoLine="0" autoPict="0">
                <anchor moveWithCells="1">
                  <from>
                    <xdr:col>0</xdr:col>
                    <xdr:colOff>304800</xdr:colOff>
                    <xdr:row>188</xdr:row>
                    <xdr:rowOff>76200</xdr:rowOff>
                  </from>
                  <to>
                    <xdr:col>1</xdr:col>
                    <xdr:colOff>419100</xdr:colOff>
                    <xdr:row>189</xdr:row>
                    <xdr:rowOff>107950</xdr:rowOff>
                  </to>
                </anchor>
              </controlPr>
            </control>
          </mc:Choice>
        </mc:AlternateContent>
        <mc:AlternateContent xmlns:mc="http://schemas.openxmlformats.org/markup-compatibility/2006">
          <mc:Choice Requires="x14">
            <control shapeId="60482" r:id="rId58" name="Check Box 66">
              <controlPr defaultSize="0" autoFill="0" autoLine="0" autoPict="0">
                <anchor moveWithCells="1">
                  <from>
                    <xdr:col>0</xdr:col>
                    <xdr:colOff>317500</xdr:colOff>
                    <xdr:row>194</xdr:row>
                    <xdr:rowOff>107950</xdr:rowOff>
                  </from>
                  <to>
                    <xdr:col>0</xdr:col>
                    <xdr:colOff>603250</xdr:colOff>
                    <xdr:row>195</xdr:row>
                    <xdr:rowOff>127000</xdr:rowOff>
                  </to>
                </anchor>
              </controlPr>
            </control>
          </mc:Choice>
        </mc:AlternateContent>
        <mc:AlternateContent xmlns:mc="http://schemas.openxmlformats.org/markup-compatibility/2006">
          <mc:Choice Requires="x14">
            <control shapeId="60483" r:id="rId59" name="Check Box 67">
              <controlPr defaultSize="0" autoFill="0" autoLine="0" autoPict="0">
                <anchor moveWithCells="1">
                  <from>
                    <xdr:col>0</xdr:col>
                    <xdr:colOff>304800</xdr:colOff>
                    <xdr:row>201</xdr:row>
                    <xdr:rowOff>0</xdr:rowOff>
                  </from>
                  <to>
                    <xdr:col>1</xdr:col>
                    <xdr:colOff>25400</xdr:colOff>
                    <xdr:row>202</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M110"/>
  <sheetViews>
    <sheetView showGridLines="0" zoomScaleNormal="100" zoomScaleSheetLayoutView="120" workbookViewId="0">
      <selection activeCell="I121" sqref="I121"/>
    </sheetView>
  </sheetViews>
  <sheetFormatPr defaultRowHeight="14.5" x14ac:dyDescent="0.35"/>
  <cols>
    <col min="3" max="3" width="9.1796875" customWidth="1"/>
    <col min="9" max="9" width="10" customWidth="1"/>
    <col min="11" max="11" width="14" customWidth="1"/>
    <col min="12" max="12" width="10.453125" customWidth="1"/>
    <col min="13" max="13" width="14.81640625" customWidth="1"/>
  </cols>
  <sheetData>
    <row r="1" spans="1:13" ht="3.75" customHeight="1" thickBot="1" x14ac:dyDescent="0.4">
      <c r="A1" s="1232"/>
      <c r="B1" s="1233"/>
      <c r="C1" s="1233"/>
      <c r="D1" s="1233"/>
      <c r="E1" s="1233"/>
      <c r="F1" s="1233"/>
      <c r="G1" s="1233"/>
      <c r="H1" s="1233"/>
      <c r="I1" s="1233"/>
      <c r="J1" s="1233"/>
      <c r="K1" s="1233"/>
      <c r="L1" s="1233"/>
      <c r="M1" s="1234"/>
    </row>
    <row r="2" spans="1:13" s="291" customFormat="1" ht="16" thickBot="1" x14ac:dyDescent="0.4">
      <c r="A2" s="415" t="s">
        <v>200</v>
      </c>
      <c r="B2" s="1235">
        <f>'Contact Info'!B3</f>
        <v>0</v>
      </c>
      <c r="C2" s="1235"/>
      <c r="D2" s="1236" t="s">
        <v>776</v>
      </c>
      <c r="E2" s="1236"/>
      <c r="F2" s="1236"/>
      <c r="G2" s="1235"/>
      <c r="H2" s="1235"/>
      <c r="I2" s="1235"/>
      <c r="J2" s="1235"/>
      <c r="K2" s="1235"/>
      <c r="L2" s="1235"/>
      <c r="M2" s="1235"/>
    </row>
    <row r="3" spans="1:13" ht="21.5" thickBot="1" x14ac:dyDescent="0.55000000000000004">
      <c r="A3" s="1237" t="s">
        <v>777</v>
      </c>
      <c r="B3" s="1237"/>
      <c r="C3" s="1237"/>
      <c r="D3" s="1237"/>
      <c r="E3" s="1237"/>
      <c r="F3" s="1237"/>
      <c r="G3" s="1237"/>
      <c r="H3" s="1237"/>
      <c r="I3" s="1237"/>
      <c r="J3" s="1237"/>
      <c r="K3" s="1237"/>
      <c r="L3" s="1237"/>
      <c r="M3" s="1237"/>
    </row>
    <row r="4" spans="1:13" ht="35.15" customHeight="1" thickBot="1" x14ac:dyDescent="0.4">
      <c r="A4" s="1238" t="s">
        <v>879</v>
      </c>
      <c r="B4" s="1238"/>
      <c r="C4" s="1238"/>
      <c r="D4" s="1238"/>
      <c r="E4" s="1238"/>
      <c r="F4" s="1238"/>
      <c r="G4" s="1238"/>
      <c r="H4" s="1238"/>
      <c r="I4" s="1238"/>
      <c r="J4" s="1239" t="s">
        <v>778</v>
      </c>
      <c r="K4" s="1239"/>
      <c r="L4" s="1239" t="s">
        <v>779</v>
      </c>
      <c r="M4" s="1239"/>
    </row>
    <row r="5" spans="1:13" ht="18.75" customHeight="1" thickBot="1" x14ac:dyDescent="0.4">
      <c r="A5" s="1221" t="s">
        <v>880</v>
      </c>
      <c r="B5" s="1221"/>
      <c r="C5" s="1221"/>
      <c r="D5" s="1221"/>
      <c r="E5" s="1221"/>
      <c r="F5" s="1221"/>
      <c r="G5" s="1221"/>
      <c r="H5" s="1221"/>
      <c r="I5" s="1221"/>
      <c r="J5" s="1220"/>
      <c r="K5" s="1220"/>
      <c r="L5" s="1220"/>
      <c r="M5" s="1220"/>
    </row>
    <row r="6" spans="1:13" ht="18.75" customHeight="1" thickBot="1" x14ac:dyDescent="0.4">
      <c r="A6" s="1221" t="s">
        <v>780</v>
      </c>
      <c r="B6" s="1221"/>
      <c r="C6" s="1221"/>
      <c r="D6" s="1221"/>
      <c r="E6" s="1221"/>
      <c r="F6" s="1221"/>
      <c r="G6" s="1221"/>
      <c r="H6" s="1221"/>
      <c r="I6" s="1221"/>
      <c r="J6" s="1220"/>
      <c r="K6" s="1220"/>
      <c r="L6" s="1220"/>
      <c r="M6" s="1220"/>
    </row>
    <row r="7" spans="1:13" ht="18.75" customHeight="1" thickBot="1" x14ac:dyDescent="0.4">
      <c r="A7" s="1221" t="s">
        <v>400</v>
      </c>
      <c r="B7" s="1221"/>
      <c r="C7" s="1221"/>
      <c r="D7" s="1221"/>
      <c r="E7" s="1221"/>
      <c r="F7" s="1221"/>
      <c r="G7" s="1221"/>
      <c r="H7" s="1221"/>
      <c r="I7" s="1221"/>
      <c r="J7" s="1220"/>
      <c r="K7" s="1220"/>
      <c r="L7" s="1220"/>
      <c r="M7" s="1220"/>
    </row>
    <row r="8" spans="1:13" ht="18.75" customHeight="1" thickBot="1" x14ac:dyDescent="0.4">
      <c r="A8" s="1221" t="s">
        <v>895</v>
      </c>
      <c r="B8" s="1221"/>
      <c r="C8" s="1221"/>
      <c r="D8" s="1221"/>
      <c r="E8" s="1221"/>
      <c r="F8" s="1221"/>
      <c r="G8" s="1221"/>
      <c r="H8" s="1221"/>
      <c r="I8" s="1221"/>
      <c r="J8" s="1220"/>
      <c r="K8" s="1220"/>
      <c r="L8" s="1220"/>
      <c r="M8" s="1220"/>
    </row>
    <row r="9" spans="1:13" ht="18.75" customHeight="1" thickBot="1" x14ac:dyDescent="0.4">
      <c r="A9" s="1221" t="s">
        <v>881</v>
      </c>
      <c r="B9" s="1221"/>
      <c r="C9" s="1221"/>
      <c r="D9" s="1221"/>
      <c r="E9" s="1221"/>
      <c r="F9" s="1221"/>
      <c r="G9" s="1221"/>
      <c r="H9" s="1221"/>
      <c r="I9" s="1221"/>
      <c r="J9" s="1220"/>
      <c r="K9" s="1220"/>
      <c r="L9" s="1220"/>
      <c r="M9" s="1220"/>
    </row>
    <row r="10" spans="1:13" ht="18.75" customHeight="1" thickBot="1" x14ac:dyDescent="0.4">
      <c r="A10" s="1221" t="s">
        <v>406</v>
      </c>
      <c r="B10" s="1221"/>
      <c r="C10" s="1221"/>
      <c r="D10" s="1221"/>
      <c r="E10" s="1221"/>
      <c r="F10" s="1221"/>
      <c r="G10" s="1221"/>
      <c r="H10" s="1221"/>
      <c r="I10" s="1221"/>
      <c r="J10" s="1220"/>
      <c r="K10" s="1220"/>
      <c r="L10" s="1220"/>
      <c r="M10" s="1220"/>
    </row>
    <row r="11" spans="1:13" ht="16" thickBot="1" x14ac:dyDescent="0.4">
      <c r="A11" s="1212"/>
      <c r="B11" s="1213"/>
      <c r="C11" s="1213"/>
      <c r="D11" s="1213"/>
      <c r="E11" s="1213"/>
      <c r="F11" s="1213"/>
      <c r="G11" s="1213"/>
      <c r="H11" s="1213"/>
      <c r="I11" s="1213"/>
      <c r="J11" s="1213"/>
      <c r="K11" s="1213"/>
      <c r="L11" s="1213"/>
      <c r="M11" s="1214"/>
    </row>
    <row r="12" spans="1:13" ht="15" thickBot="1" x14ac:dyDescent="0.4">
      <c r="A12" s="1215" t="s">
        <v>876</v>
      </c>
      <c r="B12" s="1216"/>
      <c r="C12" s="1216"/>
      <c r="D12" s="1216"/>
      <c r="E12" s="1216"/>
      <c r="F12" s="1216"/>
      <c r="G12" s="1216"/>
      <c r="H12" s="1216"/>
      <c r="I12" s="1216"/>
      <c r="J12" s="1216"/>
      <c r="K12" s="1216"/>
      <c r="L12" s="1216"/>
      <c r="M12" s="1217"/>
    </row>
    <row r="13" spans="1:13" ht="15" thickBot="1" x14ac:dyDescent="0.4">
      <c r="A13" s="1215"/>
      <c r="B13" s="1216"/>
      <c r="C13" s="1216"/>
      <c r="D13" s="1216"/>
      <c r="E13" s="1216"/>
      <c r="F13" s="1216"/>
      <c r="G13" s="1216"/>
      <c r="H13" s="1216"/>
      <c r="I13" s="1216"/>
      <c r="J13" s="1216"/>
      <c r="K13" s="1216"/>
      <c r="L13" s="1216"/>
      <c r="M13" s="1217"/>
    </row>
    <row r="14" spans="1:13" ht="15" thickBot="1" x14ac:dyDescent="0.4">
      <c r="A14" s="1215"/>
      <c r="B14" s="1216"/>
      <c r="C14" s="1216"/>
      <c r="D14" s="1216"/>
      <c r="E14" s="1216"/>
      <c r="F14" s="1216"/>
      <c r="G14" s="1216"/>
      <c r="H14" s="1216"/>
      <c r="I14" s="1216"/>
      <c r="J14" s="1216"/>
      <c r="K14" s="1216"/>
      <c r="L14" s="1216"/>
      <c r="M14" s="1217"/>
    </row>
    <row r="15" spans="1:13" ht="15" thickBot="1" x14ac:dyDescent="0.4">
      <c r="A15" s="1218" t="s">
        <v>781</v>
      </c>
      <c r="B15" s="1218"/>
      <c r="C15" s="1218"/>
      <c r="D15" s="1218"/>
      <c r="E15" s="1218"/>
      <c r="F15" s="1218"/>
      <c r="G15" s="1218"/>
      <c r="H15" s="1218"/>
      <c r="I15" s="1218"/>
      <c r="J15" s="1218"/>
      <c r="K15" s="1218"/>
      <c r="L15" s="1218"/>
      <c r="M15" s="1218"/>
    </row>
    <row r="16" spans="1:13" ht="15" thickBot="1" x14ac:dyDescent="0.4">
      <c r="A16" s="1219" t="s">
        <v>782</v>
      </c>
      <c r="B16" s="1219"/>
      <c r="C16" s="1219"/>
      <c r="D16" s="1125" t="s">
        <v>24</v>
      </c>
      <c r="E16" s="1126"/>
      <c r="F16" s="1193"/>
      <c r="G16" s="1194"/>
      <c r="H16" s="1194"/>
      <c r="I16" s="1194"/>
      <c r="J16" s="1194"/>
      <c r="K16" s="1194"/>
      <c r="L16" s="1194"/>
      <c r="M16" s="1195"/>
    </row>
    <row r="17" spans="1:13" ht="15" thickBot="1" x14ac:dyDescent="0.4">
      <c r="A17" s="1219"/>
      <c r="B17" s="1219"/>
      <c r="C17" s="1219"/>
      <c r="D17" s="1127"/>
      <c r="E17" s="1128"/>
      <c r="F17" s="1196"/>
      <c r="G17" s="1197"/>
      <c r="H17" s="1197"/>
      <c r="I17" s="1197"/>
      <c r="J17" s="1197"/>
      <c r="K17" s="1197"/>
      <c r="L17" s="1197"/>
      <c r="M17" s="1198"/>
    </row>
    <row r="18" spans="1:13" ht="15" thickBot="1" x14ac:dyDescent="0.4">
      <c r="A18" s="410" t="s">
        <v>789</v>
      </c>
      <c r="B18" s="410" t="s">
        <v>884</v>
      </c>
      <c r="C18" s="410" t="s">
        <v>790</v>
      </c>
      <c r="D18" s="1222" t="s">
        <v>783</v>
      </c>
      <c r="E18" s="1222"/>
      <c r="F18" s="1222"/>
      <c r="G18" s="1222"/>
      <c r="H18" s="1222"/>
      <c r="I18" s="1222"/>
      <c r="J18" s="1222"/>
      <c r="K18" s="1222"/>
      <c r="L18" s="1222"/>
      <c r="M18" s="1222"/>
    </row>
    <row r="19" spans="1:13" ht="15" thickBot="1" x14ac:dyDescent="0.4">
      <c r="A19" s="392"/>
      <c r="B19" s="396"/>
      <c r="C19" s="392"/>
      <c r="D19" s="1222"/>
      <c r="E19" s="1222"/>
      <c r="F19" s="1222"/>
      <c r="G19" s="1222"/>
      <c r="H19" s="1222"/>
      <c r="I19" s="1222"/>
      <c r="J19" s="1222"/>
      <c r="K19" s="1222"/>
      <c r="L19" s="1222"/>
      <c r="M19" s="1222"/>
    </row>
    <row r="20" spans="1:13" ht="15" thickBot="1" x14ac:dyDescent="0.4">
      <c r="A20" s="1223" t="s">
        <v>878</v>
      </c>
      <c r="B20" s="1224"/>
      <c r="C20" s="1224"/>
      <c r="D20" s="1224"/>
      <c r="E20" s="1224"/>
      <c r="F20" s="1224"/>
      <c r="G20" s="1224"/>
      <c r="H20" s="1224"/>
      <c r="I20" s="1224"/>
      <c r="J20" s="1224"/>
      <c r="K20" s="1224"/>
      <c r="L20" s="1224"/>
      <c r="M20" s="1225"/>
    </row>
    <row r="21" spans="1:13" x14ac:dyDescent="0.35">
      <c r="A21" s="1181" t="s">
        <v>784</v>
      </c>
      <c r="B21" s="1182"/>
      <c r="C21" s="1226"/>
      <c r="D21" s="1125" t="s">
        <v>24</v>
      </c>
      <c r="E21" s="1126"/>
      <c r="F21" s="1193"/>
      <c r="G21" s="1194"/>
      <c r="H21" s="1194"/>
      <c r="I21" s="1194"/>
      <c r="J21" s="1194"/>
      <c r="K21" s="1194"/>
      <c r="L21" s="1194"/>
      <c r="M21" s="1195"/>
    </row>
    <row r="22" spans="1:13" ht="15" thickBot="1" x14ac:dyDescent="0.4">
      <c r="A22" s="1183"/>
      <c r="B22" s="1184"/>
      <c r="C22" s="1227"/>
      <c r="D22" s="1127"/>
      <c r="E22" s="1128"/>
      <c r="F22" s="1196"/>
      <c r="G22" s="1197"/>
      <c r="H22" s="1197"/>
      <c r="I22" s="1197"/>
      <c r="J22" s="1197"/>
      <c r="K22" s="1197"/>
      <c r="L22" s="1197"/>
      <c r="M22" s="1198"/>
    </row>
    <row r="23" spans="1:13" ht="15" thickBot="1" x14ac:dyDescent="0.4">
      <c r="A23" s="411" t="s">
        <v>789</v>
      </c>
      <c r="B23" s="411" t="s">
        <v>884</v>
      </c>
      <c r="C23" s="411" t="s">
        <v>790</v>
      </c>
      <c r="D23" s="1154" t="s">
        <v>926</v>
      </c>
      <c r="E23" s="1154"/>
      <c r="F23" s="1154"/>
      <c r="G23" s="1154"/>
      <c r="H23" s="1154"/>
      <c r="I23" s="1154"/>
      <c r="J23" s="1154"/>
      <c r="K23" s="1154"/>
      <c r="L23" s="1154"/>
      <c r="M23" s="1154"/>
    </row>
    <row r="24" spans="1:13" ht="15" thickBot="1" x14ac:dyDescent="0.4">
      <c r="A24" s="392"/>
      <c r="B24" s="396"/>
      <c r="C24" s="392"/>
      <c r="D24" s="1154"/>
      <c r="E24" s="1154"/>
      <c r="F24" s="1154"/>
      <c r="G24" s="1154"/>
      <c r="H24" s="1154"/>
      <c r="I24" s="1154"/>
      <c r="J24" s="1154"/>
      <c r="K24" s="1154"/>
      <c r="L24" s="1154"/>
      <c r="M24" s="1154"/>
    </row>
    <row r="25" spans="1:13" ht="15" thickBot="1" x14ac:dyDescent="0.4">
      <c r="A25" s="1116" t="s">
        <v>786</v>
      </c>
      <c r="B25" s="1117"/>
      <c r="C25" s="1117"/>
      <c r="D25" s="1117"/>
      <c r="E25" s="1117"/>
      <c r="F25" s="1117"/>
      <c r="G25" s="1117"/>
      <c r="H25" s="1117"/>
      <c r="I25" s="1117"/>
      <c r="J25" s="1117"/>
      <c r="K25" s="1117"/>
      <c r="L25" s="1117"/>
      <c r="M25" s="1118"/>
    </row>
    <row r="26" spans="1:13" x14ac:dyDescent="0.35">
      <c r="A26" s="1166" t="s">
        <v>787</v>
      </c>
      <c r="B26" s="1166"/>
      <c r="C26" s="1166"/>
      <c r="D26" s="1125" t="s">
        <v>24</v>
      </c>
      <c r="E26" s="1126"/>
      <c r="F26" s="1193"/>
      <c r="G26" s="1194"/>
      <c r="H26" s="1194"/>
      <c r="I26" s="1194"/>
      <c r="J26" s="1194"/>
      <c r="K26" s="1194"/>
      <c r="L26" s="1194"/>
      <c r="M26" s="1195"/>
    </row>
    <row r="27" spans="1:13" ht="15" thickBot="1" x14ac:dyDescent="0.4">
      <c r="A27" s="1167"/>
      <c r="B27" s="1167"/>
      <c r="C27" s="1167"/>
      <c r="D27" s="1127"/>
      <c r="E27" s="1128"/>
      <c r="F27" s="1196"/>
      <c r="G27" s="1197"/>
      <c r="H27" s="1197"/>
      <c r="I27" s="1197"/>
      <c r="J27" s="1197"/>
      <c r="K27" s="1197"/>
      <c r="L27" s="1197"/>
      <c r="M27" s="1198"/>
    </row>
    <row r="28" spans="1:13" ht="15" thickBot="1" x14ac:dyDescent="0.4">
      <c r="A28" s="410" t="s">
        <v>789</v>
      </c>
      <c r="B28" s="410" t="s">
        <v>132</v>
      </c>
      <c r="C28" s="410" t="s">
        <v>790</v>
      </c>
      <c r="D28" s="1180" t="s">
        <v>788</v>
      </c>
      <c r="E28" s="1180"/>
      <c r="F28" s="1180"/>
      <c r="G28" s="1180"/>
      <c r="H28" s="1180"/>
      <c r="I28" s="1180"/>
      <c r="J28" s="1180"/>
      <c r="K28" s="1180"/>
      <c r="L28" s="1180"/>
      <c r="M28" s="1180"/>
    </row>
    <row r="29" spans="1:13" ht="21" customHeight="1" thickBot="1" x14ac:dyDescent="0.4">
      <c r="A29" s="392"/>
      <c r="B29" s="392"/>
      <c r="C29" s="392"/>
      <c r="D29" s="1180"/>
      <c r="E29" s="1180"/>
      <c r="F29" s="1180"/>
      <c r="G29" s="1180"/>
      <c r="H29" s="1180"/>
      <c r="I29" s="1180"/>
      <c r="J29" s="1180"/>
      <c r="K29" s="1180"/>
      <c r="L29" s="1180"/>
      <c r="M29" s="1180"/>
    </row>
    <row r="30" spans="1:13" ht="15.75" customHeight="1" x14ac:dyDescent="0.35">
      <c r="A30" s="1199" t="s">
        <v>789</v>
      </c>
      <c r="B30" s="1199" t="s">
        <v>132</v>
      </c>
      <c r="C30" s="1199" t="s">
        <v>790</v>
      </c>
      <c r="D30" s="1201" t="s">
        <v>885</v>
      </c>
      <c r="E30" s="1202"/>
      <c r="F30" s="1202"/>
      <c r="G30" s="1202"/>
      <c r="H30" s="1202"/>
      <c r="I30" s="1202"/>
      <c r="J30" s="1202"/>
      <c r="K30" s="1202"/>
      <c r="L30" s="1202"/>
      <c r="M30" s="1203"/>
    </row>
    <row r="31" spans="1:13" ht="18.75" customHeight="1" thickBot="1" x14ac:dyDescent="0.4">
      <c r="A31" s="1200"/>
      <c r="B31" s="1200"/>
      <c r="C31" s="1200"/>
      <c r="D31" s="1204"/>
      <c r="E31" s="1205"/>
      <c r="F31" s="1205"/>
      <c r="G31" s="1205"/>
      <c r="H31" s="1205"/>
      <c r="I31" s="1205"/>
      <c r="J31" s="1205"/>
      <c r="K31" s="1205"/>
      <c r="L31" s="1205"/>
      <c r="M31" s="1206"/>
    </row>
    <row r="32" spans="1:13" x14ac:dyDescent="0.35">
      <c r="A32" s="1210"/>
      <c r="B32" s="1210"/>
      <c r="C32" s="1210"/>
      <c r="D32" s="1204"/>
      <c r="E32" s="1205"/>
      <c r="F32" s="1205"/>
      <c r="G32" s="1205"/>
      <c r="H32" s="1205"/>
      <c r="I32" s="1205"/>
      <c r="J32" s="1205"/>
      <c r="K32" s="1205"/>
      <c r="L32" s="1205"/>
      <c r="M32" s="1206"/>
    </row>
    <row r="33" spans="1:13" ht="18.75" customHeight="1" thickBot="1" x14ac:dyDescent="0.4">
      <c r="A33" s="1211"/>
      <c r="B33" s="1211"/>
      <c r="C33" s="1211"/>
      <c r="D33" s="1207"/>
      <c r="E33" s="1208"/>
      <c r="F33" s="1208"/>
      <c r="G33" s="1208"/>
      <c r="H33" s="1208"/>
      <c r="I33" s="1208"/>
      <c r="J33" s="1208"/>
      <c r="K33" s="1208"/>
      <c r="L33" s="1208"/>
      <c r="M33" s="1209"/>
    </row>
    <row r="34" spans="1:13" ht="15" thickBot="1" x14ac:dyDescent="0.4">
      <c r="A34" s="1103" t="s">
        <v>791</v>
      </c>
      <c r="B34" s="1104"/>
      <c r="C34" s="1104"/>
      <c r="D34" s="1104"/>
      <c r="E34" s="1104"/>
      <c r="F34" s="1104"/>
      <c r="G34" s="1104"/>
      <c r="H34" s="1104"/>
      <c r="I34" s="1104"/>
      <c r="J34" s="1104"/>
      <c r="K34" s="1104"/>
      <c r="L34" s="1104"/>
      <c r="M34" s="1105"/>
    </row>
    <row r="35" spans="1:13" x14ac:dyDescent="0.35">
      <c r="A35" s="1191" t="s">
        <v>792</v>
      </c>
      <c r="B35" s="1191"/>
      <c r="C35" s="1191"/>
      <c r="D35" s="1125" t="s">
        <v>24</v>
      </c>
      <c r="E35" s="1126"/>
      <c r="F35" s="1129"/>
      <c r="G35" s="1130"/>
      <c r="H35" s="1130"/>
      <c r="I35" s="1130"/>
      <c r="J35" s="1130"/>
      <c r="K35" s="1130"/>
      <c r="L35" s="1130"/>
      <c r="M35" s="1131"/>
    </row>
    <row r="36" spans="1:13" ht="15" thickBot="1" x14ac:dyDescent="0.4">
      <c r="A36" s="1192"/>
      <c r="B36" s="1192"/>
      <c r="C36" s="1192"/>
      <c r="D36" s="1127"/>
      <c r="E36" s="1128"/>
      <c r="F36" s="1132"/>
      <c r="G36" s="1133"/>
      <c r="H36" s="1133"/>
      <c r="I36" s="1133"/>
      <c r="J36" s="1133"/>
      <c r="K36" s="1133"/>
      <c r="L36" s="1133"/>
      <c r="M36" s="1134"/>
    </row>
    <row r="37" spans="1:13" ht="15" thickBot="1" x14ac:dyDescent="0.4">
      <c r="A37" s="411" t="s">
        <v>789</v>
      </c>
      <c r="B37" s="411" t="s">
        <v>132</v>
      </c>
      <c r="C37" s="411" t="s">
        <v>790</v>
      </c>
      <c r="D37" s="1154" t="s">
        <v>927</v>
      </c>
      <c r="E37" s="1154"/>
      <c r="F37" s="1154"/>
      <c r="G37" s="1154"/>
      <c r="H37" s="1154"/>
      <c r="I37" s="1154"/>
      <c r="J37" s="1154"/>
      <c r="K37" s="1154"/>
      <c r="L37" s="1154"/>
      <c r="M37" s="1154"/>
    </row>
    <row r="38" spans="1:13" ht="15" thickBot="1" x14ac:dyDescent="0.4">
      <c r="A38" s="392"/>
      <c r="B38" s="392"/>
      <c r="C38" s="392"/>
      <c r="D38" s="1154"/>
      <c r="E38" s="1154"/>
      <c r="F38" s="1154"/>
      <c r="G38" s="1154"/>
      <c r="H38" s="1154"/>
      <c r="I38" s="1154"/>
      <c r="J38" s="1154"/>
      <c r="K38" s="1154"/>
      <c r="L38" s="1154"/>
      <c r="M38" s="1154"/>
    </row>
    <row r="39" spans="1:13" ht="15" thickBot="1" x14ac:dyDescent="0.4">
      <c r="A39" s="411" t="s">
        <v>789</v>
      </c>
      <c r="B39" s="411" t="s">
        <v>132</v>
      </c>
      <c r="C39" s="411" t="s">
        <v>790</v>
      </c>
      <c r="D39" s="1154" t="s">
        <v>794</v>
      </c>
      <c r="E39" s="1154"/>
      <c r="F39" s="1154"/>
      <c r="G39" s="1154"/>
      <c r="H39" s="1154"/>
      <c r="I39" s="1154"/>
      <c r="J39" s="1154"/>
      <c r="K39" s="1154"/>
      <c r="L39" s="1154"/>
      <c r="M39" s="1154"/>
    </row>
    <row r="40" spans="1:13" ht="15" thickBot="1" x14ac:dyDescent="0.4">
      <c r="A40" s="392"/>
      <c r="B40" s="392"/>
      <c r="C40" s="392"/>
      <c r="D40" s="1154"/>
      <c r="E40" s="1154"/>
      <c r="F40" s="1154"/>
      <c r="G40" s="1154"/>
      <c r="H40" s="1154"/>
      <c r="I40" s="1154"/>
      <c r="J40" s="1154"/>
      <c r="K40" s="1154"/>
      <c r="L40" s="1154"/>
      <c r="M40" s="1154"/>
    </row>
    <row r="41" spans="1:13" ht="15" thickBot="1" x14ac:dyDescent="0.4">
      <c r="A41" s="411" t="s">
        <v>789</v>
      </c>
      <c r="B41" s="411" t="s">
        <v>132</v>
      </c>
      <c r="C41" s="411" t="s">
        <v>790</v>
      </c>
      <c r="D41" s="1154" t="s">
        <v>795</v>
      </c>
      <c r="E41" s="1154"/>
      <c r="F41" s="1154"/>
      <c r="G41" s="1154"/>
      <c r="H41" s="1154"/>
      <c r="I41" s="1154"/>
      <c r="J41" s="1154"/>
      <c r="K41" s="1154"/>
      <c r="L41" s="1154"/>
      <c r="M41" s="1154"/>
    </row>
    <row r="42" spans="1:13" ht="15" thickBot="1" x14ac:dyDescent="0.4">
      <c r="A42" s="392"/>
      <c r="B42" s="392"/>
      <c r="C42" s="392"/>
      <c r="D42" s="1154"/>
      <c r="E42" s="1154"/>
      <c r="F42" s="1154"/>
      <c r="G42" s="1154"/>
      <c r="H42" s="1154"/>
      <c r="I42" s="1154"/>
      <c r="J42" s="1154"/>
      <c r="K42" s="1154"/>
      <c r="L42" s="1154"/>
      <c r="M42" s="1154"/>
    </row>
    <row r="43" spans="1:13" ht="15" thickBot="1" x14ac:dyDescent="0.4">
      <c r="A43" s="1188" t="s">
        <v>796</v>
      </c>
      <c r="B43" s="1189"/>
      <c r="C43" s="1189"/>
      <c r="D43" s="1189"/>
      <c r="E43" s="1189"/>
      <c r="F43" s="1189"/>
      <c r="G43" s="1189"/>
      <c r="H43" s="1189"/>
      <c r="I43" s="1189"/>
      <c r="J43" s="1189"/>
      <c r="K43" s="1189"/>
      <c r="L43" s="1189"/>
      <c r="M43" s="1190"/>
    </row>
    <row r="44" spans="1:13" x14ac:dyDescent="0.35">
      <c r="A44" s="1166" t="s">
        <v>797</v>
      </c>
      <c r="B44" s="1166"/>
      <c r="C44" s="1166"/>
      <c r="D44" s="1125" t="s">
        <v>24</v>
      </c>
      <c r="E44" s="1126"/>
      <c r="F44" s="1129"/>
      <c r="G44" s="1130"/>
      <c r="H44" s="1130"/>
      <c r="I44" s="1130"/>
      <c r="J44" s="1130"/>
      <c r="K44" s="1130"/>
      <c r="L44" s="1130"/>
      <c r="M44" s="1131"/>
    </row>
    <row r="45" spans="1:13" ht="15" thickBot="1" x14ac:dyDescent="0.4">
      <c r="A45" s="1167"/>
      <c r="B45" s="1167"/>
      <c r="C45" s="1167"/>
      <c r="D45" s="1127"/>
      <c r="E45" s="1128"/>
      <c r="F45" s="1132"/>
      <c r="G45" s="1133"/>
      <c r="H45" s="1133"/>
      <c r="I45" s="1133"/>
      <c r="J45" s="1133"/>
      <c r="K45" s="1133"/>
      <c r="L45" s="1133"/>
      <c r="M45" s="1134"/>
    </row>
    <row r="46" spans="1:13" ht="15" thickBot="1" x14ac:dyDescent="0.4">
      <c r="A46" s="410" t="s">
        <v>789</v>
      </c>
      <c r="B46" s="410" t="s">
        <v>132</v>
      </c>
      <c r="C46" s="410" t="s">
        <v>790</v>
      </c>
      <c r="D46" s="1180" t="s">
        <v>798</v>
      </c>
      <c r="E46" s="1180"/>
      <c r="F46" s="1180"/>
      <c r="G46" s="1180"/>
      <c r="H46" s="1180"/>
      <c r="I46" s="1180"/>
      <c r="J46" s="1180"/>
      <c r="K46" s="1180"/>
      <c r="L46" s="1180"/>
      <c r="M46" s="1180"/>
    </row>
    <row r="47" spans="1:13" ht="15" thickBot="1" x14ac:dyDescent="0.4">
      <c r="A47" s="392"/>
      <c r="B47" s="392"/>
      <c r="C47" s="392"/>
      <c r="D47" s="1180"/>
      <c r="E47" s="1180"/>
      <c r="F47" s="1180"/>
      <c r="G47" s="1180"/>
      <c r="H47" s="1180"/>
      <c r="I47" s="1180"/>
      <c r="J47" s="1180"/>
      <c r="K47" s="1180"/>
      <c r="L47" s="1180"/>
      <c r="M47" s="1180"/>
    </row>
    <row r="48" spans="1:13" ht="15" thickBot="1" x14ac:dyDescent="0.4">
      <c r="A48" s="1103" t="s">
        <v>799</v>
      </c>
      <c r="B48" s="1104"/>
      <c r="C48" s="1104"/>
      <c r="D48" s="1104"/>
      <c r="E48" s="1104"/>
      <c r="F48" s="1104"/>
      <c r="G48" s="1104"/>
      <c r="H48" s="1104"/>
      <c r="I48" s="1104"/>
      <c r="J48" s="1104"/>
      <c r="K48" s="1104"/>
      <c r="L48" s="1104"/>
      <c r="M48" s="1105"/>
    </row>
    <row r="49" spans="1:13" ht="15" customHeight="1" x14ac:dyDescent="0.35">
      <c r="A49" s="1181" t="s">
        <v>886</v>
      </c>
      <c r="B49" s="1182"/>
      <c r="C49" s="1182"/>
      <c r="D49" s="1125" t="s">
        <v>24</v>
      </c>
      <c r="E49" s="1126"/>
      <c r="F49" s="1129"/>
      <c r="G49" s="1130"/>
      <c r="H49" s="1130"/>
      <c r="I49" s="1130"/>
      <c r="J49" s="1130"/>
      <c r="K49" s="1130"/>
      <c r="L49" s="1130"/>
      <c r="M49" s="1131"/>
    </row>
    <row r="50" spans="1:13" ht="15" thickBot="1" x14ac:dyDescent="0.4">
      <c r="A50" s="1183"/>
      <c r="B50" s="1184"/>
      <c r="C50" s="1184"/>
      <c r="D50" s="1127"/>
      <c r="E50" s="1128"/>
      <c r="F50" s="1132"/>
      <c r="G50" s="1133"/>
      <c r="H50" s="1133"/>
      <c r="I50" s="1133"/>
      <c r="J50" s="1133"/>
      <c r="K50" s="1133"/>
      <c r="L50" s="1133"/>
      <c r="M50" s="1134"/>
    </row>
    <row r="51" spans="1:13" ht="15" thickBot="1" x14ac:dyDescent="0.4">
      <c r="A51" s="393" t="s">
        <v>800</v>
      </c>
      <c r="B51" s="1185" t="s">
        <v>801</v>
      </c>
      <c r="C51" s="1185"/>
      <c r="D51" s="1186"/>
      <c r="E51" s="1186"/>
      <c r="F51" s="1186"/>
      <c r="G51" s="1186"/>
      <c r="H51" s="1186"/>
      <c r="I51" s="1186"/>
      <c r="J51" s="1186"/>
      <c r="K51" s="1186"/>
      <c r="L51" s="1186"/>
      <c r="M51" s="1187"/>
    </row>
    <row r="52" spans="1:13" ht="15" thickBot="1" x14ac:dyDescent="0.4">
      <c r="A52" s="411" t="s">
        <v>789</v>
      </c>
      <c r="B52" s="411" t="s">
        <v>132</v>
      </c>
      <c r="C52" s="411" t="s">
        <v>790</v>
      </c>
      <c r="D52" s="412" t="s">
        <v>917</v>
      </c>
      <c r="E52" s="397"/>
      <c r="F52" s="397"/>
      <c r="G52" s="397"/>
      <c r="H52" s="397"/>
      <c r="I52" s="397"/>
      <c r="J52" s="397"/>
      <c r="K52" s="397"/>
      <c r="L52" s="397"/>
      <c r="M52" s="398"/>
    </row>
    <row r="53" spans="1:13" ht="15" thickBot="1" x14ac:dyDescent="0.4">
      <c r="A53" s="392"/>
      <c r="B53" s="392"/>
      <c r="C53" s="392"/>
      <c r="D53" s="1172" t="s">
        <v>928</v>
      </c>
      <c r="E53" s="1173"/>
      <c r="F53" s="1173"/>
      <c r="G53" s="1173"/>
      <c r="H53" s="1173"/>
      <c r="I53" s="1173"/>
      <c r="J53" s="1173"/>
      <c r="K53" s="1173"/>
      <c r="L53" s="1173"/>
      <c r="M53" s="1174"/>
    </row>
    <row r="54" spans="1:13" ht="15" thickBot="1" x14ac:dyDescent="0.4">
      <c r="A54" s="411" t="s">
        <v>789</v>
      </c>
      <c r="B54" s="411" t="s">
        <v>132</v>
      </c>
      <c r="C54" s="411" t="s">
        <v>790</v>
      </c>
      <c r="D54" s="412" t="s">
        <v>941</v>
      </c>
      <c r="E54" s="394"/>
      <c r="F54" s="394"/>
      <c r="G54" s="394"/>
      <c r="H54" s="394"/>
      <c r="I54" s="394"/>
      <c r="J54" s="394"/>
      <c r="K54" s="394"/>
      <c r="L54" s="394"/>
      <c r="M54" s="395"/>
    </row>
    <row r="55" spans="1:13" ht="15" thickBot="1" x14ac:dyDescent="0.4">
      <c r="A55" s="392"/>
      <c r="B55" s="392"/>
      <c r="C55" s="392"/>
      <c r="D55" s="1175" t="s">
        <v>929</v>
      </c>
      <c r="E55" s="1176"/>
      <c r="F55" s="1176"/>
      <c r="G55" s="1176"/>
      <c r="H55" s="1176"/>
      <c r="I55" s="1176"/>
      <c r="J55" s="1176"/>
      <c r="K55" s="1176"/>
      <c r="L55" s="1176"/>
      <c r="M55" s="1177"/>
    </row>
    <row r="56" spans="1:13" ht="15" thickBot="1" x14ac:dyDescent="0.4">
      <c r="A56" s="413" t="s">
        <v>800</v>
      </c>
      <c r="B56" s="1178" t="s">
        <v>930</v>
      </c>
      <c r="C56" s="1178"/>
      <c r="D56" s="1178"/>
      <c r="E56" s="1178"/>
      <c r="F56" s="1178"/>
      <c r="G56" s="1178"/>
      <c r="H56" s="1178"/>
      <c r="I56" s="1178"/>
      <c r="J56" s="1178"/>
      <c r="K56" s="1178"/>
      <c r="L56" s="1178"/>
      <c r="M56" s="1179"/>
    </row>
    <row r="57" spans="1:13" ht="15" thickBot="1" x14ac:dyDescent="0.4">
      <c r="A57" s="411" t="s">
        <v>789</v>
      </c>
      <c r="B57" s="411" t="s">
        <v>132</v>
      </c>
      <c r="C57" s="411" t="s">
        <v>790</v>
      </c>
      <c r="D57" s="414" t="s">
        <v>918</v>
      </c>
      <c r="E57" s="399"/>
      <c r="F57" s="399"/>
      <c r="G57" s="399"/>
      <c r="H57" s="399"/>
      <c r="I57" s="399"/>
      <c r="J57" s="399"/>
      <c r="K57" s="399"/>
      <c r="L57" s="399"/>
      <c r="M57" s="400"/>
    </row>
    <row r="58" spans="1:13" ht="15" thickBot="1" x14ac:dyDescent="0.4">
      <c r="A58" s="392"/>
      <c r="B58" s="392"/>
      <c r="C58" s="392"/>
      <c r="D58" s="1172" t="s">
        <v>931</v>
      </c>
      <c r="E58" s="1173"/>
      <c r="F58" s="1173"/>
      <c r="G58" s="1173"/>
      <c r="H58" s="1173"/>
      <c r="I58" s="1173"/>
      <c r="J58" s="1173"/>
      <c r="K58" s="1173"/>
      <c r="L58" s="1173"/>
      <c r="M58" s="1174"/>
    </row>
    <row r="59" spans="1:13" ht="15" thickBot="1" x14ac:dyDescent="0.4">
      <c r="A59" s="411" t="s">
        <v>789</v>
      </c>
      <c r="B59" s="411" t="s">
        <v>132</v>
      </c>
      <c r="C59" s="411" t="s">
        <v>790</v>
      </c>
      <c r="D59" s="412" t="s">
        <v>919</v>
      </c>
      <c r="E59" s="394"/>
      <c r="F59" s="394"/>
      <c r="G59" s="394"/>
      <c r="H59" s="394"/>
      <c r="I59" s="394"/>
      <c r="J59" s="394"/>
      <c r="K59" s="394"/>
      <c r="L59" s="394"/>
      <c r="M59" s="395"/>
    </row>
    <row r="60" spans="1:13" ht="15" thickBot="1" x14ac:dyDescent="0.4">
      <c r="A60" s="392"/>
      <c r="B60" s="392"/>
      <c r="C60" s="392"/>
      <c r="D60" s="1172" t="s">
        <v>887</v>
      </c>
      <c r="E60" s="1173"/>
      <c r="F60" s="1173"/>
      <c r="G60" s="1173"/>
      <c r="H60" s="1173"/>
      <c r="I60" s="1173"/>
      <c r="J60" s="1173"/>
      <c r="K60" s="1173"/>
      <c r="L60" s="1173"/>
      <c r="M60" s="1174"/>
    </row>
    <row r="61" spans="1:13" ht="15" thickBot="1" x14ac:dyDescent="0.4">
      <c r="A61" s="411" t="s">
        <v>789</v>
      </c>
      <c r="B61" s="411" t="s">
        <v>132</v>
      </c>
      <c r="C61" s="411" t="s">
        <v>790</v>
      </c>
      <c r="D61" s="414" t="s">
        <v>920</v>
      </c>
      <c r="E61" s="399"/>
      <c r="F61" s="399"/>
      <c r="G61" s="399"/>
      <c r="H61" s="399"/>
      <c r="I61" s="399"/>
      <c r="J61" s="399"/>
      <c r="K61" s="399"/>
      <c r="L61" s="399"/>
      <c r="M61" s="400"/>
    </row>
    <row r="62" spans="1:13" ht="15" thickBot="1" x14ac:dyDescent="0.4">
      <c r="A62" s="392"/>
      <c r="B62" s="392"/>
      <c r="C62" s="392"/>
      <c r="D62" s="1172" t="s">
        <v>888</v>
      </c>
      <c r="E62" s="1173"/>
      <c r="F62" s="1173"/>
      <c r="G62" s="1173"/>
      <c r="H62" s="1173"/>
      <c r="I62" s="1173"/>
      <c r="J62" s="1173"/>
      <c r="K62" s="1173"/>
      <c r="L62" s="1173"/>
      <c r="M62" s="1174"/>
    </row>
    <row r="63" spans="1:13" x14ac:dyDescent="0.35">
      <c r="A63" s="1166" t="s">
        <v>804</v>
      </c>
      <c r="B63" s="1166"/>
      <c r="C63" s="1166"/>
      <c r="D63" s="1125" t="s">
        <v>24</v>
      </c>
      <c r="E63" s="1126"/>
      <c r="F63" s="1129"/>
      <c r="G63" s="1130"/>
      <c r="H63" s="1130"/>
      <c r="I63" s="1130"/>
      <c r="J63" s="1130"/>
      <c r="K63" s="1130"/>
      <c r="L63" s="1130"/>
      <c r="M63" s="1131"/>
    </row>
    <row r="64" spans="1:13" ht="15" thickBot="1" x14ac:dyDescent="0.4">
      <c r="A64" s="1167"/>
      <c r="B64" s="1167"/>
      <c r="C64" s="1167"/>
      <c r="D64" s="1127"/>
      <c r="E64" s="1128"/>
      <c r="F64" s="1132"/>
      <c r="G64" s="1133"/>
      <c r="H64" s="1133"/>
      <c r="I64" s="1133"/>
      <c r="J64" s="1133"/>
      <c r="K64" s="1133"/>
      <c r="L64" s="1133"/>
      <c r="M64" s="1134"/>
    </row>
    <row r="65" spans="1:13" ht="15" thickBot="1" x14ac:dyDescent="0.4">
      <c r="A65" s="410" t="s">
        <v>789</v>
      </c>
      <c r="B65" s="410" t="s">
        <v>132</v>
      </c>
      <c r="C65" s="410" t="s">
        <v>790</v>
      </c>
      <c r="D65" s="1168" t="s">
        <v>805</v>
      </c>
      <c r="E65" s="1148" t="s">
        <v>806</v>
      </c>
      <c r="F65" s="1148"/>
      <c r="G65" s="1148"/>
      <c r="H65" s="1148"/>
      <c r="I65" s="1148"/>
      <c r="J65" s="1148"/>
      <c r="K65" s="1148"/>
      <c r="L65" s="1148"/>
      <c r="M65" s="1170"/>
    </row>
    <row r="66" spans="1:13" ht="15" thickBot="1" x14ac:dyDescent="0.4">
      <c r="A66" s="392"/>
      <c r="B66" s="392"/>
      <c r="C66" s="392"/>
      <c r="D66" s="1169"/>
      <c r="E66" s="1149"/>
      <c r="F66" s="1149"/>
      <c r="G66" s="1149"/>
      <c r="H66" s="1149"/>
      <c r="I66" s="1149"/>
      <c r="J66" s="1149"/>
      <c r="K66" s="1149"/>
      <c r="L66" s="1149"/>
      <c r="M66" s="1171"/>
    </row>
    <row r="67" spans="1:13" ht="15" thickBot="1" x14ac:dyDescent="0.4">
      <c r="A67" s="410" t="s">
        <v>789</v>
      </c>
      <c r="B67" s="410" t="s">
        <v>132</v>
      </c>
      <c r="C67" s="410" t="s">
        <v>790</v>
      </c>
      <c r="D67" s="1168" t="s">
        <v>807</v>
      </c>
      <c r="E67" s="1106" t="s">
        <v>921</v>
      </c>
      <c r="F67" s="1106"/>
      <c r="G67" s="1106"/>
      <c r="H67" s="1106"/>
      <c r="I67" s="1106"/>
      <c r="J67" s="1106"/>
      <c r="K67" s="1106"/>
      <c r="L67" s="1106"/>
      <c r="M67" s="1107"/>
    </row>
    <row r="68" spans="1:13" ht="15" thickBot="1" x14ac:dyDescent="0.4">
      <c r="A68" s="392"/>
      <c r="B68" s="392"/>
      <c r="C68" s="392"/>
      <c r="D68" s="1169"/>
      <c r="E68" s="1108"/>
      <c r="F68" s="1108"/>
      <c r="G68" s="1108"/>
      <c r="H68" s="1108"/>
      <c r="I68" s="1108"/>
      <c r="J68" s="1108"/>
      <c r="K68" s="1108"/>
      <c r="L68" s="1108"/>
      <c r="M68" s="1109"/>
    </row>
    <row r="69" spans="1:13" ht="15" thickBot="1" x14ac:dyDescent="0.4">
      <c r="A69" s="1103" t="s">
        <v>808</v>
      </c>
      <c r="B69" s="1104"/>
      <c r="C69" s="1104"/>
      <c r="D69" s="1104"/>
      <c r="E69" s="1104"/>
      <c r="F69" s="1104"/>
      <c r="G69" s="1104"/>
      <c r="H69" s="1104"/>
      <c r="I69" s="1104"/>
      <c r="J69" s="1104"/>
      <c r="K69" s="1104"/>
      <c r="L69" s="1104"/>
      <c r="M69" s="1105"/>
    </row>
    <row r="70" spans="1:13" x14ac:dyDescent="0.35">
      <c r="A70" s="1161" t="s">
        <v>809</v>
      </c>
      <c r="B70" s="1161"/>
      <c r="C70" s="1161"/>
      <c r="D70" s="1125" t="s">
        <v>24</v>
      </c>
      <c r="E70" s="1126"/>
      <c r="F70" s="1129"/>
      <c r="G70" s="1130"/>
      <c r="H70" s="1130"/>
      <c r="I70" s="1130"/>
      <c r="J70" s="1130"/>
      <c r="K70" s="1130"/>
      <c r="L70" s="1130"/>
      <c r="M70" s="1131"/>
    </row>
    <row r="71" spans="1:13" ht="15" thickBot="1" x14ac:dyDescent="0.4">
      <c r="A71" s="1162"/>
      <c r="B71" s="1162"/>
      <c r="C71" s="1162"/>
      <c r="D71" s="1127"/>
      <c r="E71" s="1128"/>
      <c r="F71" s="1132"/>
      <c r="G71" s="1133"/>
      <c r="H71" s="1133"/>
      <c r="I71" s="1133"/>
      <c r="J71" s="1133"/>
      <c r="K71" s="1133"/>
      <c r="L71" s="1133"/>
      <c r="M71" s="1134"/>
    </row>
    <row r="72" spans="1:13" ht="15" thickBot="1" x14ac:dyDescent="0.4">
      <c r="A72" s="1163" t="s">
        <v>882</v>
      </c>
      <c r="B72" s="1164"/>
      <c r="C72" s="1164"/>
      <c r="D72" s="1164"/>
      <c r="E72" s="1164"/>
      <c r="F72" s="1164"/>
      <c r="G72" s="1164"/>
      <c r="H72" s="1164"/>
      <c r="I72" s="1164"/>
      <c r="J72" s="1164"/>
      <c r="K72" s="1164"/>
      <c r="L72" s="1164"/>
      <c r="M72" s="1165"/>
    </row>
    <row r="73" spans="1:13" ht="15" thickBot="1" x14ac:dyDescent="0.4">
      <c r="A73" s="411" t="s">
        <v>789</v>
      </c>
      <c r="B73" s="411" t="s">
        <v>132</v>
      </c>
      <c r="C73" s="411" t="s">
        <v>790</v>
      </c>
      <c r="D73" s="1154" t="s">
        <v>810</v>
      </c>
      <c r="E73" s="1154"/>
      <c r="F73" s="1154"/>
      <c r="G73" s="1154"/>
      <c r="H73" s="1154"/>
      <c r="I73" s="1154"/>
      <c r="J73" s="1154"/>
      <c r="K73" s="1154"/>
      <c r="L73" s="1154"/>
      <c r="M73" s="1154"/>
    </row>
    <row r="74" spans="1:13" ht="15" thickBot="1" x14ac:dyDescent="0.4">
      <c r="A74" s="392"/>
      <c r="B74" s="392"/>
      <c r="C74" s="392"/>
      <c r="D74" s="1154"/>
      <c r="E74" s="1154"/>
      <c r="F74" s="1154"/>
      <c r="G74" s="1154"/>
      <c r="H74" s="1154"/>
      <c r="I74" s="1154"/>
      <c r="J74" s="1154"/>
      <c r="K74" s="1154"/>
      <c r="L74" s="1154"/>
      <c r="M74" s="1154"/>
    </row>
    <row r="75" spans="1:13" ht="15" thickBot="1" x14ac:dyDescent="0.4">
      <c r="A75" s="411" t="s">
        <v>789</v>
      </c>
      <c r="B75" s="411" t="s">
        <v>132</v>
      </c>
      <c r="C75" s="411" t="s">
        <v>790</v>
      </c>
      <c r="D75" s="1154" t="s">
        <v>811</v>
      </c>
      <c r="E75" s="1154"/>
      <c r="F75" s="1154"/>
      <c r="G75" s="1154"/>
      <c r="H75" s="1154"/>
      <c r="I75" s="1154"/>
      <c r="J75" s="1154"/>
      <c r="K75" s="1154"/>
      <c r="L75" s="1154"/>
      <c r="M75" s="1154"/>
    </row>
    <row r="76" spans="1:13" ht="15" thickBot="1" x14ac:dyDescent="0.4">
      <c r="A76" s="392"/>
      <c r="B76" s="392"/>
      <c r="C76" s="392"/>
      <c r="D76" s="1154"/>
      <c r="E76" s="1154"/>
      <c r="F76" s="1154"/>
      <c r="G76" s="1154"/>
      <c r="H76" s="1154"/>
      <c r="I76" s="1154"/>
      <c r="J76" s="1154"/>
      <c r="K76" s="1154"/>
      <c r="L76" s="1154"/>
      <c r="M76" s="1154"/>
    </row>
    <row r="77" spans="1:13" ht="15" thickBot="1" x14ac:dyDescent="0.4">
      <c r="A77" s="1116" t="s">
        <v>812</v>
      </c>
      <c r="B77" s="1117"/>
      <c r="C77" s="1117"/>
      <c r="D77" s="1117"/>
      <c r="E77" s="1117"/>
      <c r="F77" s="1117"/>
      <c r="G77" s="1117"/>
      <c r="H77" s="1117"/>
      <c r="I77" s="1117"/>
      <c r="J77" s="1117"/>
      <c r="K77" s="1117"/>
      <c r="L77" s="1117"/>
      <c r="M77" s="1118"/>
    </row>
    <row r="78" spans="1:13" ht="15" thickBot="1" x14ac:dyDescent="0.4">
      <c r="A78" s="1116" t="s">
        <v>813</v>
      </c>
      <c r="B78" s="1117"/>
      <c r="C78" s="1117"/>
      <c r="D78" s="1117"/>
      <c r="E78" s="1117"/>
      <c r="F78" s="1117"/>
      <c r="G78" s="1117"/>
      <c r="H78" s="1117"/>
      <c r="I78" s="1117"/>
      <c r="J78" s="1117"/>
      <c r="K78" s="1117"/>
      <c r="L78" s="1117"/>
      <c r="M78" s="1118"/>
    </row>
    <row r="79" spans="1:13" ht="15" customHeight="1" x14ac:dyDescent="0.35">
      <c r="A79" s="1155" t="s">
        <v>889</v>
      </c>
      <c r="B79" s="1156"/>
      <c r="C79" s="1157"/>
      <c r="D79" s="1125" t="s">
        <v>24</v>
      </c>
      <c r="E79" s="1126"/>
      <c r="F79" s="1129"/>
      <c r="G79" s="1130"/>
      <c r="H79" s="1130"/>
      <c r="I79" s="1130"/>
      <c r="J79" s="1130"/>
      <c r="K79" s="1130"/>
      <c r="L79" s="1130"/>
      <c r="M79" s="1131"/>
    </row>
    <row r="80" spans="1:13" ht="15" thickBot="1" x14ac:dyDescent="0.4">
      <c r="A80" s="1158"/>
      <c r="B80" s="1159"/>
      <c r="C80" s="1160"/>
      <c r="D80" s="1127"/>
      <c r="E80" s="1128"/>
      <c r="F80" s="1132"/>
      <c r="G80" s="1133"/>
      <c r="H80" s="1133"/>
      <c r="I80" s="1133"/>
      <c r="J80" s="1133"/>
      <c r="K80" s="1133"/>
      <c r="L80" s="1133"/>
      <c r="M80" s="1134"/>
    </row>
    <row r="81" spans="1:13" ht="15" thickBot="1" x14ac:dyDescent="0.4">
      <c r="A81" s="410" t="s">
        <v>789</v>
      </c>
      <c r="B81" s="410" t="s">
        <v>132</v>
      </c>
      <c r="C81" s="410" t="s">
        <v>790</v>
      </c>
      <c r="D81" s="1146" t="s">
        <v>800</v>
      </c>
      <c r="E81" s="1148" t="s">
        <v>915</v>
      </c>
      <c r="F81" s="1148"/>
      <c r="G81" s="1148"/>
      <c r="H81" s="1150" t="s">
        <v>814</v>
      </c>
      <c r="I81" s="1150"/>
      <c r="J81" s="1150"/>
      <c r="K81" s="1150"/>
      <c r="L81" s="1150"/>
      <c r="M81" s="1151"/>
    </row>
    <row r="82" spans="1:13" ht="15" thickBot="1" x14ac:dyDescent="0.4">
      <c r="A82" s="392"/>
      <c r="B82" s="392"/>
      <c r="C82" s="392"/>
      <c r="D82" s="1147"/>
      <c r="E82" s="1149"/>
      <c r="F82" s="1149"/>
      <c r="G82" s="1149"/>
      <c r="H82" s="1152"/>
      <c r="I82" s="1152"/>
      <c r="J82" s="1152"/>
      <c r="K82" s="1152"/>
      <c r="L82" s="1152"/>
      <c r="M82" s="1153"/>
    </row>
    <row r="83" spans="1:13" ht="15" thickBot="1" x14ac:dyDescent="0.4">
      <c r="A83" s="410" t="s">
        <v>789</v>
      </c>
      <c r="B83" s="410" t="s">
        <v>132</v>
      </c>
      <c r="C83" s="410" t="s">
        <v>790</v>
      </c>
      <c r="D83" s="1146" t="s">
        <v>800</v>
      </c>
      <c r="E83" s="1148" t="s">
        <v>916</v>
      </c>
      <c r="F83" s="1148"/>
      <c r="G83" s="1148"/>
      <c r="H83" s="1150" t="s">
        <v>814</v>
      </c>
      <c r="I83" s="1150"/>
      <c r="J83" s="1150"/>
      <c r="K83" s="1150"/>
      <c r="L83" s="1150"/>
      <c r="M83" s="1151"/>
    </row>
    <row r="84" spans="1:13" ht="15" thickBot="1" x14ac:dyDescent="0.4">
      <c r="A84" s="392"/>
      <c r="B84" s="392"/>
      <c r="C84" s="392"/>
      <c r="D84" s="1147"/>
      <c r="E84" s="1149"/>
      <c r="F84" s="1149"/>
      <c r="G84" s="1149"/>
      <c r="H84" s="1152"/>
      <c r="I84" s="1152"/>
      <c r="J84" s="1152"/>
      <c r="K84" s="1152"/>
      <c r="L84" s="1152"/>
      <c r="M84" s="1153"/>
    </row>
    <row r="85" spans="1:13" ht="15" thickBot="1" x14ac:dyDescent="0.4">
      <c r="A85" s="410" t="s">
        <v>789</v>
      </c>
      <c r="B85" s="410" t="s">
        <v>132</v>
      </c>
      <c r="C85" s="410" t="s">
        <v>790</v>
      </c>
      <c r="D85" s="1146" t="s">
        <v>800</v>
      </c>
      <c r="E85" s="1148" t="s">
        <v>815</v>
      </c>
      <c r="F85" s="1148"/>
      <c r="G85" s="1148"/>
      <c r="H85" s="1148"/>
      <c r="I85" s="1148"/>
      <c r="J85" s="1148"/>
      <c r="K85" s="1148"/>
      <c r="L85" s="1150" t="s">
        <v>816</v>
      </c>
      <c r="M85" s="1151"/>
    </row>
    <row r="86" spans="1:13" ht="15" thickBot="1" x14ac:dyDescent="0.4">
      <c r="A86" s="392"/>
      <c r="B86" s="392"/>
      <c r="C86" s="392"/>
      <c r="D86" s="1147"/>
      <c r="E86" s="1149"/>
      <c r="F86" s="1149"/>
      <c r="G86" s="1149"/>
      <c r="H86" s="1149"/>
      <c r="I86" s="1149"/>
      <c r="J86" s="1149"/>
      <c r="K86" s="1149"/>
      <c r="L86" s="1152"/>
      <c r="M86" s="1153"/>
    </row>
    <row r="87" spans="1:13" ht="15.75" customHeight="1" thickBot="1" x14ac:dyDescent="0.4">
      <c r="A87" s="410" t="s">
        <v>789</v>
      </c>
      <c r="B87" s="410" t="s">
        <v>132</v>
      </c>
      <c r="C87" s="410" t="s">
        <v>790</v>
      </c>
      <c r="D87" s="1146" t="s">
        <v>800</v>
      </c>
      <c r="E87" s="1106" t="s">
        <v>890</v>
      </c>
      <c r="F87" s="1106"/>
      <c r="G87" s="1106"/>
      <c r="H87" s="1106"/>
      <c r="I87" s="1106"/>
      <c r="J87" s="1106"/>
      <c r="K87" s="1106"/>
      <c r="L87" s="1150" t="s">
        <v>818</v>
      </c>
      <c r="M87" s="1151"/>
    </row>
    <row r="88" spans="1:13" ht="15" thickBot="1" x14ac:dyDescent="0.4">
      <c r="A88" s="392"/>
      <c r="B88" s="392"/>
      <c r="C88" s="392"/>
      <c r="D88" s="1147"/>
      <c r="E88" s="1108"/>
      <c r="F88" s="1108"/>
      <c r="G88" s="1108"/>
      <c r="H88" s="1108"/>
      <c r="I88" s="1108"/>
      <c r="J88" s="1108"/>
      <c r="K88" s="1108"/>
      <c r="L88" s="1152"/>
      <c r="M88" s="1153"/>
    </row>
    <row r="89" spans="1:13" ht="15" thickBot="1" x14ac:dyDescent="0.4">
      <c r="A89" s="1135" t="s">
        <v>902</v>
      </c>
      <c r="B89" s="1136"/>
      <c r="C89" s="1136"/>
      <c r="D89" s="1136"/>
      <c r="E89" s="1136"/>
      <c r="F89" s="1136"/>
      <c r="G89" s="1136"/>
      <c r="H89" s="1136"/>
      <c r="I89" s="1136"/>
      <c r="J89" s="1136"/>
      <c r="K89" s="1136"/>
      <c r="L89" s="1136"/>
      <c r="M89" s="1137"/>
    </row>
    <row r="90" spans="1:13" x14ac:dyDescent="0.35">
      <c r="A90" s="1138" t="s">
        <v>819</v>
      </c>
      <c r="B90" s="1138"/>
      <c r="C90" s="1138"/>
      <c r="D90" s="1125" t="s">
        <v>24</v>
      </c>
      <c r="E90" s="1126"/>
      <c r="F90" s="1129"/>
      <c r="G90" s="1130"/>
      <c r="H90" s="1130"/>
      <c r="I90" s="1130"/>
      <c r="J90" s="1130"/>
      <c r="K90" s="1130"/>
      <c r="L90" s="1130"/>
      <c r="M90" s="1131"/>
    </row>
    <row r="91" spans="1:13" ht="15" thickBot="1" x14ac:dyDescent="0.4">
      <c r="A91" s="1139"/>
      <c r="B91" s="1139"/>
      <c r="C91" s="1139"/>
      <c r="D91" s="1127"/>
      <c r="E91" s="1128"/>
      <c r="F91" s="1132"/>
      <c r="G91" s="1133"/>
      <c r="H91" s="1133"/>
      <c r="I91" s="1133"/>
      <c r="J91" s="1133"/>
      <c r="K91" s="1133"/>
      <c r="L91" s="1133"/>
      <c r="M91" s="1134"/>
    </row>
    <row r="92" spans="1:13" x14ac:dyDescent="0.35">
      <c r="A92" s="1140" t="s">
        <v>932</v>
      </c>
      <c r="B92" s="1141"/>
      <c r="C92" s="1141"/>
      <c r="D92" s="1141"/>
      <c r="E92" s="1141"/>
      <c r="F92" s="1141"/>
      <c r="G92" s="1141"/>
      <c r="H92" s="1141"/>
      <c r="I92" s="1141"/>
      <c r="J92" s="1141"/>
      <c r="K92" s="1141"/>
      <c r="L92" s="1141"/>
      <c r="M92" s="1142"/>
    </row>
    <row r="93" spans="1:13" ht="15" thickBot="1" x14ac:dyDescent="0.4">
      <c r="A93" s="1143"/>
      <c r="B93" s="1144"/>
      <c r="C93" s="1144"/>
      <c r="D93" s="1144"/>
      <c r="E93" s="1144"/>
      <c r="F93" s="1144"/>
      <c r="G93" s="1144"/>
      <c r="H93" s="1144"/>
      <c r="I93" s="1144"/>
      <c r="J93" s="1144"/>
      <c r="K93" s="1144"/>
      <c r="L93" s="1144"/>
      <c r="M93" s="1145"/>
    </row>
    <row r="94" spans="1:13" ht="15" thickBot="1" x14ac:dyDescent="0.4">
      <c r="A94" s="411" t="s">
        <v>789</v>
      </c>
      <c r="B94" s="411" t="s">
        <v>132</v>
      </c>
      <c r="C94" s="411" t="s">
        <v>790</v>
      </c>
      <c r="D94" s="1110" t="s">
        <v>800</v>
      </c>
      <c r="E94" s="1112" t="s">
        <v>820</v>
      </c>
      <c r="F94" s="1112"/>
      <c r="G94" s="1112"/>
      <c r="H94" s="1112"/>
      <c r="I94" s="1112"/>
      <c r="J94" s="1112"/>
      <c r="K94" s="1112"/>
      <c r="L94" s="1112"/>
      <c r="M94" s="1113"/>
    </row>
    <row r="95" spans="1:13" ht="15" thickBot="1" x14ac:dyDescent="0.4">
      <c r="A95" s="392"/>
      <c r="B95" s="392"/>
      <c r="C95" s="392"/>
      <c r="D95" s="1111"/>
      <c r="E95" s="1114"/>
      <c r="F95" s="1114"/>
      <c r="G95" s="1114"/>
      <c r="H95" s="1114"/>
      <c r="I95" s="1114"/>
      <c r="J95" s="1114"/>
      <c r="K95" s="1114"/>
      <c r="L95" s="1114"/>
      <c r="M95" s="1115"/>
    </row>
    <row r="96" spans="1:13" ht="15" thickBot="1" x14ac:dyDescent="0.4">
      <c r="A96" s="411" t="s">
        <v>789</v>
      </c>
      <c r="B96" s="411" t="s">
        <v>132</v>
      </c>
      <c r="C96" s="411" t="s">
        <v>790</v>
      </c>
      <c r="D96" s="1110" t="s">
        <v>800</v>
      </c>
      <c r="E96" s="1112" t="s">
        <v>933</v>
      </c>
      <c r="F96" s="1112"/>
      <c r="G96" s="1112"/>
      <c r="H96" s="1112"/>
      <c r="I96" s="1112"/>
      <c r="J96" s="1112"/>
      <c r="K96" s="1112"/>
      <c r="L96" s="1112"/>
      <c r="M96" s="1113"/>
    </row>
    <row r="97" spans="1:13" ht="15" thickBot="1" x14ac:dyDescent="0.4">
      <c r="A97" s="392"/>
      <c r="B97" s="392"/>
      <c r="C97" s="392"/>
      <c r="D97" s="1111"/>
      <c r="E97" s="1114"/>
      <c r="F97" s="1114"/>
      <c r="G97" s="1114"/>
      <c r="H97" s="1114"/>
      <c r="I97" s="1114"/>
      <c r="J97" s="1114"/>
      <c r="K97" s="1114"/>
      <c r="L97" s="1114"/>
      <c r="M97" s="1115"/>
    </row>
    <row r="98" spans="1:13" ht="15.75" customHeight="1" thickBot="1" x14ac:dyDescent="0.4">
      <c r="A98" s="1116" t="s">
        <v>822</v>
      </c>
      <c r="B98" s="1117"/>
      <c r="C98" s="1117"/>
      <c r="D98" s="1117"/>
      <c r="E98" s="1117"/>
      <c r="F98" s="1117"/>
      <c r="G98" s="1117"/>
      <c r="H98" s="1117"/>
      <c r="I98" s="1117"/>
      <c r="J98" s="1117"/>
      <c r="K98" s="1117"/>
      <c r="L98" s="1117"/>
      <c r="M98" s="1118"/>
    </row>
    <row r="99" spans="1:13" ht="15" customHeight="1" x14ac:dyDescent="0.35">
      <c r="A99" s="1119" t="s">
        <v>892</v>
      </c>
      <c r="B99" s="1120"/>
      <c r="C99" s="1121"/>
      <c r="D99" s="1125" t="s">
        <v>24</v>
      </c>
      <c r="E99" s="1126"/>
      <c r="F99" s="1129"/>
      <c r="G99" s="1130"/>
      <c r="H99" s="1130"/>
      <c r="I99" s="1130"/>
      <c r="J99" s="1130"/>
      <c r="K99" s="1130"/>
      <c r="L99" s="1130"/>
      <c r="M99" s="1131"/>
    </row>
    <row r="100" spans="1:13" ht="15" thickBot="1" x14ac:dyDescent="0.4">
      <c r="A100" s="1122"/>
      <c r="B100" s="1123"/>
      <c r="C100" s="1124"/>
      <c r="D100" s="1127"/>
      <c r="E100" s="1128"/>
      <c r="F100" s="1132"/>
      <c r="G100" s="1133"/>
      <c r="H100" s="1133"/>
      <c r="I100" s="1133"/>
      <c r="J100" s="1133"/>
      <c r="K100" s="1133"/>
      <c r="L100" s="1133"/>
      <c r="M100" s="1134"/>
    </row>
    <row r="101" spans="1:13" ht="15.75" customHeight="1" thickBot="1" x14ac:dyDescent="0.4">
      <c r="A101" s="410" t="s">
        <v>789</v>
      </c>
      <c r="B101" s="410" t="s">
        <v>132</v>
      </c>
      <c r="C101" s="410" t="s">
        <v>790</v>
      </c>
      <c r="D101" s="1097" t="s">
        <v>823</v>
      </c>
      <c r="E101" s="1106" t="s">
        <v>942</v>
      </c>
      <c r="F101" s="1106"/>
      <c r="G101" s="1106"/>
      <c r="H101" s="1106"/>
      <c r="I101" s="1106"/>
      <c r="J101" s="1106"/>
      <c r="K101" s="1106"/>
      <c r="L101" s="1106"/>
      <c r="M101" s="1107"/>
    </row>
    <row r="102" spans="1:13" ht="33.75" customHeight="1" thickBot="1" x14ac:dyDescent="0.4">
      <c r="A102" s="392"/>
      <c r="B102" s="392"/>
      <c r="C102" s="392"/>
      <c r="D102" s="1098"/>
      <c r="E102" s="1108"/>
      <c r="F102" s="1108"/>
      <c r="G102" s="1108"/>
      <c r="H102" s="1108"/>
      <c r="I102" s="1108"/>
      <c r="J102" s="1108"/>
      <c r="K102" s="1108"/>
      <c r="L102" s="1108"/>
      <c r="M102" s="1109"/>
    </row>
    <row r="103" spans="1:13" ht="15" customHeight="1" thickBot="1" x14ac:dyDescent="0.4">
      <c r="A103" s="410" t="s">
        <v>789</v>
      </c>
      <c r="B103" s="410" t="s">
        <v>132</v>
      </c>
      <c r="C103" s="410" t="s">
        <v>790</v>
      </c>
      <c r="D103" s="1097" t="s">
        <v>824</v>
      </c>
      <c r="E103" s="1106" t="s">
        <v>944</v>
      </c>
      <c r="F103" s="1106"/>
      <c r="G103" s="1106"/>
      <c r="H103" s="1106"/>
      <c r="I103" s="1106"/>
      <c r="J103" s="1106"/>
      <c r="K103" s="1106"/>
      <c r="L103" s="1106"/>
      <c r="M103" s="1107"/>
    </row>
    <row r="104" spans="1:13" ht="49.5" customHeight="1" thickBot="1" x14ac:dyDescent="0.4">
      <c r="A104" s="392"/>
      <c r="B104" s="392"/>
      <c r="C104" s="392"/>
      <c r="D104" s="1098"/>
      <c r="E104" s="1108"/>
      <c r="F104" s="1108"/>
      <c r="G104" s="1108"/>
      <c r="H104" s="1108"/>
      <c r="I104" s="1108"/>
      <c r="J104" s="1108"/>
      <c r="K104" s="1108"/>
      <c r="L104" s="1108"/>
      <c r="M104" s="1109"/>
    </row>
    <row r="105" spans="1:13" ht="15.75" customHeight="1" thickBot="1" x14ac:dyDescent="0.4">
      <c r="A105" s="410" t="s">
        <v>789</v>
      </c>
      <c r="B105" s="410" t="s">
        <v>132</v>
      </c>
      <c r="C105" s="410" t="s">
        <v>790</v>
      </c>
      <c r="D105" s="1097" t="s">
        <v>825</v>
      </c>
      <c r="E105" s="1099" t="s">
        <v>826</v>
      </c>
      <c r="F105" s="1099"/>
      <c r="G105" s="1099"/>
      <c r="H105" s="1099"/>
      <c r="I105" s="1099"/>
      <c r="J105" s="1099"/>
      <c r="K105" s="1099"/>
      <c r="L105" s="1099"/>
      <c r="M105" s="1100"/>
    </row>
    <row r="106" spans="1:13" ht="21.75" customHeight="1" thickBot="1" x14ac:dyDescent="0.4">
      <c r="A106" s="392"/>
      <c r="B106" s="392"/>
      <c r="C106" s="392"/>
      <c r="D106" s="1098"/>
      <c r="E106" s="1101"/>
      <c r="F106" s="1101"/>
      <c r="G106" s="1101"/>
      <c r="H106" s="1101"/>
      <c r="I106" s="1101"/>
      <c r="J106" s="1101"/>
      <c r="K106" s="1101"/>
      <c r="L106" s="1101"/>
      <c r="M106" s="1102"/>
    </row>
    <row r="107" spans="1:13" ht="15.75" customHeight="1" thickBot="1" x14ac:dyDescent="0.4">
      <c r="A107" s="410" t="s">
        <v>789</v>
      </c>
      <c r="B107" s="410" t="s">
        <v>132</v>
      </c>
      <c r="C107" s="410" t="s">
        <v>790</v>
      </c>
      <c r="D107" s="1097" t="s">
        <v>893</v>
      </c>
      <c r="E107" s="1099" t="s">
        <v>894</v>
      </c>
      <c r="F107" s="1099"/>
      <c r="G107" s="1099"/>
      <c r="H107" s="1099"/>
      <c r="I107" s="1099"/>
      <c r="J107" s="1099"/>
      <c r="K107" s="1099"/>
      <c r="L107" s="1099"/>
      <c r="M107" s="1100"/>
    </row>
    <row r="108" spans="1:13" ht="33.75" customHeight="1" thickBot="1" x14ac:dyDescent="0.4">
      <c r="A108" s="392"/>
      <c r="B108" s="392"/>
      <c r="C108" s="392"/>
      <c r="D108" s="1098"/>
      <c r="E108" s="1101"/>
      <c r="F108" s="1101"/>
      <c r="G108" s="1101"/>
      <c r="H108" s="1101"/>
      <c r="I108" s="1101"/>
      <c r="J108" s="1101"/>
      <c r="K108" s="1101"/>
      <c r="L108" s="1101"/>
      <c r="M108" s="1102"/>
    </row>
    <row r="109" spans="1:13" ht="15.75" customHeight="1" thickBot="1" x14ac:dyDescent="0.4">
      <c r="A109" s="1103" t="s">
        <v>828</v>
      </c>
      <c r="B109" s="1104"/>
      <c r="C109" s="1104"/>
      <c r="D109" s="1104"/>
      <c r="E109" s="1104"/>
      <c r="F109" s="1104"/>
      <c r="G109" s="1104"/>
      <c r="H109" s="1104"/>
      <c r="I109" s="1104"/>
      <c r="J109" s="1104"/>
      <c r="K109" s="1104"/>
      <c r="L109" s="1104"/>
      <c r="M109" s="1105"/>
    </row>
    <row r="110" spans="1:13" ht="20.149999999999999" customHeight="1" thickBot="1" x14ac:dyDescent="0.4">
      <c r="A110" s="1228" t="s">
        <v>1041</v>
      </c>
      <c r="B110" s="1229"/>
      <c r="C110" s="460"/>
      <c r="D110" s="460"/>
      <c r="E110" s="460"/>
      <c r="F110" s="460"/>
      <c r="G110" s="460"/>
      <c r="H110" s="460"/>
      <c r="I110" s="460"/>
      <c r="J110" s="460"/>
      <c r="K110" s="463" t="s">
        <v>1040</v>
      </c>
      <c r="L110" s="1230"/>
      <c r="M110" s="1231"/>
    </row>
  </sheetData>
  <mergeCells count="129">
    <mergeCell ref="A110:B110"/>
    <mergeCell ref="L110:M110"/>
    <mergeCell ref="A5:I5"/>
    <mergeCell ref="J5:K5"/>
    <mergeCell ref="L5:M5"/>
    <mergeCell ref="A6:I6"/>
    <mergeCell ref="J6:K6"/>
    <mergeCell ref="L6:M6"/>
    <mergeCell ref="A1:M1"/>
    <mergeCell ref="B2:C2"/>
    <mergeCell ref="D2:F2"/>
    <mergeCell ref="G2:M2"/>
    <mergeCell ref="A3:M3"/>
    <mergeCell ref="A4:I4"/>
    <mergeCell ref="J4:K4"/>
    <mergeCell ref="L4:M4"/>
    <mergeCell ref="A9:I9"/>
    <mergeCell ref="J9:K9"/>
    <mergeCell ref="L9:M9"/>
    <mergeCell ref="A10:I10"/>
    <mergeCell ref="J10:K10"/>
    <mergeCell ref="L10:M10"/>
    <mergeCell ref="A7:I7"/>
    <mergeCell ref="J7:K7"/>
    <mergeCell ref="L7:M7"/>
    <mergeCell ref="A8:I8"/>
    <mergeCell ref="J8:K8"/>
    <mergeCell ref="L8:M8"/>
    <mergeCell ref="D18:M19"/>
    <mergeCell ref="A20:M20"/>
    <mergeCell ref="A21:C22"/>
    <mergeCell ref="D21:E22"/>
    <mergeCell ref="F21:M22"/>
    <mergeCell ref="D23:M24"/>
    <mergeCell ref="A11:M11"/>
    <mergeCell ref="A12:M14"/>
    <mergeCell ref="A15:M15"/>
    <mergeCell ref="A16:C17"/>
    <mergeCell ref="D16:E17"/>
    <mergeCell ref="F16:M17"/>
    <mergeCell ref="B32:B33"/>
    <mergeCell ref="C32:C33"/>
    <mergeCell ref="A34:M34"/>
    <mergeCell ref="A35:C36"/>
    <mergeCell ref="D35:E36"/>
    <mergeCell ref="F35:M36"/>
    <mergeCell ref="A25:M25"/>
    <mergeCell ref="A26:C27"/>
    <mergeCell ref="D26:E27"/>
    <mergeCell ref="F26:M27"/>
    <mergeCell ref="D28:M29"/>
    <mergeCell ref="A30:A31"/>
    <mergeCell ref="B30:B31"/>
    <mergeCell ref="C30:C31"/>
    <mergeCell ref="D30:M33"/>
    <mergeCell ref="A32:A33"/>
    <mergeCell ref="D46:M47"/>
    <mergeCell ref="A48:M48"/>
    <mergeCell ref="A49:C50"/>
    <mergeCell ref="D49:E50"/>
    <mergeCell ref="F49:M50"/>
    <mergeCell ref="B51:C51"/>
    <mergeCell ref="D51:M51"/>
    <mergeCell ref="D37:M38"/>
    <mergeCell ref="D39:M40"/>
    <mergeCell ref="D41:M42"/>
    <mergeCell ref="A43:M43"/>
    <mergeCell ref="A44:C45"/>
    <mergeCell ref="D44:E45"/>
    <mergeCell ref="F44:M45"/>
    <mergeCell ref="A63:C64"/>
    <mergeCell ref="D63:E64"/>
    <mergeCell ref="F63:M64"/>
    <mergeCell ref="D65:D66"/>
    <mergeCell ref="E65:M66"/>
    <mergeCell ref="D67:D68"/>
    <mergeCell ref="E67:M68"/>
    <mergeCell ref="D53:M53"/>
    <mergeCell ref="D55:M55"/>
    <mergeCell ref="B56:M56"/>
    <mergeCell ref="D58:M58"/>
    <mergeCell ref="D60:M60"/>
    <mergeCell ref="D62:M62"/>
    <mergeCell ref="D75:M76"/>
    <mergeCell ref="A77:M77"/>
    <mergeCell ref="A78:M78"/>
    <mergeCell ref="A79:C80"/>
    <mergeCell ref="D79:E80"/>
    <mergeCell ref="F79:M80"/>
    <mergeCell ref="A69:M69"/>
    <mergeCell ref="A70:C71"/>
    <mergeCell ref="D70:E71"/>
    <mergeCell ref="F70:M71"/>
    <mergeCell ref="A72:M72"/>
    <mergeCell ref="D73:M74"/>
    <mergeCell ref="D85:D86"/>
    <mergeCell ref="E85:K86"/>
    <mergeCell ref="L85:M86"/>
    <mergeCell ref="D87:D88"/>
    <mergeCell ref="E87:K88"/>
    <mergeCell ref="L87:M88"/>
    <mergeCell ref="D81:D82"/>
    <mergeCell ref="E81:G82"/>
    <mergeCell ref="H81:M82"/>
    <mergeCell ref="D83:D84"/>
    <mergeCell ref="E83:G84"/>
    <mergeCell ref="H83:M84"/>
    <mergeCell ref="D96:D97"/>
    <mergeCell ref="E96:M97"/>
    <mergeCell ref="A98:M98"/>
    <mergeCell ref="A99:C100"/>
    <mergeCell ref="D99:E100"/>
    <mergeCell ref="F99:M100"/>
    <mergeCell ref="A89:M89"/>
    <mergeCell ref="A90:C91"/>
    <mergeCell ref="D90:E91"/>
    <mergeCell ref="F90:M91"/>
    <mergeCell ref="A92:M93"/>
    <mergeCell ref="D94:D95"/>
    <mergeCell ref="E94:M95"/>
    <mergeCell ref="D107:D108"/>
    <mergeCell ref="E107:M108"/>
    <mergeCell ref="A109:M109"/>
    <mergeCell ref="D101:D102"/>
    <mergeCell ref="E101:M102"/>
    <mergeCell ref="D103:D104"/>
    <mergeCell ref="E103:M104"/>
    <mergeCell ref="D105:D106"/>
    <mergeCell ref="E105:M106"/>
  </mergeCells>
  <dataValidations count="4">
    <dataValidation allowBlank="1" showErrorMessage="1" sqref="A26:C27 A35:C36 A44:C45 A49:C50 A63:C64 A70:C71 A79:C80 A90:C91 A99:C100" xr:uid="{00000000-0002-0000-0E00-000000000000}"/>
    <dataValidation allowBlank="1" showErrorMessage="1" promptTitle="1. Mandatory-H&amp;S Items" prompt="Enter the cost(s) associated with H&amp;S amount listed on Work Order. " sqref="D16:M17 D21:M22 D26:M27 D35:M36 D44:M45 D49:M50 D63:M64 D70:M71 D79:M80 D90:M91 D99:M100" xr:uid="{00000000-0002-0000-0E00-000001000000}"/>
    <dataValidation allowBlank="1" showErrorMessage="1" promptTitle="1.-Mandatory- Health &amp; Safety " prompt="Enter the cost(s) associated with H&amp;S amount listed on Work Order. " sqref="A16:C17" xr:uid="{00000000-0002-0000-0E00-000002000000}"/>
    <dataValidation allowBlank="1" showErrorMessage="1" promptTitle="2.-Mandatory Light Emitting" prompt="Enter the cost(s) associated LED cost(s) listed on Work Order. " sqref="A21:C22" xr:uid="{00000000-0002-0000-0E00-000003000000}"/>
  </dataValidations>
  <hyperlinks>
    <hyperlink ref="D53" r:id="rId1" display="Attic Floors- Unconditoned Attic SWS " xr:uid="{00000000-0004-0000-0E00-000000000000}"/>
    <hyperlink ref="D55" r:id="rId2" display="Attic Floors- Unconditoned Attic SWS " xr:uid="{00000000-0004-0000-0E00-000001000000}"/>
    <hyperlink ref="D58" r:id="rId3" display="○ Attic Floors- Unconditoned Attic SWS " xr:uid="{00000000-0004-0000-0E00-000002000000}"/>
    <hyperlink ref="D62" r:id="rId4" display="            ○ Attic Knee Walls SWS" xr:uid="{00000000-0004-0000-0E00-000003000000}"/>
    <hyperlink ref="H81" r:id="rId5" xr:uid="{00000000-0004-0000-0E00-000004000000}"/>
    <hyperlink ref="H83" r:id="rId6" xr:uid="{00000000-0004-0000-0E00-000005000000}"/>
    <hyperlink ref="A20:M20" r:id="rId7" display="○WPN 22-7" xr:uid="{00000000-0004-0000-0E00-000006000000}"/>
    <hyperlink ref="D53:M53" r:id="rId8" display=" ○ Attic Floors- Unconditoned Attic SWS " xr:uid="{00000000-0004-0000-0E00-000007000000}"/>
    <hyperlink ref="D55:M55" r:id="rId9" display="○ Attic Floors- Unconditoned Attic SWS " xr:uid="{00000000-0004-0000-0E00-000008000000}"/>
    <hyperlink ref="D60:H60" r:id="rId10" display="            ○ Inaccessible Ceilings- Dense Pack SWS  " xr:uid="{00000000-0004-0000-0E00-000009000000}"/>
    <hyperlink ref="A34:M34" r:id="rId11" display="○ Air sealing SWS" xr:uid="{00000000-0004-0000-0E00-00000A000000}"/>
    <hyperlink ref="A25:M25" r:id="rId12" display="○ Lighting Replacement SWS" xr:uid="{00000000-0004-0000-0E00-00000B000000}"/>
    <hyperlink ref="A43:M43" r:id="rId13" display="○ Duct sealing SWS" xr:uid="{00000000-0004-0000-0E00-00000C000000}"/>
    <hyperlink ref="A48:M48" r:id="rId14" display="○ General Duct Insulation SWS" xr:uid="{00000000-0004-0000-0E00-00000D000000}"/>
    <hyperlink ref="A69:M69" r:id="rId15" display="○ Dense Pack Insulation SWS" xr:uid="{00000000-0004-0000-0E00-00000E000000}"/>
    <hyperlink ref="A77:M77" r:id="rId16" display="○ Floors SWS" xr:uid="{00000000-0004-0000-0E00-00000F000000}"/>
    <hyperlink ref="A78:M78" r:id="rId17" display="○ Ground Vapor Retarders SWS" xr:uid="{00000000-0004-0000-0E00-000010000000}"/>
    <hyperlink ref="L85:M86" r:id="rId18" display="Tank Insulation SWS " xr:uid="{00000000-0004-0000-0E00-000011000000}"/>
    <hyperlink ref="L87:M88" r:id="rId19" display="Pipe Insulation SWS" xr:uid="{00000000-0004-0000-0E00-000012000000}"/>
    <hyperlink ref="A98:M98" r:id="rId20" display="○ Refrigerator Replacement SWS " xr:uid="{00000000-0004-0000-0E00-000013000000}"/>
    <hyperlink ref="A109:M109" r:id="rId21" display="○ Heating &amp; Cooling: Equipment Installation SWS" xr:uid="{00000000-0004-0000-0E00-000014000000}"/>
  </hyperlinks>
  <printOptions horizontalCentered="1"/>
  <pageMargins left="0" right="0" top="0.25" bottom="0.25" header="0.05" footer="0.05"/>
  <pageSetup scale="77" orientation="portrait" horizontalDpi="300" r:id="rId22"/>
  <rowBreaks count="2" manualBreakCount="2">
    <brk id="62" max="12" man="1"/>
    <brk id="109" min="11" max="23" man="1"/>
  </rowBreaks>
  <drawing r:id="rId23"/>
  <legacyDrawing r:id="rId24"/>
  <mc:AlternateContent xmlns:mc="http://schemas.openxmlformats.org/markup-compatibility/2006">
    <mc:Choice Requires="x14">
      <controls>
        <mc:AlternateContent xmlns:mc="http://schemas.openxmlformats.org/markup-compatibility/2006">
          <mc:Choice Requires="x14">
            <control shapeId="35841" r:id="rId25" name="Check Box 1">
              <controlPr defaultSize="0" autoFill="0" autoLine="0" autoPict="0">
                <anchor moveWithCells="1">
                  <from>
                    <xdr:col>10</xdr:col>
                    <xdr:colOff>31750</xdr:colOff>
                    <xdr:row>4</xdr:row>
                    <xdr:rowOff>25400</xdr:rowOff>
                  </from>
                  <to>
                    <xdr:col>10</xdr:col>
                    <xdr:colOff>736600</xdr:colOff>
                    <xdr:row>4</xdr:row>
                    <xdr:rowOff>228600</xdr:rowOff>
                  </to>
                </anchor>
              </controlPr>
            </control>
          </mc:Choice>
        </mc:AlternateContent>
        <mc:AlternateContent xmlns:mc="http://schemas.openxmlformats.org/markup-compatibility/2006">
          <mc:Choice Requires="x14">
            <control shapeId="35842" r:id="rId26" name="Check Box 2">
              <controlPr defaultSize="0" autoFill="0" autoLine="0" autoPict="0">
                <anchor moveWithCells="1">
                  <from>
                    <xdr:col>12</xdr:col>
                    <xdr:colOff>25400</xdr:colOff>
                    <xdr:row>4</xdr:row>
                    <xdr:rowOff>12700</xdr:rowOff>
                  </from>
                  <to>
                    <xdr:col>12</xdr:col>
                    <xdr:colOff>749300</xdr:colOff>
                    <xdr:row>4</xdr:row>
                    <xdr:rowOff>222250</xdr:rowOff>
                  </to>
                </anchor>
              </controlPr>
            </control>
          </mc:Choice>
        </mc:AlternateContent>
        <mc:AlternateContent xmlns:mc="http://schemas.openxmlformats.org/markup-compatibility/2006">
          <mc:Choice Requires="x14">
            <control shapeId="35843" r:id="rId27" name="Check Box 3">
              <controlPr defaultSize="0" autoFill="0" autoLine="0" autoPict="0">
                <anchor moveWithCells="1">
                  <from>
                    <xdr:col>10</xdr:col>
                    <xdr:colOff>31750</xdr:colOff>
                    <xdr:row>5</xdr:row>
                    <xdr:rowOff>12700</xdr:rowOff>
                  </from>
                  <to>
                    <xdr:col>10</xdr:col>
                    <xdr:colOff>749300</xdr:colOff>
                    <xdr:row>5</xdr:row>
                    <xdr:rowOff>222250</xdr:rowOff>
                  </to>
                </anchor>
              </controlPr>
            </control>
          </mc:Choice>
        </mc:AlternateContent>
        <mc:AlternateContent xmlns:mc="http://schemas.openxmlformats.org/markup-compatibility/2006">
          <mc:Choice Requires="x14">
            <control shapeId="35844" r:id="rId28" name="Check Box 4">
              <controlPr defaultSize="0" autoFill="0" autoLine="0" autoPict="0">
                <anchor moveWithCells="1">
                  <from>
                    <xdr:col>12</xdr:col>
                    <xdr:colOff>25400</xdr:colOff>
                    <xdr:row>5</xdr:row>
                    <xdr:rowOff>25400</xdr:rowOff>
                  </from>
                  <to>
                    <xdr:col>12</xdr:col>
                    <xdr:colOff>749300</xdr:colOff>
                    <xdr:row>6</xdr:row>
                    <xdr:rowOff>0</xdr:rowOff>
                  </to>
                </anchor>
              </controlPr>
            </control>
          </mc:Choice>
        </mc:AlternateContent>
        <mc:AlternateContent xmlns:mc="http://schemas.openxmlformats.org/markup-compatibility/2006">
          <mc:Choice Requires="x14">
            <control shapeId="35845" r:id="rId29" name="Check Box 5">
              <controlPr defaultSize="0" autoFill="0" autoLine="0" autoPict="0">
                <anchor moveWithCells="1">
                  <from>
                    <xdr:col>10</xdr:col>
                    <xdr:colOff>31750</xdr:colOff>
                    <xdr:row>6</xdr:row>
                    <xdr:rowOff>12700</xdr:rowOff>
                  </from>
                  <to>
                    <xdr:col>10</xdr:col>
                    <xdr:colOff>749300</xdr:colOff>
                    <xdr:row>6</xdr:row>
                    <xdr:rowOff>222250</xdr:rowOff>
                  </to>
                </anchor>
              </controlPr>
            </control>
          </mc:Choice>
        </mc:AlternateContent>
        <mc:AlternateContent xmlns:mc="http://schemas.openxmlformats.org/markup-compatibility/2006">
          <mc:Choice Requires="x14">
            <control shapeId="35846" r:id="rId30" name="Check Box 6">
              <controlPr defaultSize="0" autoFill="0" autoLine="0" autoPict="0">
                <anchor moveWithCells="1">
                  <from>
                    <xdr:col>12</xdr:col>
                    <xdr:colOff>25400</xdr:colOff>
                    <xdr:row>6</xdr:row>
                    <xdr:rowOff>25400</xdr:rowOff>
                  </from>
                  <to>
                    <xdr:col>12</xdr:col>
                    <xdr:colOff>749300</xdr:colOff>
                    <xdr:row>6</xdr:row>
                    <xdr:rowOff>228600</xdr:rowOff>
                  </to>
                </anchor>
              </controlPr>
            </control>
          </mc:Choice>
        </mc:AlternateContent>
        <mc:AlternateContent xmlns:mc="http://schemas.openxmlformats.org/markup-compatibility/2006">
          <mc:Choice Requires="x14">
            <control shapeId="35847" r:id="rId31" name="Check Box 7">
              <controlPr defaultSize="0" autoFill="0" autoLine="0" autoPict="0">
                <anchor moveWithCells="1">
                  <from>
                    <xdr:col>10</xdr:col>
                    <xdr:colOff>31750</xdr:colOff>
                    <xdr:row>7</xdr:row>
                    <xdr:rowOff>25400</xdr:rowOff>
                  </from>
                  <to>
                    <xdr:col>10</xdr:col>
                    <xdr:colOff>736600</xdr:colOff>
                    <xdr:row>7</xdr:row>
                    <xdr:rowOff>228600</xdr:rowOff>
                  </to>
                </anchor>
              </controlPr>
            </control>
          </mc:Choice>
        </mc:AlternateContent>
        <mc:AlternateContent xmlns:mc="http://schemas.openxmlformats.org/markup-compatibility/2006">
          <mc:Choice Requires="x14">
            <control shapeId="35848" r:id="rId32" name="Check Box 8">
              <controlPr defaultSize="0" autoFill="0" autoLine="0" autoPict="0">
                <anchor moveWithCells="1">
                  <from>
                    <xdr:col>12</xdr:col>
                    <xdr:colOff>25400</xdr:colOff>
                    <xdr:row>7</xdr:row>
                    <xdr:rowOff>25400</xdr:rowOff>
                  </from>
                  <to>
                    <xdr:col>12</xdr:col>
                    <xdr:colOff>749300</xdr:colOff>
                    <xdr:row>8</xdr:row>
                    <xdr:rowOff>0</xdr:rowOff>
                  </to>
                </anchor>
              </controlPr>
            </control>
          </mc:Choice>
        </mc:AlternateContent>
        <mc:AlternateContent xmlns:mc="http://schemas.openxmlformats.org/markup-compatibility/2006">
          <mc:Choice Requires="x14">
            <control shapeId="35849" r:id="rId33" name="Check Box 9">
              <controlPr defaultSize="0" autoFill="0" autoLine="0" autoPict="0">
                <anchor moveWithCells="1">
                  <from>
                    <xdr:col>10</xdr:col>
                    <xdr:colOff>31750</xdr:colOff>
                    <xdr:row>8</xdr:row>
                    <xdr:rowOff>12700</xdr:rowOff>
                  </from>
                  <to>
                    <xdr:col>10</xdr:col>
                    <xdr:colOff>736600</xdr:colOff>
                    <xdr:row>8</xdr:row>
                    <xdr:rowOff>222250</xdr:rowOff>
                  </to>
                </anchor>
              </controlPr>
            </control>
          </mc:Choice>
        </mc:AlternateContent>
        <mc:AlternateContent xmlns:mc="http://schemas.openxmlformats.org/markup-compatibility/2006">
          <mc:Choice Requires="x14">
            <control shapeId="35850" r:id="rId34" name="Check Box 10">
              <controlPr defaultSize="0" autoFill="0" autoLine="0" autoPict="0">
                <anchor moveWithCells="1">
                  <from>
                    <xdr:col>12</xdr:col>
                    <xdr:colOff>25400</xdr:colOff>
                    <xdr:row>8</xdr:row>
                    <xdr:rowOff>31750</xdr:rowOff>
                  </from>
                  <to>
                    <xdr:col>12</xdr:col>
                    <xdr:colOff>749300</xdr:colOff>
                    <xdr:row>9</xdr:row>
                    <xdr:rowOff>12700</xdr:rowOff>
                  </to>
                </anchor>
              </controlPr>
            </control>
          </mc:Choice>
        </mc:AlternateContent>
        <mc:AlternateContent xmlns:mc="http://schemas.openxmlformats.org/markup-compatibility/2006">
          <mc:Choice Requires="x14">
            <control shapeId="35851" r:id="rId35" name="Check Box 11">
              <controlPr defaultSize="0" autoFill="0" autoLine="0" autoPict="0">
                <anchor moveWithCells="1">
                  <from>
                    <xdr:col>10</xdr:col>
                    <xdr:colOff>31750</xdr:colOff>
                    <xdr:row>9</xdr:row>
                    <xdr:rowOff>25400</xdr:rowOff>
                  </from>
                  <to>
                    <xdr:col>10</xdr:col>
                    <xdr:colOff>749300</xdr:colOff>
                    <xdr:row>10</xdr:row>
                    <xdr:rowOff>0</xdr:rowOff>
                  </to>
                </anchor>
              </controlPr>
            </control>
          </mc:Choice>
        </mc:AlternateContent>
        <mc:AlternateContent xmlns:mc="http://schemas.openxmlformats.org/markup-compatibility/2006">
          <mc:Choice Requires="x14">
            <control shapeId="35852" r:id="rId36" name="Check Box 12">
              <controlPr defaultSize="0" autoFill="0" autoLine="0" autoPict="0">
                <anchor moveWithCells="1">
                  <from>
                    <xdr:col>12</xdr:col>
                    <xdr:colOff>25400</xdr:colOff>
                    <xdr:row>9</xdr:row>
                    <xdr:rowOff>31750</xdr:rowOff>
                  </from>
                  <to>
                    <xdr:col>12</xdr:col>
                    <xdr:colOff>749300</xdr:colOff>
                    <xdr:row>10</xdr:row>
                    <xdr:rowOff>12700</xdr:rowOff>
                  </to>
                </anchor>
              </controlPr>
            </control>
          </mc:Choice>
        </mc:AlternateContent>
        <mc:AlternateContent xmlns:mc="http://schemas.openxmlformats.org/markup-compatibility/2006">
          <mc:Choice Requires="x14">
            <control shapeId="35853" r:id="rId37" name="Check Box 13">
              <controlPr defaultSize="0" autoFill="0" autoLine="0" autoPict="0">
                <anchor moveWithCells="1">
                  <from>
                    <xdr:col>0</xdr:col>
                    <xdr:colOff>203200</xdr:colOff>
                    <xdr:row>31</xdr:row>
                    <xdr:rowOff>88900</xdr:rowOff>
                  </from>
                  <to>
                    <xdr:col>0</xdr:col>
                    <xdr:colOff>508000</xdr:colOff>
                    <xdr:row>32</xdr:row>
                    <xdr:rowOff>152400</xdr:rowOff>
                  </to>
                </anchor>
              </controlPr>
            </control>
          </mc:Choice>
        </mc:AlternateContent>
        <mc:AlternateContent xmlns:mc="http://schemas.openxmlformats.org/markup-compatibility/2006">
          <mc:Choice Requires="x14">
            <control shapeId="35854" r:id="rId38" name="Check Box 14">
              <controlPr defaultSize="0" autoFill="0" autoLine="0" autoPict="0">
                <anchor moveWithCells="1">
                  <from>
                    <xdr:col>2</xdr:col>
                    <xdr:colOff>184150</xdr:colOff>
                    <xdr:row>31</xdr:row>
                    <xdr:rowOff>107950</xdr:rowOff>
                  </from>
                  <to>
                    <xdr:col>3</xdr:col>
                    <xdr:colOff>25400</xdr:colOff>
                    <xdr:row>32</xdr:row>
                    <xdr:rowOff>146050</xdr:rowOff>
                  </to>
                </anchor>
              </controlPr>
            </control>
          </mc:Choice>
        </mc:AlternateContent>
        <mc:AlternateContent xmlns:mc="http://schemas.openxmlformats.org/markup-compatibility/2006">
          <mc:Choice Requires="x14">
            <control shapeId="35855" r:id="rId39" name="Check Box 15">
              <controlPr defaultSize="0" autoFill="0" autoLine="0" autoPict="0">
                <anchor moveWithCells="1">
                  <from>
                    <xdr:col>1</xdr:col>
                    <xdr:colOff>190500</xdr:colOff>
                    <xdr:row>31</xdr:row>
                    <xdr:rowOff>107950</xdr:rowOff>
                  </from>
                  <to>
                    <xdr:col>1</xdr:col>
                    <xdr:colOff>419100</xdr:colOff>
                    <xdr:row>32</xdr:row>
                    <xdr:rowOff>139700</xdr:rowOff>
                  </to>
                </anchor>
              </controlPr>
            </control>
          </mc:Choice>
        </mc:AlternateContent>
        <mc:AlternateContent xmlns:mc="http://schemas.openxmlformats.org/markup-compatibility/2006">
          <mc:Choice Requires="x14">
            <control shapeId="35856" r:id="rId40" name="Check Box 16">
              <controlPr defaultSize="0" autoFill="0" autoLine="0" autoPict="0">
                <anchor moveWithCells="1">
                  <from>
                    <xdr:col>0</xdr:col>
                    <xdr:colOff>184150</xdr:colOff>
                    <xdr:row>38</xdr:row>
                    <xdr:rowOff>177800</xdr:rowOff>
                  </from>
                  <to>
                    <xdr:col>1</xdr:col>
                    <xdr:colOff>38100</xdr:colOff>
                    <xdr:row>40</xdr:row>
                    <xdr:rowOff>12700</xdr:rowOff>
                  </to>
                </anchor>
              </controlPr>
            </control>
          </mc:Choice>
        </mc:AlternateContent>
        <mc:AlternateContent xmlns:mc="http://schemas.openxmlformats.org/markup-compatibility/2006">
          <mc:Choice Requires="x14">
            <control shapeId="35857" r:id="rId41" name="Check Box 17">
              <controlPr defaultSize="0" autoFill="0" autoLine="0" autoPict="0">
                <anchor moveWithCells="1">
                  <from>
                    <xdr:col>2</xdr:col>
                    <xdr:colOff>184150</xdr:colOff>
                    <xdr:row>39</xdr:row>
                    <xdr:rowOff>0</xdr:rowOff>
                  </from>
                  <to>
                    <xdr:col>3</xdr:col>
                    <xdr:colOff>107950</xdr:colOff>
                    <xdr:row>40</xdr:row>
                    <xdr:rowOff>12700</xdr:rowOff>
                  </to>
                </anchor>
              </controlPr>
            </control>
          </mc:Choice>
        </mc:AlternateContent>
        <mc:AlternateContent xmlns:mc="http://schemas.openxmlformats.org/markup-compatibility/2006">
          <mc:Choice Requires="x14">
            <control shapeId="35858" r:id="rId42" name="Check Box 18">
              <controlPr defaultSize="0" autoFill="0" autoLine="0" autoPict="0">
                <anchor moveWithCells="1">
                  <from>
                    <xdr:col>1</xdr:col>
                    <xdr:colOff>203200</xdr:colOff>
                    <xdr:row>38</xdr:row>
                    <xdr:rowOff>190500</xdr:rowOff>
                  </from>
                  <to>
                    <xdr:col>2</xdr:col>
                    <xdr:colOff>107950</xdr:colOff>
                    <xdr:row>39</xdr:row>
                    <xdr:rowOff>184150</xdr:rowOff>
                  </to>
                </anchor>
              </controlPr>
            </control>
          </mc:Choice>
        </mc:AlternateContent>
        <mc:AlternateContent xmlns:mc="http://schemas.openxmlformats.org/markup-compatibility/2006">
          <mc:Choice Requires="x14">
            <control shapeId="35859" r:id="rId43" name="Check Box 19">
              <controlPr defaultSize="0" autoFill="0" autoLine="0" autoPict="0">
                <anchor moveWithCells="1">
                  <from>
                    <xdr:col>0</xdr:col>
                    <xdr:colOff>190500</xdr:colOff>
                    <xdr:row>41</xdr:row>
                    <xdr:rowOff>25400</xdr:rowOff>
                  </from>
                  <to>
                    <xdr:col>1</xdr:col>
                    <xdr:colOff>31750</xdr:colOff>
                    <xdr:row>41</xdr:row>
                    <xdr:rowOff>152400</xdr:rowOff>
                  </to>
                </anchor>
              </controlPr>
            </control>
          </mc:Choice>
        </mc:AlternateContent>
        <mc:AlternateContent xmlns:mc="http://schemas.openxmlformats.org/markup-compatibility/2006">
          <mc:Choice Requires="x14">
            <control shapeId="35860" r:id="rId44" name="Check Box 20">
              <controlPr defaultSize="0" autoFill="0" autoLine="0" autoPict="0">
                <anchor moveWithCells="1">
                  <from>
                    <xdr:col>2</xdr:col>
                    <xdr:colOff>190500</xdr:colOff>
                    <xdr:row>41</xdr:row>
                    <xdr:rowOff>0</xdr:rowOff>
                  </from>
                  <to>
                    <xdr:col>3</xdr:col>
                    <xdr:colOff>88900</xdr:colOff>
                    <xdr:row>42</xdr:row>
                    <xdr:rowOff>12700</xdr:rowOff>
                  </to>
                </anchor>
              </controlPr>
            </control>
          </mc:Choice>
        </mc:AlternateContent>
        <mc:AlternateContent xmlns:mc="http://schemas.openxmlformats.org/markup-compatibility/2006">
          <mc:Choice Requires="x14">
            <control shapeId="35861" r:id="rId45" name="Check Box 21">
              <controlPr defaultSize="0" autoFill="0" autoLine="0" autoPict="0">
                <anchor moveWithCells="1">
                  <from>
                    <xdr:col>1</xdr:col>
                    <xdr:colOff>222250</xdr:colOff>
                    <xdr:row>40</xdr:row>
                    <xdr:rowOff>184150</xdr:rowOff>
                  </from>
                  <to>
                    <xdr:col>2</xdr:col>
                    <xdr:colOff>101600</xdr:colOff>
                    <xdr:row>42</xdr:row>
                    <xdr:rowOff>12700</xdr:rowOff>
                  </to>
                </anchor>
              </controlPr>
            </control>
          </mc:Choice>
        </mc:AlternateContent>
        <mc:AlternateContent xmlns:mc="http://schemas.openxmlformats.org/markup-compatibility/2006">
          <mc:Choice Requires="x14">
            <control shapeId="35862" r:id="rId46" name="Check Box 22">
              <controlPr defaultSize="0" autoFill="0" autoLine="0" autoPict="0">
                <anchor moveWithCells="1">
                  <from>
                    <xdr:col>0</xdr:col>
                    <xdr:colOff>184150</xdr:colOff>
                    <xdr:row>17</xdr:row>
                    <xdr:rowOff>177800</xdr:rowOff>
                  </from>
                  <to>
                    <xdr:col>1</xdr:col>
                    <xdr:colOff>254000</xdr:colOff>
                    <xdr:row>19</xdr:row>
                    <xdr:rowOff>25400</xdr:rowOff>
                  </to>
                </anchor>
              </controlPr>
            </control>
          </mc:Choice>
        </mc:AlternateContent>
        <mc:AlternateContent xmlns:mc="http://schemas.openxmlformats.org/markup-compatibility/2006">
          <mc:Choice Requires="x14">
            <control shapeId="35863" r:id="rId47" name="Check Box 23">
              <controlPr defaultSize="0" autoFill="0" autoLine="0" autoPict="0">
                <anchor moveWithCells="1">
                  <from>
                    <xdr:col>1</xdr:col>
                    <xdr:colOff>190500</xdr:colOff>
                    <xdr:row>17</xdr:row>
                    <xdr:rowOff>190500</xdr:rowOff>
                  </from>
                  <to>
                    <xdr:col>2</xdr:col>
                    <xdr:colOff>107950</xdr:colOff>
                    <xdr:row>19</xdr:row>
                    <xdr:rowOff>0</xdr:rowOff>
                  </to>
                </anchor>
              </controlPr>
            </control>
          </mc:Choice>
        </mc:AlternateContent>
        <mc:AlternateContent xmlns:mc="http://schemas.openxmlformats.org/markup-compatibility/2006">
          <mc:Choice Requires="x14">
            <control shapeId="35864" r:id="rId48" name="Check Box 24">
              <controlPr defaultSize="0" autoFill="0" autoLine="0" autoPict="0">
                <anchor moveWithCells="1">
                  <from>
                    <xdr:col>2</xdr:col>
                    <xdr:colOff>184150</xdr:colOff>
                    <xdr:row>17</xdr:row>
                    <xdr:rowOff>177800</xdr:rowOff>
                  </from>
                  <to>
                    <xdr:col>3</xdr:col>
                    <xdr:colOff>254000</xdr:colOff>
                    <xdr:row>19</xdr:row>
                    <xdr:rowOff>25400</xdr:rowOff>
                  </to>
                </anchor>
              </controlPr>
            </control>
          </mc:Choice>
        </mc:AlternateContent>
        <mc:AlternateContent xmlns:mc="http://schemas.openxmlformats.org/markup-compatibility/2006">
          <mc:Choice Requires="x14">
            <control shapeId="35865" r:id="rId49" name="Check Box 25">
              <controlPr defaultSize="0" autoFill="0" autoLine="0" autoPict="0">
                <anchor moveWithCells="1">
                  <from>
                    <xdr:col>0</xdr:col>
                    <xdr:colOff>184150</xdr:colOff>
                    <xdr:row>36</xdr:row>
                    <xdr:rowOff>177800</xdr:rowOff>
                  </from>
                  <to>
                    <xdr:col>1</xdr:col>
                    <xdr:colOff>38100</xdr:colOff>
                    <xdr:row>38</xdr:row>
                    <xdr:rowOff>12700</xdr:rowOff>
                  </to>
                </anchor>
              </controlPr>
            </control>
          </mc:Choice>
        </mc:AlternateContent>
        <mc:AlternateContent xmlns:mc="http://schemas.openxmlformats.org/markup-compatibility/2006">
          <mc:Choice Requires="x14">
            <control shapeId="35866" r:id="rId50" name="Check Box 26">
              <controlPr defaultSize="0" autoFill="0" autoLine="0" autoPict="0">
                <anchor moveWithCells="1">
                  <from>
                    <xdr:col>2</xdr:col>
                    <xdr:colOff>177800</xdr:colOff>
                    <xdr:row>37</xdr:row>
                    <xdr:rowOff>0</xdr:rowOff>
                  </from>
                  <to>
                    <xdr:col>3</xdr:col>
                    <xdr:colOff>101600</xdr:colOff>
                    <xdr:row>38</xdr:row>
                    <xdr:rowOff>12700</xdr:rowOff>
                  </to>
                </anchor>
              </controlPr>
            </control>
          </mc:Choice>
        </mc:AlternateContent>
        <mc:AlternateContent xmlns:mc="http://schemas.openxmlformats.org/markup-compatibility/2006">
          <mc:Choice Requires="x14">
            <control shapeId="35867" r:id="rId51" name="Check Box 27">
              <controlPr defaultSize="0" autoFill="0" autoLine="0" autoPict="0">
                <anchor moveWithCells="1">
                  <from>
                    <xdr:col>1</xdr:col>
                    <xdr:colOff>203200</xdr:colOff>
                    <xdr:row>36</xdr:row>
                    <xdr:rowOff>190500</xdr:rowOff>
                  </from>
                  <to>
                    <xdr:col>2</xdr:col>
                    <xdr:colOff>107950</xdr:colOff>
                    <xdr:row>37</xdr:row>
                    <xdr:rowOff>184150</xdr:rowOff>
                  </to>
                </anchor>
              </controlPr>
            </control>
          </mc:Choice>
        </mc:AlternateContent>
        <mc:AlternateContent xmlns:mc="http://schemas.openxmlformats.org/markup-compatibility/2006">
          <mc:Choice Requires="x14">
            <control shapeId="35868" r:id="rId52" name="Check Box 28">
              <controlPr defaultSize="0" autoFill="0" autoLine="0" autoPict="0">
                <anchor moveWithCells="1">
                  <from>
                    <xdr:col>0</xdr:col>
                    <xdr:colOff>190500</xdr:colOff>
                    <xdr:row>46</xdr:row>
                    <xdr:rowOff>25400</xdr:rowOff>
                  </from>
                  <to>
                    <xdr:col>1</xdr:col>
                    <xdr:colOff>31750</xdr:colOff>
                    <xdr:row>46</xdr:row>
                    <xdr:rowOff>152400</xdr:rowOff>
                  </to>
                </anchor>
              </controlPr>
            </control>
          </mc:Choice>
        </mc:AlternateContent>
        <mc:AlternateContent xmlns:mc="http://schemas.openxmlformats.org/markup-compatibility/2006">
          <mc:Choice Requires="x14">
            <control shapeId="35869" r:id="rId53" name="Check Box 29">
              <controlPr defaultSize="0" autoFill="0" autoLine="0" autoPict="0">
                <anchor moveWithCells="1">
                  <from>
                    <xdr:col>2</xdr:col>
                    <xdr:colOff>190500</xdr:colOff>
                    <xdr:row>46</xdr:row>
                    <xdr:rowOff>0</xdr:rowOff>
                  </from>
                  <to>
                    <xdr:col>3</xdr:col>
                    <xdr:colOff>88900</xdr:colOff>
                    <xdr:row>47</xdr:row>
                    <xdr:rowOff>12700</xdr:rowOff>
                  </to>
                </anchor>
              </controlPr>
            </control>
          </mc:Choice>
        </mc:AlternateContent>
        <mc:AlternateContent xmlns:mc="http://schemas.openxmlformats.org/markup-compatibility/2006">
          <mc:Choice Requires="x14">
            <control shapeId="35870" r:id="rId54" name="Check Box 30">
              <controlPr defaultSize="0" autoFill="0" autoLine="0" autoPict="0">
                <anchor moveWithCells="1">
                  <from>
                    <xdr:col>1</xdr:col>
                    <xdr:colOff>222250</xdr:colOff>
                    <xdr:row>45</xdr:row>
                    <xdr:rowOff>184150</xdr:rowOff>
                  </from>
                  <to>
                    <xdr:col>2</xdr:col>
                    <xdr:colOff>101600</xdr:colOff>
                    <xdr:row>47</xdr:row>
                    <xdr:rowOff>12700</xdr:rowOff>
                  </to>
                </anchor>
              </controlPr>
            </control>
          </mc:Choice>
        </mc:AlternateContent>
        <mc:AlternateContent xmlns:mc="http://schemas.openxmlformats.org/markup-compatibility/2006">
          <mc:Choice Requires="x14">
            <control shapeId="35871" r:id="rId55" name="Check Box 31">
              <controlPr defaultSize="0" autoFill="0" autoLine="0" autoPict="0">
                <anchor moveWithCells="1">
                  <from>
                    <xdr:col>0</xdr:col>
                    <xdr:colOff>184150</xdr:colOff>
                    <xdr:row>28</xdr:row>
                    <xdr:rowOff>0</xdr:rowOff>
                  </from>
                  <to>
                    <xdr:col>0</xdr:col>
                    <xdr:colOff>488950</xdr:colOff>
                    <xdr:row>28</xdr:row>
                    <xdr:rowOff>260350</xdr:rowOff>
                  </to>
                </anchor>
              </controlPr>
            </control>
          </mc:Choice>
        </mc:AlternateContent>
        <mc:AlternateContent xmlns:mc="http://schemas.openxmlformats.org/markup-compatibility/2006">
          <mc:Choice Requires="x14">
            <control shapeId="35872" r:id="rId56" name="Check Box 32">
              <controlPr defaultSize="0" autoFill="0" autoLine="0" autoPict="0">
                <anchor moveWithCells="1">
                  <from>
                    <xdr:col>2</xdr:col>
                    <xdr:colOff>190500</xdr:colOff>
                    <xdr:row>28</xdr:row>
                    <xdr:rowOff>25400</xdr:rowOff>
                  </from>
                  <to>
                    <xdr:col>3</xdr:col>
                    <xdr:colOff>31750</xdr:colOff>
                    <xdr:row>28</xdr:row>
                    <xdr:rowOff>254000</xdr:rowOff>
                  </to>
                </anchor>
              </controlPr>
            </control>
          </mc:Choice>
        </mc:AlternateContent>
        <mc:AlternateContent xmlns:mc="http://schemas.openxmlformats.org/markup-compatibility/2006">
          <mc:Choice Requires="x14">
            <control shapeId="35873" r:id="rId57" name="Check Box 33">
              <controlPr defaultSize="0" autoFill="0" autoLine="0" autoPict="0">
                <anchor moveWithCells="1">
                  <from>
                    <xdr:col>1</xdr:col>
                    <xdr:colOff>222250</xdr:colOff>
                    <xdr:row>28</xdr:row>
                    <xdr:rowOff>31750</xdr:rowOff>
                  </from>
                  <to>
                    <xdr:col>2</xdr:col>
                    <xdr:colOff>12700</xdr:colOff>
                    <xdr:row>28</xdr:row>
                    <xdr:rowOff>241300</xdr:rowOff>
                  </to>
                </anchor>
              </controlPr>
            </control>
          </mc:Choice>
        </mc:AlternateContent>
        <mc:AlternateContent xmlns:mc="http://schemas.openxmlformats.org/markup-compatibility/2006">
          <mc:Choice Requires="x14">
            <control shapeId="35874" r:id="rId58" name="Check Box 34">
              <controlPr defaultSize="0" autoFill="0" autoLine="0" autoPict="0">
                <anchor moveWithCells="1">
                  <from>
                    <xdr:col>0</xdr:col>
                    <xdr:colOff>184150</xdr:colOff>
                    <xdr:row>22</xdr:row>
                    <xdr:rowOff>177800</xdr:rowOff>
                  </from>
                  <to>
                    <xdr:col>1</xdr:col>
                    <xdr:colOff>254000</xdr:colOff>
                    <xdr:row>24</xdr:row>
                    <xdr:rowOff>25400</xdr:rowOff>
                  </to>
                </anchor>
              </controlPr>
            </control>
          </mc:Choice>
        </mc:AlternateContent>
        <mc:AlternateContent xmlns:mc="http://schemas.openxmlformats.org/markup-compatibility/2006">
          <mc:Choice Requires="x14">
            <control shapeId="35875" r:id="rId59" name="Check Box 35">
              <controlPr defaultSize="0" autoFill="0" autoLine="0" autoPict="0">
                <anchor moveWithCells="1">
                  <from>
                    <xdr:col>1</xdr:col>
                    <xdr:colOff>190500</xdr:colOff>
                    <xdr:row>22</xdr:row>
                    <xdr:rowOff>190500</xdr:rowOff>
                  </from>
                  <to>
                    <xdr:col>2</xdr:col>
                    <xdr:colOff>107950</xdr:colOff>
                    <xdr:row>24</xdr:row>
                    <xdr:rowOff>0</xdr:rowOff>
                  </to>
                </anchor>
              </controlPr>
            </control>
          </mc:Choice>
        </mc:AlternateContent>
        <mc:AlternateContent xmlns:mc="http://schemas.openxmlformats.org/markup-compatibility/2006">
          <mc:Choice Requires="x14">
            <control shapeId="35876" r:id="rId60" name="Check Box 36">
              <controlPr defaultSize="0" autoFill="0" autoLine="0" autoPict="0">
                <anchor moveWithCells="1">
                  <from>
                    <xdr:col>2</xdr:col>
                    <xdr:colOff>184150</xdr:colOff>
                    <xdr:row>22</xdr:row>
                    <xdr:rowOff>177800</xdr:rowOff>
                  </from>
                  <to>
                    <xdr:col>3</xdr:col>
                    <xdr:colOff>254000</xdr:colOff>
                    <xdr:row>24</xdr:row>
                    <xdr:rowOff>25400</xdr:rowOff>
                  </to>
                </anchor>
              </controlPr>
            </control>
          </mc:Choice>
        </mc:AlternateContent>
        <mc:AlternateContent xmlns:mc="http://schemas.openxmlformats.org/markup-compatibility/2006">
          <mc:Choice Requires="x14">
            <control shapeId="35877" r:id="rId61" name="Check Box 37">
              <controlPr defaultSize="0" autoFill="0" autoLine="0" autoPict="0">
                <anchor moveWithCells="1">
                  <from>
                    <xdr:col>0</xdr:col>
                    <xdr:colOff>190500</xdr:colOff>
                    <xdr:row>52</xdr:row>
                    <xdr:rowOff>25400</xdr:rowOff>
                  </from>
                  <to>
                    <xdr:col>1</xdr:col>
                    <xdr:colOff>31750</xdr:colOff>
                    <xdr:row>52</xdr:row>
                    <xdr:rowOff>152400</xdr:rowOff>
                  </to>
                </anchor>
              </controlPr>
            </control>
          </mc:Choice>
        </mc:AlternateContent>
        <mc:AlternateContent xmlns:mc="http://schemas.openxmlformats.org/markup-compatibility/2006">
          <mc:Choice Requires="x14">
            <control shapeId="35878" r:id="rId62" name="Check Box 38">
              <controlPr defaultSize="0" autoFill="0" autoLine="0" autoPict="0">
                <anchor moveWithCells="1">
                  <from>
                    <xdr:col>2</xdr:col>
                    <xdr:colOff>190500</xdr:colOff>
                    <xdr:row>52</xdr:row>
                    <xdr:rowOff>0</xdr:rowOff>
                  </from>
                  <to>
                    <xdr:col>3</xdr:col>
                    <xdr:colOff>88900</xdr:colOff>
                    <xdr:row>53</xdr:row>
                    <xdr:rowOff>12700</xdr:rowOff>
                  </to>
                </anchor>
              </controlPr>
            </control>
          </mc:Choice>
        </mc:AlternateContent>
        <mc:AlternateContent xmlns:mc="http://schemas.openxmlformats.org/markup-compatibility/2006">
          <mc:Choice Requires="x14">
            <control shapeId="35879" r:id="rId63" name="Check Box 39">
              <controlPr defaultSize="0" autoFill="0" autoLine="0" autoPict="0">
                <anchor moveWithCells="1">
                  <from>
                    <xdr:col>1</xdr:col>
                    <xdr:colOff>222250</xdr:colOff>
                    <xdr:row>51</xdr:row>
                    <xdr:rowOff>184150</xdr:rowOff>
                  </from>
                  <to>
                    <xdr:col>2</xdr:col>
                    <xdr:colOff>101600</xdr:colOff>
                    <xdr:row>53</xdr:row>
                    <xdr:rowOff>12700</xdr:rowOff>
                  </to>
                </anchor>
              </controlPr>
            </control>
          </mc:Choice>
        </mc:AlternateContent>
        <mc:AlternateContent xmlns:mc="http://schemas.openxmlformats.org/markup-compatibility/2006">
          <mc:Choice Requires="x14">
            <control shapeId="35880" r:id="rId64" name="Check Box 40">
              <controlPr defaultSize="0" autoFill="0" autoLine="0" autoPict="0">
                <anchor moveWithCells="1">
                  <from>
                    <xdr:col>0</xdr:col>
                    <xdr:colOff>190500</xdr:colOff>
                    <xdr:row>54</xdr:row>
                    <xdr:rowOff>25400</xdr:rowOff>
                  </from>
                  <to>
                    <xdr:col>1</xdr:col>
                    <xdr:colOff>31750</xdr:colOff>
                    <xdr:row>54</xdr:row>
                    <xdr:rowOff>152400</xdr:rowOff>
                  </to>
                </anchor>
              </controlPr>
            </control>
          </mc:Choice>
        </mc:AlternateContent>
        <mc:AlternateContent xmlns:mc="http://schemas.openxmlformats.org/markup-compatibility/2006">
          <mc:Choice Requires="x14">
            <control shapeId="35881" r:id="rId65" name="Check Box 41">
              <controlPr defaultSize="0" autoFill="0" autoLine="0" autoPict="0">
                <anchor moveWithCells="1">
                  <from>
                    <xdr:col>2</xdr:col>
                    <xdr:colOff>203200</xdr:colOff>
                    <xdr:row>53</xdr:row>
                    <xdr:rowOff>184150</xdr:rowOff>
                  </from>
                  <to>
                    <xdr:col>3</xdr:col>
                    <xdr:colOff>101600</xdr:colOff>
                    <xdr:row>54</xdr:row>
                    <xdr:rowOff>190500</xdr:rowOff>
                  </to>
                </anchor>
              </controlPr>
            </control>
          </mc:Choice>
        </mc:AlternateContent>
        <mc:AlternateContent xmlns:mc="http://schemas.openxmlformats.org/markup-compatibility/2006">
          <mc:Choice Requires="x14">
            <control shapeId="35882" r:id="rId66" name="Check Box 42">
              <controlPr defaultSize="0" autoFill="0" autoLine="0" autoPict="0">
                <anchor moveWithCells="1">
                  <from>
                    <xdr:col>1</xdr:col>
                    <xdr:colOff>222250</xdr:colOff>
                    <xdr:row>53</xdr:row>
                    <xdr:rowOff>184150</xdr:rowOff>
                  </from>
                  <to>
                    <xdr:col>2</xdr:col>
                    <xdr:colOff>101600</xdr:colOff>
                    <xdr:row>55</xdr:row>
                    <xdr:rowOff>12700</xdr:rowOff>
                  </to>
                </anchor>
              </controlPr>
            </control>
          </mc:Choice>
        </mc:AlternateContent>
        <mc:AlternateContent xmlns:mc="http://schemas.openxmlformats.org/markup-compatibility/2006">
          <mc:Choice Requires="x14">
            <control shapeId="35883" r:id="rId67" name="Check Box 43">
              <controlPr defaultSize="0" autoFill="0" autoLine="0" autoPict="0">
                <anchor moveWithCells="1">
                  <from>
                    <xdr:col>0</xdr:col>
                    <xdr:colOff>190500</xdr:colOff>
                    <xdr:row>57</xdr:row>
                    <xdr:rowOff>25400</xdr:rowOff>
                  </from>
                  <to>
                    <xdr:col>1</xdr:col>
                    <xdr:colOff>31750</xdr:colOff>
                    <xdr:row>57</xdr:row>
                    <xdr:rowOff>152400</xdr:rowOff>
                  </to>
                </anchor>
              </controlPr>
            </control>
          </mc:Choice>
        </mc:AlternateContent>
        <mc:AlternateContent xmlns:mc="http://schemas.openxmlformats.org/markup-compatibility/2006">
          <mc:Choice Requires="x14">
            <control shapeId="35884" r:id="rId68" name="Check Box 44">
              <controlPr defaultSize="0" autoFill="0" autoLine="0" autoPict="0">
                <anchor moveWithCells="1">
                  <from>
                    <xdr:col>2</xdr:col>
                    <xdr:colOff>190500</xdr:colOff>
                    <xdr:row>57</xdr:row>
                    <xdr:rowOff>0</xdr:rowOff>
                  </from>
                  <to>
                    <xdr:col>3</xdr:col>
                    <xdr:colOff>88900</xdr:colOff>
                    <xdr:row>58</xdr:row>
                    <xdr:rowOff>12700</xdr:rowOff>
                  </to>
                </anchor>
              </controlPr>
            </control>
          </mc:Choice>
        </mc:AlternateContent>
        <mc:AlternateContent xmlns:mc="http://schemas.openxmlformats.org/markup-compatibility/2006">
          <mc:Choice Requires="x14">
            <control shapeId="35885" r:id="rId69" name="Check Box 45">
              <controlPr defaultSize="0" autoFill="0" autoLine="0" autoPict="0">
                <anchor moveWithCells="1">
                  <from>
                    <xdr:col>1</xdr:col>
                    <xdr:colOff>222250</xdr:colOff>
                    <xdr:row>56</xdr:row>
                    <xdr:rowOff>184150</xdr:rowOff>
                  </from>
                  <to>
                    <xdr:col>2</xdr:col>
                    <xdr:colOff>101600</xdr:colOff>
                    <xdr:row>58</xdr:row>
                    <xdr:rowOff>12700</xdr:rowOff>
                  </to>
                </anchor>
              </controlPr>
            </control>
          </mc:Choice>
        </mc:AlternateContent>
        <mc:AlternateContent xmlns:mc="http://schemas.openxmlformats.org/markup-compatibility/2006">
          <mc:Choice Requires="x14">
            <control shapeId="35886" r:id="rId70" name="Check Box 46">
              <controlPr defaultSize="0" autoFill="0" autoLine="0" autoPict="0">
                <anchor moveWithCells="1">
                  <from>
                    <xdr:col>0</xdr:col>
                    <xdr:colOff>190500</xdr:colOff>
                    <xdr:row>59</xdr:row>
                    <xdr:rowOff>25400</xdr:rowOff>
                  </from>
                  <to>
                    <xdr:col>1</xdr:col>
                    <xdr:colOff>31750</xdr:colOff>
                    <xdr:row>59</xdr:row>
                    <xdr:rowOff>152400</xdr:rowOff>
                  </to>
                </anchor>
              </controlPr>
            </control>
          </mc:Choice>
        </mc:AlternateContent>
        <mc:AlternateContent xmlns:mc="http://schemas.openxmlformats.org/markup-compatibility/2006">
          <mc:Choice Requires="x14">
            <control shapeId="35887" r:id="rId71" name="Check Box 47">
              <controlPr defaultSize="0" autoFill="0" autoLine="0" autoPict="0">
                <anchor moveWithCells="1">
                  <from>
                    <xdr:col>2</xdr:col>
                    <xdr:colOff>184150</xdr:colOff>
                    <xdr:row>58</xdr:row>
                    <xdr:rowOff>190500</xdr:rowOff>
                  </from>
                  <to>
                    <xdr:col>3</xdr:col>
                    <xdr:colOff>76200</xdr:colOff>
                    <xdr:row>60</xdr:row>
                    <xdr:rowOff>0</xdr:rowOff>
                  </to>
                </anchor>
              </controlPr>
            </control>
          </mc:Choice>
        </mc:AlternateContent>
        <mc:AlternateContent xmlns:mc="http://schemas.openxmlformats.org/markup-compatibility/2006">
          <mc:Choice Requires="x14">
            <control shapeId="35888" r:id="rId72" name="Check Box 48">
              <controlPr defaultSize="0" autoFill="0" autoLine="0" autoPict="0">
                <anchor moveWithCells="1">
                  <from>
                    <xdr:col>1</xdr:col>
                    <xdr:colOff>222250</xdr:colOff>
                    <xdr:row>58</xdr:row>
                    <xdr:rowOff>184150</xdr:rowOff>
                  </from>
                  <to>
                    <xdr:col>2</xdr:col>
                    <xdr:colOff>101600</xdr:colOff>
                    <xdr:row>60</xdr:row>
                    <xdr:rowOff>12700</xdr:rowOff>
                  </to>
                </anchor>
              </controlPr>
            </control>
          </mc:Choice>
        </mc:AlternateContent>
        <mc:AlternateContent xmlns:mc="http://schemas.openxmlformats.org/markup-compatibility/2006">
          <mc:Choice Requires="x14">
            <control shapeId="35889" r:id="rId73" name="Check Box 49">
              <controlPr defaultSize="0" autoFill="0" autoLine="0" autoPict="0">
                <anchor moveWithCells="1">
                  <from>
                    <xdr:col>0</xdr:col>
                    <xdr:colOff>190500</xdr:colOff>
                    <xdr:row>61</xdr:row>
                    <xdr:rowOff>25400</xdr:rowOff>
                  </from>
                  <to>
                    <xdr:col>1</xdr:col>
                    <xdr:colOff>31750</xdr:colOff>
                    <xdr:row>61</xdr:row>
                    <xdr:rowOff>152400</xdr:rowOff>
                  </to>
                </anchor>
              </controlPr>
            </control>
          </mc:Choice>
        </mc:AlternateContent>
        <mc:AlternateContent xmlns:mc="http://schemas.openxmlformats.org/markup-compatibility/2006">
          <mc:Choice Requires="x14">
            <control shapeId="35890" r:id="rId74" name="Check Box 50">
              <controlPr defaultSize="0" autoFill="0" autoLine="0" autoPict="0">
                <anchor moveWithCells="1">
                  <from>
                    <xdr:col>2</xdr:col>
                    <xdr:colOff>184150</xdr:colOff>
                    <xdr:row>60</xdr:row>
                    <xdr:rowOff>184150</xdr:rowOff>
                  </from>
                  <to>
                    <xdr:col>3</xdr:col>
                    <xdr:colOff>76200</xdr:colOff>
                    <xdr:row>61</xdr:row>
                    <xdr:rowOff>190500</xdr:rowOff>
                  </to>
                </anchor>
              </controlPr>
            </control>
          </mc:Choice>
        </mc:AlternateContent>
        <mc:AlternateContent xmlns:mc="http://schemas.openxmlformats.org/markup-compatibility/2006">
          <mc:Choice Requires="x14">
            <control shapeId="35891" r:id="rId75" name="Check Box 51">
              <controlPr defaultSize="0" autoFill="0" autoLine="0" autoPict="0">
                <anchor moveWithCells="1">
                  <from>
                    <xdr:col>1</xdr:col>
                    <xdr:colOff>222250</xdr:colOff>
                    <xdr:row>60</xdr:row>
                    <xdr:rowOff>184150</xdr:rowOff>
                  </from>
                  <to>
                    <xdr:col>2</xdr:col>
                    <xdr:colOff>101600</xdr:colOff>
                    <xdr:row>62</xdr:row>
                    <xdr:rowOff>12700</xdr:rowOff>
                  </to>
                </anchor>
              </controlPr>
            </control>
          </mc:Choice>
        </mc:AlternateContent>
        <mc:AlternateContent xmlns:mc="http://schemas.openxmlformats.org/markup-compatibility/2006">
          <mc:Choice Requires="x14">
            <control shapeId="35892" r:id="rId76" name="Check Box 52">
              <controlPr defaultSize="0" autoFill="0" autoLine="0" autoPict="0">
                <anchor moveWithCells="1">
                  <from>
                    <xdr:col>0</xdr:col>
                    <xdr:colOff>190500</xdr:colOff>
                    <xdr:row>65</xdr:row>
                    <xdr:rowOff>25400</xdr:rowOff>
                  </from>
                  <to>
                    <xdr:col>1</xdr:col>
                    <xdr:colOff>31750</xdr:colOff>
                    <xdr:row>65</xdr:row>
                    <xdr:rowOff>152400</xdr:rowOff>
                  </to>
                </anchor>
              </controlPr>
            </control>
          </mc:Choice>
        </mc:AlternateContent>
        <mc:AlternateContent xmlns:mc="http://schemas.openxmlformats.org/markup-compatibility/2006">
          <mc:Choice Requires="x14">
            <control shapeId="35893" r:id="rId77" name="Check Box 53">
              <controlPr defaultSize="0" autoFill="0" autoLine="0" autoPict="0">
                <anchor moveWithCells="1">
                  <from>
                    <xdr:col>2</xdr:col>
                    <xdr:colOff>190500</xdr:colOff>
                    <xdr:row>65</xdr:row>
                    <xdr:rowOff>0</xdr:rowOff>
                  </from>
                  <to>
                    <xdr:col>3</xdr:col>
                    <xdr:colOff>88900</xdr:colOff>
                    <xdr:row>66</xdr:row>
                    <xdr:rowOff>12700</xdr:rowOff>
                  </to>
                </anchor>
              </controlPr>
            </control>
          </mc:Choice>
        </mc:AlternateContent>
        <mc:AlternateContent xmlns:mc="http://schemas.openxmlformats.org/markup-compatibility/2006">
          <mc:Choice Requires="x14">
            <control shapeId="35894" r:id="rId78" name="Check Box 54">
              <controlPr defaultSize="0" autoFill="0" autoLine="0" autoPict="0">
                <anchor moveWithCells="1">
                  <from>
                    <xdr:col>1</xdr:col>
                    <xdr:colOff>222250</xdr:colOff>
                    <xdr:row>64</xdr:row>
                    <xdr:rowOff>184150</xdr:rowOff>
                  </from>
                  <to>
                    <xdr:col>2</xdr:col>
                    <xdr:colOff>101600</xdr:colOff>
                    <xdr:row>66</xdr:row>
                    <xdr:rowOff>12700</xdr:rowOff>
                  </to>
                </anchor>
              </controlPr>
            </control>
          </mc:Choice>
        </mc:AlternateContent>
        <mc:AlternateContent xmlns:mc="http://schemas.openxmlformats.org/markup-compatibility/2006">
          <mc:Choice Requires="x14">
            <control shapeId="35895" r:id="rId79" name="Check Box 55">
              <controlPr defaultSize="0" autoFill="0" autoLine="0" autoPict="0">
                <anchor moveWithCells="1">
                  <from>
                    <xdr:col>0</xdr:col>
                    <xdr:colOff>190500</xdr:colOff>
                    <xdr:row>67</xdr:row>
                    <xdr:rowOff>25400</xdr:rowOff>
                  </from>
                  <to>
                    <xdr:col>1</xdr:col>
                    <xdr:colOff>31750</xdr:colOff>
                    <xdr:row>67</xdr:row>
                    <xdr:rowOff>152400</xdr:rowOff>
                  </to>
                </anchor>
              </controlPr>
            </control>
          </mc:Choice>
        </mc:AlternateContent>
        <mc:AlternateContent xmlns:mc="http://schemas.openxmlformats.org/markup-compatibility/2006">
          <mc:Choice Requires="x14">
            <control shapeId="35896" r:id="rId80" name="Check Box 56">
              <controlPr defaultSize="0" autoFill="0" autoLine="0" autoPict="0">
                <anchor moveWithCells="1">
                  <from>
                    <xdr:col>2</xdr:col>
                    <xdr:colOff>190500</xdr:colOff>
                    <xdr:row>67</xdr:row>
                    <xdr:rowOff>0</xdr:rowOff>
                  </from>
                  <to>
                    <xdr:col>3</xdr:col>
                    <xdr:colOff>88900</xdr:colOff>
                    <xdr:row>68</xdr:row>
                    <xdr:rowOff>12700</xdr:rowOff>
                  </to>
                </anchor>
              </controlPr>
            </control>
          </mc:Choice>
        </mc:AlternateContent>
        <mc:AlternateContent xmlns:mc="http://schemas.openxmlformats.org/markup-compatibility/2006">
          <mc:Choice Requires="x14">
            <control shapeId="35897" r:id="rId81" name="Check Box 57">
              <controlPr defaultSize="0" autoFill="0" autoLine="0" autoPict="0">
                <anchor moveWithCells="1">
                  <from>
                    <xdr:col>1</xdr:col>
                    <xdr:colOff>222250</xdr:colOff>
                    <xdr:row>66</xdr:row>
                    <xdr:rowOff>184150</xdr:rowOff>
                  </from>
                  <to>
                    <xdr:col>2</xdr:col>
                    <xdr:colOff>101600</xdr:colOff>
                    <xdr:row>68</xdr:row>
                    <xdr:rowOff>12700</xdr:rowOff>
                  </to>
                </anchor>
              </controlPr>
            </control>
          </mc:Choice>
        </mc:AlternateContent>
        <mc:AlternateContent xmlns:mc="http://schemas.openxmlformats.org/markup-compatibility/2006">
          <mc:Choice Requires="x14">
            <control shapeId="35898" r:id="rId82" name="Check Box 58">
              <controlPr defaultSize="0" autoFill="0" autoLine="0" autoPict="0">
                <anchor moveWithCells="1">
                  <from>
                    <xdr:col>0</xdr:col>
                    <xdr:colOff>190500</xdr:colOff>
                    <xdr:row>73</xdr:row>
                    <xdr:rowOff>25400</xdr:rowOff>
                  </from>
                  <to>
                    <xdr:col>1</xdr:col>
                    <xdr:colOff>31750</xdr:colOff>
                    <xdr:row>73</xdr:row>
                    <xdr:rowOff>152400</xdr:rowOff>
                  </to>
                </anchor>
              </controlPr>
            </control>
          </mc:Choice>
        </mc:AlternateContent>
        <mc:AlternateContent xmlns:mc="http://schemas.openxmlformats.org/markup-compatibility/2006">
          <mc:Choice Requires="x14">
            <control shapeId="35899" r:id="rId83" name="Check Box 59">
              <controlPr defaultSize="0" autoFill="0" autoLine="0" autoPict="0">
                <anchor moveWithCells="1">
                  <from>
                    <xdr:col>2</xdr:col>
                    <xdr:colOff>190500</xdr:colOff>
                    <xdr:row>73</xdr:row>
                    <xdr:rowOff>0</xdr:rowOff>
                  </from>
                  <to>
                    <xdr:col>3</xdr:col>
                    <xdr:colOff>88900</xdr:colOff>
                    <xdr:row>74</xdr:row>
                    <xdr:rowOff>12700</xdr:rowOff>
                  </to>
                </anchor>
              </controlPr>
            </control>
          </mc:Choice>
        </mc:AlternateContent>
        <mc:AlternateContent xmlns:mc="http://schemas.openxmlformats.org/markup-compatibility/2006">
          <mc:Choice Requires="x14">
            <control shapeId="35900" r:id="rId84" name="Check Box 60">
              <controlPr defaultSize="0" autoFill="0" autoLine="0" autoPict="0">
                <anchor moveWithCells="1">
                  <from>
                    <xdr:col>1</xdr:col>
                    <xdr:colOff>222250</xdr:colOff>
                    <xdr:row>72</xdr:row>
                    <xdr:rowOff>184150</xdr:rowOff>
                  </from>
                  <to>
                    <xdr:col>2</xdr:col>
                    <xdr:colOff>101600</xdr:colOff>
                    <xdr:row>74</xdr:row>
                    <xdr:rowOff>12700</xdr:rowOff>
                  </to>
                </anchor>
              </controlPr>
            </control>
          </mc:Choice>
        </mc:AlternateContent>
        <mc:AlternateContent xmlns:mc="http://schemas.openxmlformats.org/markup-compatibility/2006">
          <mc:Choice Requires="x14">
            <control shapeId="35901" r:id="rId85" name="Check Box 61">
              <controlPr defaultSize="0" autoFill="0" autoLine="0" autoPict="0">
                <anchor moveWithCells="1">
                  <from>
                    <xdr:col>0</xdr:col>
                    <xdr:colOff>190500</xdr:colOff>
                    <xdr:row>75</xdr:row>
                    <xdr:rowOff>25400</xdr:rowOff>
                  </from>
                  <to>
                    <xdr:col>1</xdr:col>
                    <xdr:colOff>31750</xdr:colOff>
                    <xdr:row>75</xdr:row>
                    <xdr:rowOff>152400</xdr:rowOff>
                  </to>
                </anchor>
              </controlPr>
            </control>
          </mc:Choice>
        </mc:AlternateContent>
        <mc:AlternateContent xmlns:mc="http://schemas.openxmlformats.org/markup-compatibility/2006">
          <mc:Choice Requires="x14">
            <control shapeId="35902" r:id="rId86" name="Check Box 62">
              <controlPr defaultSize="0" autoFill="0" autoLine="0" autoPict="0">
                <anchor moveWithCells="1">
                  <from>
                    <xdr:col>2</xdr:col>
                    <xdr:colOff>190500</xdr:colOff>
                    <xdr:row>75</xdr:row>
                    <xdr:rowOff>0</xdr:rowOff>
                  </from>
                  <to>
                    <xdr:col>3</xdr:col>
                    <xdr:colOff>88900</xdr:colOff>
                    <xdr:row>76</xdr:row>
                    <xdr:rowOff>12700</xdr:rowOff>
                  </to>
                </anchor>
              </controlPr>
            </control>
          </mc:Choice>
        </mc:AlternateContent>
        <mc:AlternateContent xmlns:mc="http://schemas.openxmlformats.org/markup-compatibility/2006">
          <mc:Choice Requires="x14">
            <control shapeId="35903" r:id="rId87" name="Check Box 63">
              <controlPr defaultSize="0" autoFill="0" autoLine="0" autoPict="0">
                <anchor moveWithCells="1">
                  <from>
                    <xdr:col>1</xdr:col>
                    <xdr:colOff>222250</xdr:colOff>
                    <xdr:row>74</xdr:row>
                    <xdr:rowOff>184150</xdr:rowOff>
                  </from>
                  <to>
                    <xdr:col>2</xdr:col>
                    <xdr:colOff>101600</xdr:colOff>
                    <xdr:row>76</xdr:row>
                    <xdr:rowOff>12700</xdr:rowOff>
                  </to>
                </anchor>
              </controlPr>
            </control>
          </mc:Choice>
        </mc:AlternateContent>
        <mc:AlternateContent xmlns:mc="http://schemas.openxmlformats.org/markup-compatibility/2006">
          <mc:Choice Requires="x14">
            <control shapeId="35904" r:id="rId88" name="Check Box 64">
              <controlPr defaultSize="0" autoFill="0" autoLine="0" autoPict="0">
                <anchor moveWithCells="1">
                  <from>
                    <xdr:col>0</xdr:col>
                    <xdr:colOff>190500</xdr:colOff>
                    <xdr:row>81</xdr:row>
                    <xdr:rowOff>25400</xdr:rowOff>
                  </from>
                  <to>
                    <xdr:col>1</xdr:col>
                    <xdr:colOff>31750</xdr:colOff>
                    <xdr:row>81</xdr:row>
                    <xdr:rowOff>152400</xdr:rowOff>
                  </to>
                </anchor>
              </controlPr>
            </control>
          </mc:Choice>
        </mc:AlternateContent>
        <mc:AlternateContent xmlns:mc="http://schemas.openxmlformats.org/markup-compatibility/2006">
          <mc:Choice Requires="x14">
            <control shapeId="35905" r:id="rId89" name="Check Box 65">
              <controlPr defaultSize="0" autoFill="0" autoLine="0" autoPict="0">
                <anchor moveWithCells="1">
                  <from>
                    <xdr:col>2</xdr:col>
                    <xdr:colOff>190500</xdr:colOff>
                    <xdr:row>81</xdr:row>
                    <xdr:rowOff>0</xdr:rowOff>
                  </from>
                  <to>
                    <xdr:col>3</xdr:col>
                    <xdr:colOff>88900</xdr:colOff>
                    <xdr:row>82</xdr:row>
                    <xdr:rowOff>12700</xdr:rowOff>
                  </to>
                </anchor>
              </controlPr>
            </control>
          </mc:Choice>
        </mc:AlternateContent>
        <mc:AlternateContent xmlns:mc="http://schemas.openxmlformats.org/markup-compatibility/2006">
          <mc:Choice Requires="x14">
            <control shapeId="35906" r:id="rId90" name="Check Box 66">
              <controlPr defaultSize="0" autoFill="0" autoLine="0" autoPict="0">
                <anchor moveWithCells="1">
                  <from>
                    <xdr:col>1</xdr:col>
                    <xdr:colOff>222250</xdr:colOff>
                    <xdr:row>80</xdr:row>
                    <xdr:rowOff>184150</xdr:rowOff>
                  </from>
                  <to>
                    <xdr:col>2</xdr:col>
                    <xdr:colOff>101600</xdr:colOff>
                    <xdr:row>82</xdr:row>
                    <xdr:rowOff>12700</xdr:rowOff>
                  </to>
                </anchor>
              </controlPr>
            </control>
          </mc:Choice>
        </mc:AlternateContent>
        <mc:AlternateContent xmlns:mc="http://schemas.openxmlformats.org/markup-compatibility/2006">
          <mc:Choice Requires="x14">
            <control shapeId="35907" r:id="rId91" name="Check Box 67">
              <controlPr defaultSize="0" autoFill="0" autoLine="0" autoPict="0">
                <anchor moveWithCells="1">
                  <from>
                    <xdr:col>0</xdr:col>
                    <xdr:colOff>190500</xdr:colOff>
                    <xdr:row>83</xdr:row>
                    <xdr:rowOff>25400</xdr:rowOff>
                  </from>
                  <to>
                    <xdr:col>1</xdr:col>
                    <xdr:colOff>31750</xdr:colOff>
                    <xdr:row>83</xdr:row>
                    <xdr:rowOff>152400</xdr:rowOff>
                  </to>
                </anchor>
              </controlPr>
            </control>
          </mc:Choice>
        </mc:AlternateContent>
        <mc:AlternateContent xmlns:mc="http://schemas.openxmlformats.org/markup-compatibility/2006">
          <mc:Choice Requires="x14">
            <control shapeId="35908" r:id="rId92" name="Check Box 68">
              <controlPr defaultSize="0" autoFill="0" autoLine="0" autoPict="0">
                <anchor moveWithCells="1">
                  <from>
                    <xdr:col>2</xdr:col>
                    <xdr:colOff>190500</xdr:colOff>
                    <xdr:row>83</xdr:row>
                    <xdr:rowOff>0</xdr:rowOff>
                  </from>
                  <to>
                    <xdr:col>3</xdr:col>
                    <xdr:colOff>88900</xdr:colOff>
                    <xdr:row>84</xdr:row>
                    <xdr:rowOff>12700</xdr:rowOff>
                  </to>
                </anchor>
              </controlPr>
            </control>
          </mc:Choice>
        </mc:AlternateContent>
        <mc:AlternateContent xmlns:mc="http://schemas.openxmlformats.org/markup-compatibility/2006">
          <mc:Choice Requires="x14">
            <control shapeId="35909" r:id="rId93" name="Check Box 69">
              <controlPr defaultSize="0" autoFill="0" autoLine="0" autoPict="0">
                <anchor moveWithCells="1">
                  <from>
                    <xdr:col>1</xdr:col>
                    <xdr:colOff>222250</xdr:colOff>
                    <xdr:row>82</xdr:row>
                    <xdr:rowOff>184150</xdr:rowOff>
                  </from>
                  <to>
                    <xdr:col>2</xdr:col>
                    <xdr:colOff>101600</xdr:colOff>
                    <xdr:row>84</xdr:row>
                    <xdr:rowOff>12700</xdr:rowOff>
                  </to>
                </anchor>
              </controlPr>
            </control>
          </mc:Choice>
        </mc:AlternateContent>
        <mc:AlternateContent xmlns:mc="http://schemas.openxmlformats.org/markup-compatibility/2006">
          <mc:Choice Requires="x14">
            <control shapeId="35910" r:id="rId94" name="Check Box 70">
              <controlPr defaultSize="0" autoFill="0" autoLine="0" autoPict="0">
                <anchor moveWithCells="1">
                  <from>
                    <xdr:col>0</xdr:col>
                    <xdr:colOff>190500</xdr:colOff>
                    <xdr:row>85</xdr:row>
                    <xdr:rowOff>25400</xdr:rowOff>
                  </from>
                  <to>
                    <xdr:col>1</xdr:col>
                    <xdr:colOff>31750</xdr:colOff>
                    <xdr:row>85</xdr:row>
                    <xdr:rowOff>152400</xdr:rowOff>
                  </to>
                </anchor>
              </controlPr>
            </control>
          </mc:Choice>
        </mc:AlternateContent>
        <mc:AlternateContent xmlns:mc="http://schemas.openxmlformats.org/markup-compatibility/2006">
          <mc:Choice Requires="x14">
            <control shapeId="35911" r:id="rId95" name="Check Box 71">
              <controlPr defaultSize="0" autoFill="0" autoLine="0" autoPict="0">
                <anchor moveWithCells="1">
                  <from>
                    <xdr:col>2</xdr:col>
                    <xdr:colOff>190500</xdr:colOff>
                    <xdr:row>85</xdr:row>
                    <xdr:rowOff>0</xdr:rowOff>
                  </from>
                  <to>
                    <xdr:col>3</xdr:col>
                    <xdr:colOff>88900</xdr:colOff>
                    <xdr:row>86</xdr:row>
                    <xdr:rowOff>12700</xdr:rowOff>
                  </to>
                </anchor>
              </controlPr>
            </control>
          </mc:Choice>
        </mc:AlternateContent>
        <mc:AlternateContent xmlns:mc="http://schemas.openxmlformats.org/markup-compatibility/2006">
          <mc:Choice Requires="x14">
            <control shapeId="35912" r:id="rId96" name="Check Box 72">
              <controlPr defaultSize="0" autoFill="0" autoLine="0" autoPict="0">
                <anchor moveWithCells="1">
                  <from>
                    <xdr:col>1</xdr:col>
                    <xdr:colOff>222250</xdr:colOff>
                    <xdr:row>84</xdr:row>
                    <xdr:rowOff>184150</xdr:rowOff>
                  </from>
                  <to>
                    <xdr:col>2</xdr:col>
                    <xdr:colOff>101600</xdr:colOff>
                    <xdr:row>86</xdr:row>
                    <xdr:rowOff>12700</xdr:rowOff>
                  </to>
                </anchor>
              </controlPr>
            </control>
          </mc:Choice>
        </mc:AlternateContent>
        <mc:AlternateContent xmlns:mc="http://schemas.openxmlformats.org/markup-compatibility/2006">
          <mc:Choice Requires="x14">
            <control shapeId="35913" r:id="rId97" name="Check Box 73">
              <controlPr defaultSize="0" autoFill="0" autoLine="0" autoPict="0">
                <anchor moveWithCells="1">
                  <from>
                    <xdr:col>0</xdr:col>
                    <xdr:colOff>190500</xdr:colOff>
                    <xdr:row>87</xdr:row>
                    <xdr:rowOff>25400</xdr:rowOff>
                  </from>
                  <to>
                    <xdr:col>1</xdr:col>
                    <xdr:colOff>31750</xdr:colOff>
                    <xdr:row>87</xdr:row>
                    <xdr:rowOff>152400</xdr:rowOff>
                  </to>
                </anchor>
              </controlPr>
            </control>
          </mc:Choice>
        </mc:AlternateContent>
        <mc:AlternateContent xmlns:mc="http://schemas.openxmlformats.org/markup-compatibility/2006">
          <mc:Choice Requires="x14">
            <control shapeId="35914" r:id="rId98" name="Check Box 74">
              <controlPr defaultSize="0" autoFill="0" autoLine="0" autoPict="0">
                <anchor moveWithCells="1">
                  <from>
                    <xdr:col>2</xdr:col>
                    <xdr:colOff>190500</xdr:colOff>
                    <xdr:row>87</xdr:row>
                    <xdr:rowOff>0</xdr:rowOff>
                  </from>
                  <to>
                    <xdr:col>3</xdr:col>
                    <xdr:colOff>88900</xdr:colOff>
                    <xdr:row>88</xdr:row>
                    <xdr:rowOff>12700</xdr:rowOff>
                  </to>
                </anchor>
              </controlPr>
            </control>
          </mc:Choice>
        </mc:AlternateContent>
        <mc:AlternateContent xmlns:mc="http://schemas.openxmlformats.org/markup-compatibility/2006">
          <mc:Choice Requires="x14">
            <control shapeId="35915" r:id="rId99" name="Check Box 75">
              <controlPr defaultSize="0" autoFill="0" autoLine="0" autoPict="0">
                <anchor moveWithCells="1">
                  <from>
                    <xdr:col>1</xdr:col>
                    <xdr:colOff>222250</xdr:colOff>
                    <xdr:row>86</xdr:row>
                    <xdr:rowOff>184150</xdr:rowOff>
                  </from>
                  <to>
                    <xdr:col>2</xdr:col>
                    <xdr:colOff>101600</xdr:colOff>
                    <xdr:row>88</xdr:row>
                    <xdr:rowOff>12700</xdr:rowOff>
                  </to>
                </anchor>
              </controlPr>
            </control>
          </mc:Choice>
        </mc:AlternateContent>
        <mc:AlternateContent xmlns:mc="http://schemas.openxmlformats.org/markup-compatibility/2006">
          <mc:Choice Requires="x14">
            <control shapeId="35916" r:id="rId100" name="Check Box 76">
              <controlPr defaultSize="0" autoFill="0" autoLine="0" autoPict="0">
                <anchor moveWithCells="1">
                  <from>
                    <xdr:col>0</xdr:col>
                    <xdr:colOff>190500</xdr:colOff>
                    <xdr:row>94</xdr:row>
                    <xdr:rowOff>25400</xdr:rowOff>
                  </from>
                  <to>
                    <xdr:col>1</xdr:col>
                    <xdr:colOff>31750</xdr:colOff>
                    <xdr:row>94</xdr:row>
                    <xdr:rowOff>152400</xdr:rowOff>
                  </to>
                </anchor>
              </controlPr>
            </control>
          </mc:Choice>
        </mc:AlternateContent>
        <mc:AlternateContent xmlns:mc="http://schemas.openxmlformats.org/markup-compatibility/2006">
          <mc:Choice Requires="x14">
            <control shapeId="35917" r:id="rId101" name="Check Box 77">
              <controlPr defaultSize="0" autoFill="0" autoLine="0" autoPict="0">
                <anchor moveWithCells="1">
                  <from>
                    <xdr:col>2</xdr:col>
                    <xdr:colOff>190500</xdr:colOff>
                    <xdr:row>94</xdr:row>
                    <xdr:rowOff>0</xdr:rowOff>
                  </from>
                  <to>
                    <xdr:col>3</xdr:col>
                    <xdr:colOff>88900</xdr:colOff>
                    <xdr:row>95</xdr:row>
                    <xdr:rowOff>12700</xdr:rowOff>
                  </to>
                </anchor>
              </controlPr>
            </control>
          </mc:Choice>
        </mc:AlternateContent>
        <mc:AlternateContent xmlns:mc="http://schemas.openxmlformats.org/markup-compatibility/2006">
          <mc:Choice Requires="x14">
            <control shapeId="35918" r:id="rId102" name="Check Box 78">
              <controlPr defaultSize="0" autoFill="0" autoLine="0" autoPict="0">
                <anchor moveWithCells="1">
                  <from>
                    <xdr:col>1</xdr:col>
                    <xdr:colOff>222250</xdr:colOff>
                    <xdr:row>93</xdr:row>
                    <xdr:rowOff>184150</xdr:rowOff>
                  </from>
                  <to>
                    <xdr:col>2</xdr:col>
                    <xdr:colOff>101600</xdr:colOff>
                    <xdr:row>95</xdr:row>
                    <xdr:rowOff>12700</xdr:rowOff>
                  </to>
                </anchor>
              </controlPr>
            </control>
          </mc:Choice>
        </mc:AlternateContent>
        <mc:AlternateContent xmlns:mc="http://schemas.openxmlformats.org/markup-compatibility/2006">
          <mc:Choice Requires="x14">
            <control shapeId="35919" r:id="rId103" name="Check Box 79">
              <controlPr defaultSize="0" autoFill="0" autoLine="0" autoPict="0">
                <anchor moveWithCells="1">
                  <from>
                    <xdr:col>2</xdr:col>
                    <xdr:colOff>190500</xdr:colOff>
                    <xdr:row>94</xdr:row>
                    <xdr:rowOff>0</xdr:rowOff>
                  </from>
                  <to>
                    <xdr:col>3</xdr:col>
                    <xdr:colOff>88900</xdr:colOff>
                    <xdr:row>95</xdr:row>
                    <xdr:rowOff>12700</xdr:rowOff>
                  </to>
                </anchor>
              </controlPr>
            </control>
          </mc:Choice>
        </mc:AlternateContent>
        <mc:AlternateContent xmlns:mc="http://schemas.openxmlformats.org/markup-compatibility/2006">
          <mc:Choice Requires="x14">
            <control shapeId="35920" r:id="rId104" name="Check Box 80">
              <controlPr defaultSize="0" autoFill="0" autoLine="0" autoPict="0">
                <anchor moveWithCells="1">
                  <from>
                    <xdr:col>0</xdr:col>
                    <xdr:colOff>190500</xdr:colOff>
                    <xdr:row>96</xdr:row>
                    <xdr:rowOff>25400</xdr:rowOff>
                  </from>
                  <to>
                    <xdr:col>1</xdr:col>
                    <xdr:colOff>31750</xdr:colOff>
                    <xdr:row>96</xdr:row>
                    <xdr:rowOff>152400</xdr:rowOff>
                  </to>
                </anchor>
              </controlPr>
            </control>
          </mc:Choice>
        </mc:AlternateContent>
        <mc:AlternateContent xmlns:mc="http://schemas.openxmlformats.org/markup-compatibility/2006">
          <mc:Choice Requires="x14">
            <control shapeId="35921" r:id="rId105" name="Check Box 81">
              <controlPr defaultSize="0" autoFill="0" autoLine="0" autoPict="0">
                <anchor moveWithCells="1">
                  <from>
                    <xdr:col>2</xdr:col>
                    <xdr:colOff>190500</xdr:colOff>
                    <xdr:row>96</xdr:row>
                    <xdr:rowOff>0</xdr:rowOff>
                  </from>
                  <to>
                    <xdr:col>3</xdr:col>
                    <xdr:colOff>88900</xdr:colOff>
                    <xdr:row>97</xdr:row>
                    <xdr:rowOff>12700</xdr:rowOff>
                  </to>
                </anchor>
              </controlPr>
            </control>
          </mc:Choice>
        </mc:AlternateContent>
        <mc:AlternateContent xmlns:mc="http://schemas.openxmlformats.org/markup-compatibility/2006">
          <mc:Choice Requires="x14">
            <control shapeId="35922" r:id="rId106" name="Check Box 82">
              <controlPr defaultSize="0" autoFill="0" autoLine="0" autoPict="0">
                <anchor moveWithCells="1">
                  <from>
                    <xdr:col>1</xdr:col>
                    <xdr:colOff>222250</xdr:colOff>
                    <xdr:row>95</xdr:row>
                    <xdr:rowOff>184150</xdr:rowOff>
                  </from>
                  <to>
                    <xdr:col>2</xdr:col>
                    <xdr:colOff>101600</xdr:colOff>
                    <xdr:row>97</xdr:row>
                    <xdr:rowOff>12700</xdr:rowOff>
                  </to>
                </anchor>
              </controlPr>
            </control>
          </mc:Choice>
        </mc:AlternateContent>
        <mc:AlternateContent xmlns:mc="http://schemas.openxmlformats.org/markup-compatibility/2006">
          <mc:Choice Requires="x14">
            <control shapeId="35923" r:id="rId107" name="Check Box 83">
              <controlPr defaultSize="0" autoFill="0" autoLine="0" autoPict="0">
                <anchor moveWithCells="1">
                  <from>
                    <xdr:col>0</xdr:col>
                    <xdr:colOff>190500</xdr:colOff>
                    <xdr:row>101</xdr:row>
                    <xdr:rowOff>139700</xdr:rowOff>
                  </from>
                  <to>
                    <xdr:col>1</xdr:col>
                    <xdr:colOff>38100</xdr:colOff>
                    <xdr:row>101</xdr:row>
                    <xdr:rowOff>260350</xdr:rowOff>
                  </to>
                </anchor>
              </controlPr>
            </control>
          </mc:Choice>
        </mc:AlternateContent>
        <mc:AlternateContent xmlns:mc="http://schemas.openxmlformats.org/markup-compatibility/2006">
          <mc:Choice Requires="x14">
            <control shapeId="35924" r:id="rId108" name="Check Box 84">
              <controlPr defaultSize="0" autoFill="0" autoLine="0" autoPict="0">
                <anchor moveWithCells="1">
                  <from>
                    <xdr:col>2</xdr:col>
                    <xdr:colOff>203200</xdr:colOff>
                    <xdr:row>101</xdr:row>
                    <xdr:rowOff>76200</xdr:rowOff>
                  </from>
                  <to>
                    <xdr:col>3</xdr:col>
                    <xdr:colOff>101600</xdr:colOff>
                    <xdr:row>101</xdr:row>
                    <xdr:rowOff>292100</xdr:rowOff>
                  </to>
                </anchor>
              </controlPr>
            </control>
          </mc:Choice>
        </mc:AlternateContent>
        <mc:AlternateContent xmlns:mc="http://schemas.openxmlformats.org/markup-compatibility/2006">
          <mc:Choice Requires="x14">
            <control shapeId="35925" r:id="rId109" name="Check Box 85">
              <controlPr defaultSize="0" autoFill="0" autoLine="0" autoPict="0">
                <anchor moveWithCells="1">
                  <from>
                    <xdr:col>1</xdr:col>
                    <xdr:colOff>215900</xdr:colOff>
                    <xdr:row>101</xdr:row>
                    <xdr:rowOff>69850</xdr:rowOff>
                  </from>
                  <to>
                    <xdr:col>2</xdr:col>
                    <xdr:colOff>88900</xdr:colOff>
                    <xdr:row>101</xdr:row>
                    <xdr:rowOff>298450</xdr:rowOff>
                  </to>
                </anchor>
              </controlPr>
            </control>
          </mc:Choice>
        </mc:AlternateContent>
        <mc:AlternateContent xmlns:mc="http://schemas.openxmlformats.org/markup-compatibility/2006">
          <mc:Choice Requires="x14">
            <control shapeId="35928" r:id="rId110" name="Check Box 88">
              <controlPr defaultSize="0" autoFill="0" autoLine="0" autoPict="0">
                <anchor moveWithCells="1">
                  <from>
                    <xdr:col>0</xdr:col>
                    <xdr:colOff>190500</xdr:colOff>
                    <xdr:row>103</xdr:row>
                    <xdr:rowOff>146050</xdr:rowOff>
                  </from>
                  <to>
                    <xdr:col>1</xdr:col>
                    <xdr:colOff>31750</xdr:colOff>
                    <xdr:row>103</xdr:row>
                    <xdr:rowOff>279400</xdr:rowOff>
                  </to>
                </anchor>
              </controlPr>
            </control>
          </mc:Choice>
        </mc:AlternateContent>
        <mc:AlternateContent xmlns:mc="http://schemas.openxmlformats.org/markup-compatibility/2006">
          <mc:Choice Requires="x14">
            <control shapeId="35929" r:id="rId111" name="Check Box 89">
              <controlPr defaultSize="0" autoFill="0" autoLine="0" autoPict="0">
                <anchor moveWithCells="1">
                  <from>
                    <xdr:col>2</xdr:col>
                    <xdr:colOff>203200</xdr:colOff>
                    <xdr:row>103</xdr:row>
                    <xdr:rowOff>88900</xdr:rowOff>
                  </from>
                  <to>
                    <xdr:col>3</xdr:col>
                    <xdr:colOff>101600</xdr:colOff>
                    <xdr:row>103</xdr:row>
                    <xdr:rowOff>298450</xdr:rowOff>
                  </to>
                </anchor>
              </controlPr>
            </control>
          </mc:Choice>
        </mc:AlternateContent>
        <mc:AlternateContent xmlns:mc="http://schemas.openxmlformats.org/markup-compatibility/2006">
          <mc:Choice Requires="x14">
            <control shapeId="35930" r:id="rId112" name="Check Box 90">
              <controlPr defaultSize="0" autoFill="0" autoLine="0" autoPict="0">
                <anchor moveWithCells="1">
                  <from>
                    <xdr:col>1</xdr:col>
                    <xdr:colOff>222250</xdr:colOff>
                    <xdr:row>103</xdr:row>
                    <xdr:rowOff>69850</xdr:rowOff>
                  </from>
                  <to>
                    <xdr:col>2</xdr:col>
                    <xdr:colOff>101600</xdr:colOff>
                    <xdr:row>103</xdr:row>
                    <xdr:rowOff>298450</xdr:rowOff>
                  </to>
                </anchor>
              </controlPr>
            </control>
          </mc:Choice>
        </mc:AlternateContent>
        <mc:AlternateContent xmlns:mc="http://schemas.openxmlformats.org/markup-compatibility/2006">
          <mc:Choice Requires="x14">
            <control shapeId="35931" r:id="rId113" name="Check Box 91">
              <controlPr defaultSize="0" autoFill="0" autoLine="0" autoPict="0">
                <anchor moveWithCells="1">
                  <from>
                    <xdr:col>0</xdr:col>
                    <xdr:colOff>190500</xdr:colOff>
                    <xdr:row>105</xdr:row>
                    <xdr:rowOff>63500</xdr:rowOff>
                  </from>
                  <to>
                    <xdr:col>1</xdr:col>
                    <xdr:colOff>31750</xdr:colOff>
                    <xdr:row>105</xdr:row>
                    <xdr:rowOff>190500</xdr:rowOff>
                  </to>
                </anchor>
              </controlPr>
            </control>
          </mc:Choice>
        </mc:AlternateContent>
        <mc:AlternateContent xmlns:mc="http://schemas.openxmlformats.org/markup-compatibility/2006">
          <mc:Choice Requires="x14">
            <control shapeId="35932" r:id="rId114" name="Check Box 92">
              <controlPr defaultSize="0" autoFill="0" autoLine="0" autoPict="0">
                <anchor moveWithCells="1">
                  <from>
                    <xdr:col>2</xdr:col>
                    <xdr:colOff>203200</xdr:colOff>
                    <xdr:row>105</xdr:row>
                    <xdr:rowOff>25400</xdr:rowOff>
                  </from>
                  <to>
                    <xdr:col>3</xdr:col>
                    <xdr:colOff>101600</xdr:colOff>
                    <xdr:row>105</xdr:row>
                    <xdr:rowOff>228600</xdr:rowOff>
                  </to>
                </anchor>
              </controlPr>
            </control>
          </mc:Choice>
        </mc:AlternateContent>
        <mc:AlternateContent xmlns:mc="http://schemas.openxmlformats.org/markup-compatibility/2006">
          <mc:Choice Requires="x14">
            <control shapeId="35933" r:id="rId115" name="Check Box 93">
              <controlPr defaultSize="0" autoFill="0" autoLine="0" autoPict="0">
                <anchor moveWithCells="1">
                  <from>
                    <xdr:col>1</xdr:col>
                    <xdr:colOff>222250</xdr:colOff>
                    <xdr:row>105</xdr:row>
                    <xdr:rowOff>12700</xdr:rowOff>
                  </from>
                  <to>
                    <xdr:col>2</xdr:col>
                    <xdr:colOff>101600</xdr:colOff>
                    <xdr:row>105</xdr:row>
                    <xdr:rowOff>241300</xdr:rowOff>
                  </to>
                </anchor>
              </controlPr>
            </control>
          </mc:Choice>
        </mc:AlternateContent>
        <mc:AlternateContent xmlns:mc="http://schemas.openxmlformats.org/markup-compatibility/2006">
          <mc:Choice Requires="x14">
            <control shapeId="35934" r:id="rId116" name="Check Box 94">
              <controlPr defaultSize="0" autoFill="0" autoLine="0" autoPict="0">
                <anchor moveWithCells="1">
                  <from>
                    <xdr:col>0</xdr:col>
                    <xdr:colOff>184150</xdr:colOff>
                    <xdr:row>107</xdr:row>
                    <xdr:rowOff>107950</xdr:rowOff>
                  </from>
                  <to>
                    <xdr:col>1</xdr:col>
                    <xdr:colOff>25400</xdr:colOff>
                    <xdr:row>107</xdr:row>
                    <xdr:rowOff>241300</xdr:rowOff>
                  </to>
                </anchor>
              </controlPr>
            </control>
          </mc:Choice>
        </mc:AlternateContent>
        <mc:AlternateContent xmlns:mc="http://schemas.openxmlformats.org/markup-compatibility/2006">
          <mc:Choice Requires="x14">
            <control shapeId="35935" r:id="rId117" name="Check Box 95">
              <controlPr defaultSize="0" autoFill="0" autoLine="0" autoPict="0">
                <anchor moveWithCells="1">
                  <from>
                    <xdr:col>2</xdr:col>
                    <xdr:colOff>190500</xdr:colOff>
                    <xdr:row>107</xdr:row>
                    <xdr:rowOff>69850</xdr:rowOff>
                  </from>
                  <to>
                    <xdr:col>3</xdr:col>
                    <xdr:colOff>88900</xdr:colOff>
                    <xdr:row>107</xdr:row>
                    <xdr:rowOff>279400</xdr:rowOff>
                  </to>
                </anchor>
              </controlPr>
            </control>
          </mc:Choice>
        </mc:AlternateContent>
        <mc:AlternateContent xmlns:mc="http://schemas.openxmlformats.org/markup-compatibility/2006">
          <mc:Choice Requires="x14">
            <control shapeId="35936" r:id="rId118" name="Check Box 96">
              <controlPr defaultSize="0" autoFill="0" autoLine="0" autoPict="0">
                <anchor moveWithCells="1">
                  <from>
                    <xdr:col>1</xdr:col>
                    <xdr:colOff>222250</xdr:colOff>
                    <xdr:row>107</xdr:row>
                    <xdr:rowOff>69850</xdr:rowOff>
                  </from>
                  <to>
                    <xdr:col>2</xdr:col>
                    <xdr:colOff>101600</xdr:colOff>
                    <xdr:row>107</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'Agency-County'!$A$2:$A$22</xm:f>
          </x14:formula1>
          <xm:sqref>G2:M2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81"/>
  <sheetViews>
    <sheetView showGridLines="0" topLeftCell="A18" zoomScaleNormal="100" zoomScaleSheetLayoutView="80" workbookViewId="0">
      <selection activeCell="A81" sqref="A81:XFD81"/>
    </sheetView>
  </sheetViews>
  <sheetFormatPr defaultRowHeight="14.5" x14ac:dyDescent="0.35"/>
  <cols>
    <col min="3" max="3" width="9.1796875" customWidth="1"/>
    <col min="11" max="11" width="14" customWidth="1"/>
    <col min="12" max="12" width="10.453125" customWidth="1"/>
    <col min="13" max="13" width="14.81640625" customWidth="1"/>
  </cols>
  <sheetData>
    <row r="1" spans="1:13" ht="2.9" customHeight="1" thickBot="1" x14ac:dyDescent="0.4">
      <c r="A1" s="1024"/>
      <c r="B1" s="1024"/>
      <c r="C1" s="1024"/>
      <c r="D1" s="1024"/>
      <c r="E1" s="1024"/>
      <c r="F1" s="1024"/>
      <c r="G1" s="1024"/>
      <c r="H1" s="1024"/>
      <c r="I1" s="1024"/>
      <c r="J1" s="1024"/>
      <c r="K1" s="1024"/>
      <c r="L1" s="1024"/>
      <c r="M1" s="1024"/>
    </row>
    <row r="2" spans="1:13" s="291" customFormat="1" ht="16" thickBot="1" x14ac:dyDescent="0.4">
      <c r="A2" s="415" t="s">
        <v>200</v>
      </c>
      <c r="B2" s="1328">
        <f>'Contact Info'!B3</f>
        <v>0</v>
      </c>
      <c r="C2" s="1328"/>
      <c r="D2" s="1236" t="s">
        <v>776</v>
      </c>
      <c r="E2" s="1236"/>
      <c r="F2" s="1236"/>
      <c r="G2" s="1235"/>
      <c r="H2" s="1235"/>
      <c r="I2" s="1235"/>
      <c r="J2" s="1235"/>
      <c r="K2" s="1235"/>
      <c r="L2" s="1235"/>
      <c r="M2" s="1235"/>
    </row>
    <row r="3" spans="1:13" ht="21.5" thickBot="1" x14ac:dyDescent="0.55000000000000004">
      <c r="A3" s="1329" t="s">
        <v>829</v>
      </c>
      <c r="B3" s="1329"/>
      <c r="C3" s="1329"/>
      <c r="D3" s="1329"/>
      <c r="E3" s="1329"/>
      <c r="F3" s="1329"/>
      <c r="G3" s="1329"/>
      <c r="H3" s="1329"/>
      <c r="I3" s="1329"/>
      <c r="J3" s="1329"/>
      <c r="K3" s="1329"/>
      <c r="L3" s="1329"/>
      <c r="M3" s="1329"/>
    </row>
    <row r="4" spans="1:13" ht="35.15" customHeight="1" thickBot="1" x14ac:dyDescent="0.4">
      <c r="A4" s="1330" t="s">
        <v>879</v>
      </c>
      <c r="B4" s="1330"/>
      <c r="C4" s="1330"/>
      <c r="D4" s="1330"/>
      <c r="E4" s="1330"/>
      <c r="F4" s="1330"/>
      <c r="G4" s="1330"/>
      <c r="H4" s="1330"/>
      <c r="I4" s="1330"/>
      <c r="J4" s="1331" t="s">
        <v>778</v>
      </c>
      <c r="K4" s="1331"/>
      <c r="L4" s="1331" t="s">
        <v>779</v>
      </c>
      <c r="M4" s="1331"/>
    </row>
    <row r="5" spans="1:13" ht="18.75" customHeight="1" thickBot="1" x14ac:dyDescent="0.4">
      <c r="A5" s="1327" t="s">
        <v>830</v>
      </c>
      <c r="B5" s="1327"/>
      <c r="C5" s="1327"/>
      <c r="D5" s="1327"/>
      <c r="E5" s="1327"/>
      <c r="F5" s="1327"/>
      <c r="G5" s="1327"/>
      <c r="H5" s="1327"/>
      <c r="I5" s="1327"/>
      <c r="J5" s="1326"/>
      <c r="K5" s="1326"/>
      <c r="L5" s="1326"/>
      <c r="M5" s="1326"/>
    </row>
    <row r="6" spans="1:13" ht="18.75" customHeight="1" thickBot="1" x14ac:dyDescent="0.4">
      <c r="A6" s="1327" t="s">
        <v>404</v>
      </c>
      <c r="B6" s="1327"/>
      <c r="C6" s="1327"/>
      <c r="D6" s="1327"/>
      <c r="E6" s="1327"/>
      <c r="F6" s="1327"/>
      <c r="G6" s="1327"/>
      <c r="H6" s="1327"/>
      <c r="I6" s="1327"/>
      <c r="J6" s="1326"/>
      <c r="K6" s="1326"/>
      <c r="L6" s="1326"/>
      <c r="M6" s="1326"/>
    </row>
    <row r="7" spans="1:13" ht="18.75" customHeight="1" thickBot="1" x14ac:dyDescent="0.4">
      <c r="A7" s="1327" t="s">
        <v>405</v>
      </c>
      <c r="B7" s="1327"/>
      <c r="C7" s="1327"/>
      <c r="D7" s="1327"/>
      <c r="E7" s="1327"/>
      <c r="F7" s="1327"/>
      <c r="G7" s="1327"/>
      <c r="H7" s="1327"/>
      <c r="I7" s="1327"/>
      <c r="J7" s="1326"/>
      <c r="K7" s="1326"/>
      <c r="L7" s="1326"/>
      <c r="M7" s="1326"/>
    </row>
    <row r="8" spans="1:13" ht="18.75" customHeight="1" thickBot="1" x14ac:dyDescent="0.4">
      <c r="A8" s="1327" t="s">
        <v>883</v>
      </c>
      <c r="B8" s="1327"/>
      <c r="C8" s="1327"/>
      <c r="D8" s="1327"/>
      <c r="E8" s="1327"/>
      <c r="F8" s="1327"/>
      <c r="G8" s="1327"/>
      <c r="H8" s="1327"/>
      <c r="I8" s="1327"/>
      <c r="J8" s="1326"/>
      <c r="K8" s="1326"/>
      <c r="L8" s="1326"/>
      <c r="M8" s="1326"/>
    </row>
    <row r="9" spans="1:13" ht="18.75" customHeight="1" thickBot="1" x14ac:dyDescent="0.4">
      <c r="A9" s="1327" t="s">
        <v>897</v>
      </c>
      <c r="B9" s="1327"/>
      <c r="C9" s="1327"/>
      <c r="D9" s="1327"/>
      <c r="E9" s="1327"/>
      <c r="F9" s="1327"/>
      <c r="G9" s="1327"/>
      <c r="H9" s="1327"/>
      <c r="I9" s="1327"/>
      <c r="J9" s="1326"/>
      <c r="K9" s="1326"/>
      <c r="L9" s="1326"/>
      <c r="M9" s="1326"/>
    </row>
    <row r="10" spans="1:13" ht="18.75" customHeight="1" thickBot="1" x14ac:dyDescent="0.4">
      <c r="A10" s="1327" t="s">
        <v>406</v>
      </c>
      <c r="B10" s="1327"/>
      <c r="C10" s="1327"/>
      <c r="D10" s="1327"/>
      <c r="E10" s="1327"/>
      <c r="F10" s="1327"/>
      <c r="G10" s="1327"/>
      <c r="H10" s="1327"/>
      <c r="I10" s="1327"/>
      <c r="J10" s="1326"/>
      <c r="K10" s="1326"/>
      <c r="L10" s="1326"/>
      <c r="M10" s="1326"/>
    </row>
    <row r="11" spans="1:13" ht="16" thickBot="1" x14ac:dyDescent="0.4">
      <c r="A11" s="1212" t="s">
        <v>0</v>
      </c>
      <c r="B11" s="1213"/>
      <c r="C11" s="1213"/>
      <c r="D11" s="1213"/>
      <c r="E11" s="1213"/>
      <c r="F11" s="1213"/>
      <c r="G11" s="1213"/>
      <c r="H11" s="1213"/>
      <c r="I11" s="1213"/>
      <c r="J11" s="1213"/>
      <c r="K11" s="1213"/>
      <c r="L11" s="1213"/>
      <c r="M11" s="1214"/>
    </row>
    <row r="12" spans="1:13" ht="15" thickBot="1" x14ac:dyDescent="0.4">
      <c r="A12" s="1321" t="s">
        <v>877</v>
      </c>
      <c r="B12" s="1322"/>
      <c r="C12" s="1322"/>
      <c r="D12" s="1322"/>
      <c r="E12" s="1322"/>
      <c r="F12" s="1322"/>
      <c r="G12" s="1322"/>
      <c r="H12" s="1322"/>
      <c r="I12" s="1322"/>
      <c r="J12" s="1322"/>
      <c r="K12" s="1322"/>
      <c r="L12" s="1322"/>
      <c r="M12" s="1323"/>
    </row>
    <row r="13" spans="1:13" ht="15" thickBot="1" x14ac:dyDescent="0.4">
      <c r="A13" s="1321"/>
      <c r="B13" s="1322"/>
      <c r="C13" s="1322"/>
      <c r="D13" s="1322"/>
      <c r="E13" s="1322"/>
      <c r="F13" s="1322"/>
      <c r="G13" s="1322"/>
      <c r="H13" s="1322"/>
      <c r="I13" s="1322"/>
      <c r="J13" s="1322"/>
      <c r="K13" s="1322"/>
      <c r="L13" s="1322"/>
      <c r="M13" s="1323"/>
    </row>
    <row r="14" spans="1:13" ht="15" thickBot="1" x14ac:dyDescent="0.4">
      <c r="A14" s="1321"/>
      <c r="B14" s="1322"/>
      <c r="C14" s="1322"/>
      <c r="D14" s="1322"/>
      <c r="E14" s="1322"/>
      <c r="F14" s="1322"/>
      <c r="G14" s="1322"/>
      <c r="H14" s="1322"/>
      <c r="I14" s="1322"/>
      <c r="J14" s="1322"/>
      <c r="K14" s="1322"/>
      <c r="L14" s="1322"/>
      <c r="M14" s="1323"/>
    </row>
    <row r="15" spans="1:13" ht="15" thickBot="1" x14ac:dyDescent="0.4">
      <c r="A15" s="1324" t="s">
        <v>781</v>
      </c>
      <c r="B15" s="1324"/>
      <c r="C15" s="1324"/>
      <c r="D15" s="1324"/>
      <c r="E15" s="1324"/>
      <c r="F15" s="1324"/>
      <c r="G15" s="1324"/>
      <c r="H15" s="1324"/>
      <c r="I15" s="1324"/>
      <c r="J15" s="1324"/>
      <c r="K15" s="1324"/>
      <c r="L15" s="1324"/>
      <c r="M15" s="1324"/>
    </row>
    <row r="16" spans="1:13" ht="15" thickBot="1" x14ac:dyDescent="0.4">
      <c r="A16" s="1325" t="s">
        <v>782</v>
      </c>
      <c r="B16" s="1325"/>
      <c r="C16" s="1325"/>
      <c r="D16" s="1246" t="s">
        <v>24</v>
      </c>
      <c r="E16" s="1247"/>
      <c r="F16" s="1193"/>
      <c r="G16" s="1194"/>
      <c r="H16" s="1194"/>
      <c r="I16" s="1194"/>
      <c r="J16" s="1194"/>
      <c r="K16" s="1194"/>
      <c r="L16" s="1194"/>
      <c r="M16" s="1195"/>
    </row>
    <row r="17" spans="1:14" ht="15" thickBot="1" x14ac:dyDescent="0.4">
      <c r="A17" s="1325"/>
      <c r="B17" s="1325"/>
      <c r="C17" s="1325"/>
      <c r="D17" s="1248"/>
      <c r="E17" s="1249"/>
      <c r="F17" s="1196"/>
      <c r="G17" s="1197"/>
      <c r="H17" s="1197"/>
      <c r="I17" s="1197"/>
      <c r="J17" s="1197"/>
      <c r="K17" s="1197"/>
      <c r="L17" s="1197"/>
      <c r="M17" s="1198"/>
    </row>
    <row r="18" spans="1:14" ht="15" thickBot="1" x14ac:dyDescent="0.4">
      <c r="A18" s="292" t="s">
        <v>789</v>
      </c>
      <c r="B18" s="292" t="s">
        <v>132</v>
      </c>
      <c r="C18" s="292" t="s">
        <v>790</v>
      </c>
      <c r="D18" s="1318" t="s">
        <v>783</v>
      </c>
      <c r="E18" s="1318"/>
      <c r="F18" s="1318"/>
      <c r="G18" s="1318"/>
      <c r="H18" s="1318"/>
      <c r="I18" s="1318"/>
      <c r="J18" s="1318"/>
      <c r="K18" s="1318"/>
      <c r="L18" s="1318"/>
      <c r="M18" s="1318"/>
    </row>
    <row r="19" spans="1:14" ht="15" thickBot="1" x14ac:dyDescent="0.4">
      <c r="A19" s="392"/>
      <c r="B19" s="392"/>
      <c r="C19" s="392"/>
      <c r="D19" s="1318"/>
      <c r="E19" s="1318"/>
      <c r="F19" s="1318"/>
      <c r="G19" s="1318"/>
      <c r="H19" s="1318"/>
      <c r="I19" s="1318"/>
      <c r="J19" s="1318"/>
      <c r="K19" s="1318"/>
      <c r="L19" s="1318"/>
      <c r="M19" s="1318"/>
    </row>
    <row r="20" spans="1:14" ht="15" thickBot="1" x14ac:dyDescent="0.4">
      <c r="A20" s="1223" t="s">
        <v>878</v>
      </c>
      <c r="B20" s="1224"/>
      <c r="C20" s="1224"/>
      <c r="D20" s="1224"/>
      <c r="E20" s="1224"/>
      <c r="F20" s="1224"/>
      <c r="G20" s="1224"/>
      <c r="H20" s="1224"/>
      <c r="I20" s="1224"/>
      <c r="J20" s="1224"/>
      <c r="K20" s="1224"/>
      <c r="L20" s="1224"/>
      <c r="M20" s="1225"/>
    </row>
    <row r="21" spans="1:14" x14ac:dyDescent="0.35">
      <c r="A21" s="1289" t="s">
        <v>784</v>
      </c>
      <c r="B21" s="1290"/>
      <c r="C21" s="1291"/>
      <c r="D21" s="1246" t="s">
        <v>24</v>
      </c>
      <c r="E21" s="1247"/>
      <c r="F21" s="1193"/>
      <c r="G21" s="1194"/>
      <c r="H21" s="1194"/>
      <c r="I21" s="1194"/>
      <c r="J21" s="1194"/>
      <c r="K21" s="1194"/>
      <c r="L21" s="1194"/>
      <c r="M21" s="1195"/>
    </row>
    <row r="22" spans="1:14" ht="15" thickBot="1" x14ac:dyDescent="0.4">
      <c r="A22" s="1292"/>
      <c r="B22" s="1293"/>
      <c r="C22" s="1294"/>
      <c r="D22" s="1248"/>
      <c r="E22" s="1249"/>
      <c r="F22" s="1196"/>
      <c r="G22" s="1197"/>
      <c r="H22" s="1197"/>
      <c r="I22" s="1197"/>
      <c r="J22" s="1197"/>
      <c r="K22" s="1197"/>
      <c r="L22" s="1197"/>
      <c r="M22" s="1198"/>
    </row>
    <row r="23" spans="1:14" ht="15" thickBot="1" x14ac:dyDescent="0.4">
      <c r="A23" s="293" t="s">
        <v>789</v>
      </c>
      <c r="B23" s="293" t="s">
        <v>132</v>
      </c>
      <c r="C23" s="293" t="s">
        <v>790</v>
      </c>
      <c r="D23" s="1310" t="s">
        <v>926</v>
      </c>
      <c r="E23" s="1310"/>
      <c r="F23" s="1310"/>
      <c r="G23" s="1310"/>
      <c r="H23" s="1310"/>
      <c r="I23" s="1310"/>
      <c r="J23" s="1310"/>
      <c r="K23" s="1310"/>
      <c r="L23" s="1310"/>
      <c r="M23" s="1310"/>
    </row>
    <row r="24" spans="1:14" ht="20.149999999999999" customHeight="1" thickBot="1" x14ac:dyDescent="0.4">
      <c r="A24" s="392"/>
      <c r="B24" s="392"/>
      <c r="C24" s="392"/>
      <c r="D24" s="1310"/>
      <c r="E24" s="1310"/>
      <c r="F24" s="1310"/>
      <c r="G24" s="1310"/>
      <c r="H24" s="1310"/>
      <c r="I24" s="1310"/>
      <c r="J24" s="1310"/>
      <c r="K24" s="1310"/>
      <c r="L24" s="1310"/>
      <c r="M24" s="1310"/>
    </row>
    <row r="25" spans="1:14" ht="15" thickBot="1" x14ac:dyDescent="0.4">
      <c r="A25" s="1116" t="s">
        <v>786</v>
      </c>
      <c r="B25" s="1117"/>
      <c r="C25" s="1117"/>
      <c r="D25" s="1117"/>
      <c r="E25" s="1117"/>
      <c r="F25" s="1117"/>
      <c r="G25" s="1117"/>
      <c r="H25" s="1117"/>
      <c r="I25" s="1117"/>
      <c r="J25" s="1117"/>
      <c r="K25" s="1117"/>
      <c r="L25" s="1117"/>
      <c r="M25" s="1118"/>
    </row>
    <row r="26" spans="1:14" x14ac:dyDescent="0.35">
      <c r="A26" s="1319" t="s">
        <v>787</v>
      </c>
      <c r="B26" s="1319"/>
      <c r="C26" s="1319"/>
      <c r="D26" s="1246" t="s">
        <v>24</v>
      </c>
      <c r="E26" s="1247"/>
      <c r="F26" s="1193"/>
      <c r="G26" s="1194"/>
      <c r="H26" s="1194"/>
      <c r="I26" s="1194"/>
      <c r="J26" s="1194"/>
      <c r="K26" s="1194"/>
      <c r="L26" s="1194"/>
      <c r="M26" s="1195"/>
    </row>
    <row r="27" spans="1:14" ht="15" thickBot="1" x14ac:dyDescent="0.4">
      <c r="A27" s="1320"/>
      <c r="B27" s="1320"/>
      <c r="C27" s="1320"/>
      <c r="D27" s="1248"/>
      <c r="E27" s="1249"/>
      <c r="F27" s="1196"/>
      <c r="G27" s="1197"/>
      <c r="H27" s="1197"/>
      <c r="I27" s="1197"/>
      <c r="J27" s="1197"/>
      <c r="K27" s="1197"/>
      <c r="L27" s="1197"/>
      <c r="M27" s="1198"/>
    </row>
    <row r="28" spans="1:14" ht="15" thickBot="1" x14ac:dyDescent="0.4">
      <c r="A28" s="292" t="s">
        <v>789</v>
      </c>
      <c r="B28" s="292" t="s">
        <v>132</v>
      </c>
      <c r="C28" s="292" t="s">
        <v>790</v>
      </c>
      <c r="D28" s="1317" t="s">
        <v>788</v>
      </c>
      <c r="E28" s="1317"/>
      <c r="F28" s="1317"/>
      <c r="G28" s="1317"/>
      <c r="H28" s="1317"/>
      <c r="I28" s="1317"/>
      <c r="J28" s="1317"/>
      <c r="K28" s="1317"/>
      <c r="L28" s="1317"/>
      <c r="M28" s="1317"/>
    </row>
    <row r="29" spans="1:14" ht="15" thickBot="1" x14ac:dyDescent="0.4">
      <c r="A29" s="392"/>
      <c r="B29" s="392"/>
      <c r="C29" s="392"/>
      <c r="D29" s="1317"/>
      <c r="E29" s="1317"/>
      <c r="F29" s="1317"/>
      <c r="G29" s="1317"/>
      <c r="H29" s="1317"/>
      <c r="I29" s="1317"/>
      <c r="J29" s="1317"/>
      <c r="K29" s="1317"/>
      <c r="L29" s="1317"/>
      <c r="M29" s="1317"/>
    </row>
    <row r="30" spans="1:14" ht="15" thickBot="1" x14ac:dyDescent="0.4">
      <c r="A30" s="292" t="s">
        <v>789</v>
      </c>
      <c r="B30" s="292" t="s">
        <v>132</v>
      </c>
      <c r="C30" s="292" t="s">
        <v>790</v>
      </c>
      <c r="D30" s="1317" t="s">
        <v>934</v>
      </c>
      <c r="E30" s="1317"/>
      <c r="F30" s="1317"/>
      <c r="G30" s="1317"/>
      <c r="H30" s="1317"/>
      <c r="I30" s="1317"/>
      <c r="J30" s="1317"/>
      <c r="K30" s="1317"/>
      <c r="L30" s="1317"/>
      <c r="M30" s="1317"/>
      <c r="N30" s="244"/>
    </row>
    <row r="31" spans="1:14" ht="15" thickBot="1" x14ac:dyDescent="0.4">
      <c r="A31" s="392"/>
      <c r="B31" s="392"/>
      <c r="C31" s="392"/>
      <c r="D31" s="1317"/>
      <c r="E31" s="1317"/>
      <c r="F31" s="1317"/>
      <c r="G31" s="1317"/>
      <c r="H31" s="1317"/>
      <c r="I31" s="1317"/>
      <c r="J31" s="1317"/>
      <c r="K31" s="1317"/>
      <c r="L31" s="1317"/>
      <c r="M31" s="1317"/>
    </row>
    <row r="32" spans="1:14" ht="15" thickBot="1" x14ac:dyDescent="0.4">
      <c r="A32" s="1103" t="s">
        <v>791</v>
      </c>
      <c r="B32" s="1104"/>
      <c r="C32" s="1104"/>
      <c r="D32" s="1104"/>
      <c r="E32" s="1104"/>
      <c r="F32" s="1104"/>
      <c r="G32" s="1104"/>
      <c r="H32" s="1104"/>
      <c r="I32" s="1104"/>
      <c r="J32" s="1104"/>
      <c r="K32" s="1104"/>
      <c r="L32" s="1104"/>
      <c r="M32" s="1105"/>
    </row>
    <row r="33" spans="1:13" x14ac:dyDescent="0.35">
      <c r="A33" s="1308" t="s">
        <v>792</v>
      </c>
      <c r="B33" s="1308"/>
      <c r="C33" s="1308"/>
      <c r="D33" s="1246" t="s">
        <v>24</v>
      </c>
      <c r="E33" s="1247"/>
      <c r="F33" s="1193"/>
      <c r="G33" s="1194"/>
      <c r="H33" s="1194"/>
      <c r="I33" s="1194"/>
      <c r="J33" s="1194"/>
      <c r="K33" s="1194"/>
      <c r="L33" s="1194"/>
      <c r="M33" s="1195"/>
    </row>
    <row r="34" spans="1:13" ht="15" thickBot="1" x14ac:dyDescent="0.4">
      <c r="A34" s="1309"/>
      <c r="B34" s="1309"/>
      <c r="C34" s="1309"/>
      <c r="D34" s="1248"/>
      <c r="E34" s="1249"/>
      <c r="F34" s="1196"/>
      <c r="G34" s="1197"/>
      <c r="H34" s="1197"/>
      <c r="I34" s="1197"/>
      <c r="J34" s="1197"/>
      <c r="K34" s="1197"/>
      <c r="L34" s="1197"/>
      <c r="M34" s="1198"/>
    </row>
    <row r="35" spans="1:13" ht="15" thickBot="1" x14ac:dyDescent="0.4">
      <c r="A35" s="293" t="s">
        <v>789</v>
      </c>
      <c r="B35" s="293" t="s">
        <v>132</v>
      </c>
      <c r="C35" s="293" t="s">
        <v>790</v>
      </c>
      <c r="D35" s="1310" t="s">
        <v>935</v>
      </c>
      <c r="E35" s="1310"/>
      <c r="F35" s="1310"/>
      <c r="G35" s="1310"/>
      <c r="H35" s="1310"/>
      <c r="I35" s="1310"/>
      <c r="J35" s="1310"/>
      <c r="K35" s="1310"/>
      <c r="L35" s="1310"/>
      <c r="M35" s="1310"/>
    </row>
    <row r="36" spans="1:13" ht="15" thickBot="1" x14ac:dyDescent="0.4">
      <c r="A36" s="392"/>
      <c r="B36" s="392"/>
      <c r="C36" s="392"/>
      <c r="D36" s="1310"/>
      <c r="E36" s="1310"/>
      <c r="F36" s="1310"/>
      <c r="G36" s="1310"/>
      <c r="H36" s="1310"/>
      <c r="I36" s="1310"/>
      <c r="J36" s="1310"/>
      <c r="K36" s="1310"/>
      <c r="L36" s="1310"/>
      <c r="M36" s="1310"/>
    </row>
    <row r="37" spans="1:13" ht="15" thickBot="1" x14ac:dyDescent="0.4">
      <c r="A37" s="293" t="s">
        <v>789</v>
      </c>
      <c r="B37" s="293" t="s">
        <v>132</v>
      </c>
      <c r="C37" s="293" t="s">
        <v>790</v>
      </c>
      <c r="D37" s="1310" t="s">
        <v>794</v>
      </c>
      <c r="E37" s="1310"/>
      <c r="F37" s="1310"/>
      <c r="G37" s="1310"/>
      <c r="H37" s="1310"/>
      <c r="I37" s="1310"/>
      <c r="J37" s="1310"/>
      <c r="K37" s="1310"/>
      <c r="L37" s="1310"/>
      <c r="M37" s="1310"/>
    </row>
    <row r="38" spans="1:13" ht="15" thickBot="1" x14ac:dyDescent="0.4">
      <c r="A38" s="392"/>
      <c r="B38" s="392"/>
      <c r="C38" s="392"/>
      <c r="D38" s="1310"/>
      <c r="E38" s="1310"/>
      <c r="F38" s="1310"/>
      <c r="G38" s="1310"/>
      <c r="H38" s="1310"/>
      <c r="I38" s="1310"/>
      <c r="J38" s="1310"/>
      <c r="K38" s="1310"/>
      <c r="L38" s="1310"/>
      <c r="M38" s="1310"/>
    </row>
    <row r="39" spans="1:13" ht="15" thickBot="1" x14ac:dyDescent="0.4">
      <c r="A39" s="293" t="s">
        <v>789</v>
      </c>
      <c r="B39" s="293" t="s">
        <v>132</v>
      </c>
      <c r="C39" s="293" t="s">
        <v>790</v>
      </c>
      <c r="D39" s="1310" t="s">
        <v>795</v>
      </c>
      <c r="E39" s="1310"/>
      <c r="F39" s="1310"/>
      <c r="G39" s="1310"/>
      <c r="H39" s="1310"/>
      <c r="I39" s="1310"/>
      <c r="J39" s="1310"/>
      <c r="K39" s="1310"/>
      <c r="L39" s="1310"/>
      <c r="M39" s="1310"/>
    </row>
    <row r="40" spans="1:13" ht="20.149999999999999" customHeight="1" thickBot="1" x14ac:dyDescent="0.4">
      <c r="A40" s="392"/>
      <c r="B40" s="392"/>
      <c r="C40" s="392"/>
      <c r="D40" s="1310"/>
      <c r="E40" s="1310"/>
      <c r="F40" s="1310"/>
      <c r="G40" s="1310"/>
      <c r="H40" s="1310"/>
      <c r="I40" s="1310"/>
      <c r="J40" s="1310"/>
      <c r="K40" s="1310"/>
      <c r="L40" s="1310"/>
      <c r="M40" s="1310"/>
    </row>
    <row r="41" spans="1:13" ht="15" thickBot="1" x14ac:dyDescent="0.4">
      <c r="A41" s="1116" t="s">
        <v>796</v>
      </c>
      <c r="B41" s="1117"/>
      <c r="C41" s="1117"/>
      <c r="D41" s="1117"/>
      <c r="E41" s="1117"/>
      <c r="F41" s="1117"/>
      <c r="G41" s="1117"/>
      <c r="H41" s="1117"/>
      <c r="I41" s="1117"/>
      <c r="J41" s="1117"/>
      <c r="K41" s="1117"/>
      <c r="L41" s="1117"/>
      <c r="M41" s="1118"/>
    </row>
    <row r="42" spans="1:13" x14ac:dyDescent="0.35">
      <c r="A42" s="1311" t="s">
        <v>898</v>
      </c>
      <c r="B42" s="1312"/>
      <c r="C42" s="1313"/>
      <c r="D42" s="1246" t="s">
        <v>24</v>
      </c>
      <c r="E42" s="1247"/>
      <c r="F42" s="1193"/>
      <c r="G42" s="1194"/>
      <c r="H42" s="1194"/>
      <c r="I42" s="1194"/>
      <c r="J42" s="1194"/>
      <c r="K42" s="1194"/>
      <c r="L42" s="1194"/>
      <c r="M42" s="1195"/>
    </row>
    <row r="43" spans="1:13" ht="15" thickBot="1" x14ac:dyDescent="0.4">
      <c r="A43" s="1314"/>
      <c r="B43" s="1315"/>
      <c r="C43" s="1316"/>
      <c r="D43" s="1248"/>
      <c r="E43" s="1249"/>
      <c r="F43" s="1196"/>
      <c r="G43" s="1197"/>
      <c r="H43" s="1197"/>
      <c r="I43" s="1197"/>
      <c r="J43" s="1197"/>
      <c r="K43" s="1197"/>
      <c r="L43" s="1197"/>
      <c r="M43" s="1198"/>
    </row>
    <row r="44" spans="1:13" ht="20.149999999999999" customHeight="1" thickBot="1" x14ac:dyDescent="0.4">
      <c r="A44" s="402" t="s">
        <v>789</v>
      </c>
      <c r="B44" s="402" t="s">
        <v>132</v>
      </c>
      <c r="C44" s="402" t="s">
        <v>790</v>
      </c>
      <c r="D44" s="1304" t="s">
        <v>943</v>
      </c>
      <c r="E44" s="1258"/>
      <c r="F44" s="1258"/>
      <c r="G44" s="1258"/>
      <c r="H44" s="1258"/>
      <c r="I44" s="1258"/>
      <c r="J44" s="1258"/>
      <c r="K44" s="1258"/>
      <c r="L44" s="1258"/>
      <c r="M44" s="1305"/>
    </row>
    <row r="45" spans="1:13" ht="20.149999999999999" customHeight="1" thickBot="1" x14ac:dyDescent="0.4">
      <c r="A45" s="392"/>
      <c r="B45" s="392"/>
      <c r="C45" s="392"/>
      <c r="D45" s="1306"/>
      <c r="E45" s="1259"/>
      <c r="F45" s="1259"/>
      <c r="G45" s="1259"/>
      <c r="H45" s="1259"/>
      <c r="I45" s="1259"/>
      <c r="J45" s="1259"/>
      <c r="K45" s="1259"/>
      <c r="L45" s="1259"/>
      <c r="M45" s="1307"/>
    </row>
    <row r="46" spans="1:13" ht="15" thickBot="1" x14ac:dyDescent="0.4">
      <c r="A46" s="1223" t="s">
        <v>936</v>
      </c>
      <c r="B46" s="1287"/>
      <c r="C46" s="1287"/>
      <c r="D46" s="1287"/>
      <c r="E46" s="1287"/>
      <c r="F46" s="1287"/>
      <c r="G46" s="1287"/>
      <c r="H46" s="1287"/>
      <c r="I46" s="1287"/>
      <c r="J46" s="1287"/>
      <c r="K46" s="1287"/>
      <c r="L46" s="1287"/>
      <c r="M46" s="1288"/>
    </row>
    <row r="47" spans="1:13" ht="15" customHeight="1" x14ac:dyDescent="0.35">
      <c r="A47" s="1289" t="s">
        <v>900</v>
      </c>
      <c r="B47" s="1290"/>
      <c r="C47" s="1291"/>
      <c r="D47" s="1246" t="s">
        <v>24</v>
      </c>
      <c r="E47" s="1247"/>
      <c r="F47" s="1193"/>
      <c r="G47" s="1194"/>
      <c r="H47" s="1194"/>
      <c r="I47" s="1194"/>
      <c r="J47" s="1194"/>
      <c r="K47" s="1194"/>
      <c r="L47" s="1194"/>
      <c r="M47" s="1195"/>
    </row>
    <row r="48" spans="1:13" ht="15" thickBot="1" x14ac:dyDescent="0.4">
      <c r="A48" s="1292"/>
      <c r="B48" s="1293"/>
      <c r="C48" s="1294"/>
      <c r="D48" s="1248"/>
      <c r="E48" s="1249"/>
      <c r="F48" s="1196"/>
      <c r="G48" s="1197"/>
      <c r="H48" s="1197"/>
      <c r="I48" s="1197"/>
      <c r="J48" s="1197"/>
      <c r="K48" s="1197"/>
      <c r="L48" s="1197"/>
      <c r="M48" s="1198"/>
    </row>
    <row r="49" spans="1:13" ht="15" thickBot="1" x14ac:dyDescent="0.4">
      <c r="A49" s="293" t="s">
        <v>789</v>
      </c>
      <c r="B49" s="293" t="s">
        <v>132</v>
      </c>
      <c r="C49" s="293" t="s">
        <v>790</v>
      </c>
      <c r="D49" s="1295" t="s">
        <v>831</v>
      </c>
      <c r="E49" s="1296"/>
      <c r="F49" s="1296"/>
      <c r="G49" s="1296"/>
      <c r="H49" s="1296"/>
      <c r="I49" s="1296"/>
      <c r="J49" s="1296"/>
      <c r="K49" s="1296"/>
      <c r="L49" s="1296"/>
      <c r="M49" s="1297"/>
    </row>
    <row r="50" spans="1:13" s="294" customFormat="1" ht="15" thickBot="1" x14ac:dyDescent="0.4">
      <c r="A50" s="392"/>
      <c r="B50" s="392"/>
      <c r="C50" s="392"/>
      <c r="D50" s="1298"/>
      <c r="E50" s="1299"/>
      <c r="F50" s="1299"/>
      <c r="G50" s="1299"/>
      <c r="H50" s="1299"/>
      <c r="I50" s="1299"/>
      <c r="J50" s="1299"/>
      <c r="K50" s="1299"/>
      <c r="L50" s="1299"/>
      <c r="M50" s="1300"/>
    </row>
    <row r="51" spans="1:13" s="294" customFormat="1" x14ac:dyDescent="0.35">
      <c r="A51" s="1273" t="s">
        <v>906</v>
      </c>
      <c r="B51" s="1274"/>
      <c r="C51" s="1274"/>
      <c r="D51" s="1274"/>
      <c r="E51" s="1274"/>
      <c r="F51" s="1274"/>
      <c r="G51" s="1274"/>
      <c r="H51" s="1274"/>
      <c r="I51" s="1274"/>
      <c r="J51" s="1274"/>
      <c r="K51" s="1274"/>
      <c r="L51" s="1274"/>
      <c r="M51" s="1275"/>
    </row>
    <row r="52" spans="1:13" s="294" customFormat="1" ht="15" thickBot="1" x14ac:dyDescent="0.4">
      <c r="A52" s="1301" t="s">
        <v>832</v>
      </c>
      <c r="B52" s="1302"/>
      <c r="C52" s="1302"/>
      <c r="D52" s="1302"/>
      <c r="E52" s="1302"/>
      <c r="F52" s="1302"/>
      <c r="G52" s="1302"/>
      <c r="H52" s="1302"/>
      <c r="I52" s="1302"/>
      <c r="J52" s="1302"/>
      <c r="K52" s="1302"/>
      <c r="L52" s="1302"/>
      <c r="M52" s="1303"/>
    </row>
    <row r="53" spans="1:13" ht="15" thickBot="1" x14ac:dyDescent="0.4">
      <c r="A53" s="1116" t="s">
        <v>833</v>
      </c>
      <c r="B53" s="1117"/>
      <c r="C53" s="1117"/>
      <c r="D53" s="1117"/>
      <c r="E53" s="1117"/>
      <c r="F53" s="1117"/>
      <c r="G53" s="1117"/>
      <c r="H53" s="1117"/>
      <c r="I53" s="1117"/>
      <c r="J53" s="1117"/>
      <c r="K53" s="1117"/>
      <c r="L53" s="1117"/>
      <c r="M53" s="1118"/>
    </row>
    <row r="54" spans="1:13" ht="15" customHeight="1" x14ac:dyDescent="0.35">
      <c r="A54" s="1240" t="s">
        <v>901</v>
      </c>
      <c r="B54" s="1241"/>
      <c r="C54" s="1242"/>
      <c r="D54" s="1246" t="s">
        <v>24</v>
      </c>
      <c r="E54" s="1247"/>
      <c r="F54" s="1193"/>
      <c r="G54" s="1194"/>
      <c r="H54" s="1194"/>
      <c r="I54" s="1194"/>
      <c r="J54" s="1194"/>
      <c r="K54" s="1194"/>
      <c r="L54" s="1194"/>
      <c r="M54" s="1195"/>
    </row>
    <row r="55" spans="1:13" ht="15" thickBot="1" x14ac:dyDescent="0.4">
      <c r="A55" s="1243"/>
      <c r="B55" s="1244"/>
      <c r="C55" s="1245"/>
      <c r="D55" s="1248"/>
      <c r="E55" s="1249"/>
      <c r="F55" s="1196"/>
      <c r="G55" s="1197"/>
      <c r="H55" s="1197"/>
      <c r="I55" s="1197"/>
      <c r="J55" s="1197"/>
      <c r="K55" s="1197"/>
      <c r="L55" s="1197"/>
      <c r="M55" s="1198"/>
    </row>
    <row r="56" spans="1:13" ht="15" thickBot="1" x14ac:dyDescent="0.4">
      <c r="A56" s="402" t="s">
        <v>789</v>
      </c>
      <c r="B56" s="402" t="s">
        <v>132</v>
      </c>
      <c r="C56" s="402" t="s">
        <v>790</v>
      </c>
      <c r="D56" s="1256" t="s">
        <v>800</v>
      </c>
      <c r="E56" s="1285" t="s">
        <v>915</v>
      </c>
      <c r="F56" s="1285"/>
      <c r="G56" s="1285"/>
      <c r="H56" s="1150" t="s">
        <v>814</v>
      </c>
      <c r="I56" s="1150"/>
      <c r="J56" s="1150"/>
      <c r="K56" s="1150"/>
      <c r="L56" s="1150"/>
      <c r="M56" s="1151"/>
    </row>
    <row r="57" spans="1:13" ht="15" thickBot="1" x14ac:dyDescent="0.4">
      <c r="A57" s="392"/>
      <c r="B57" s="392"/>
      <c r="C57" s="392"/>
      <c r="D57" s="1257"/>
      <c r="E57" s="1286"/>
      <c r="F57" s="1286"/>
      <c r="G57" s="1286"/>
      <c r="H57" s="1152"/>
      <c r="I57" s="1152"/>
      <c r="J57" s="1152"/>
      <c r="K57" s="1152"/>
      <c r="L57" s="1152"/>
      <c r="M57" s="1153"/>
    </row>
    <row r="58" spans="1:13" ht="15" thickBot="1" x14ac:dyDescent="0.4">
      <c r="A58" s="402" t="s">
        <v>789</v>
      </c>
      <c r="B58" s="402" t="s">
        <v>132</v>
      </c>
      <c r="C58" s="402" t="s">
        <v>790</v>
      </c>
      <c r="D58" s="1256" t="s">
        <v>800</v>
      </c>
      <c r="E58" s="1285" t="s">
        <v>916</v>
      </c>
      <c r="F58" s="1285"/>
      <c r="G58" s="1285"/>
      <c r="H58" s="1150" t="s">
        <v>814</v>
      </c>
      <c r="I58" s="1150"/>
      <c r="J58" s="1150"/>
      <c r="K58" s="1150"/>
      <c r="L58" s="1150"/>
      <c r="M58" s="1151"/>
    </row>
    <row r="59" spans="1:13" ht="15" thickBot="1" x14ac:dyDescent="0.4">
      <c r="A59" s="392"/>
      <c r="B59" s="392"/>
      <c r="C59" s="392"/>
      <c r="D59" s="1257"/>
      <c r="E59" s="1286"/>
      <c r="F59" s="1286"/>
      <c r="G59" s="1286"/>
      <c r="H59" s="1152"/>
      <c r="I59" s="1152"/>
      <c r="J59" s="1152"/>
      <c r="K59" s="1152"/>
      <c r="L59" s="1152"/>
      <c r="M59" s="1153"/>
    </row>
    <row r="60" spans="1:13" ht="15" thickBot="1" x14ac:dyDescent="0.4">
      <c r="A60" s="402" t="s">
        <v>789</v>
      </c>
      <c r="B60" s="402" t="s">
        <v>132</v>
      </c>
      <c r="C60" s="402" t="s">
        <v>790</v>
      </c>
      <c r="D60" s="1256" t="s">
        <v>800</v>
      </c>
      <c r="E60" s="1285" t="s">
        <v>875</v>
      </c>
      <c r="F60" s="1285"/>
      <c r="G60" s="1285"/>
      <c r="H60" s="1285"/>
      <c r="I60" s="1285"/>
      <c r="J60" s="1285"/>
      <c r="K60" s="1285"/>
      <c r="L60" s="1260" t="s">
        <v>816</v>
      </c>
      <c r="M60" s="1261"/>
    </row>
    <row r="61" spans="1:13" ht="15" thickBot="1" x14ac:dyDescent="0.4">
      <c r="A61" s="392"/>
      <c r="B61" s="392"/>
      <c r="C61" s="392"/>
      <c r="D61" s="1257"/>
      <c r="E61" s="1286"/>
      <c r="F61" s="1286"/>
      <c r="G61" s="1286"/>
      <c r="H61" s="1286"/>
      <c r="I61" s="1286"/>
      <c r="J61" s="1286"/>
      <c r="K61" s="1286"/>
      <c r="L61" s="1262"/>
      <c r="M61" s="1263"/>
    </row>
    <row r="62" spans="1:13" ht="15" thickBot="1" x14ac:dyDescent="0.4">
      <c r="A62" s="402" t="s">
        <v>789</v>
      </c>
      <c r="B62" s="402" t="s">
        <v>132</v>
      </c>
      <c r="C62" s="402" t="s">
        <v>790</v>
      </c>
      <c r="D62" s="1256" t="s">
        <v>800</v>
      </c>
      <c r="E62" s="1258" t="s">
        <v>817</v>
      </c>
      <c r="F62" s="1258"/>
      <c r="G62" s="1258"/>
      <c r="H62" s="1258"/>
      <c r="I62" s="1258"/>
      <c r="J62" s="1258"/>
      <c r="K62" s="1258"/>
      <c r="L62" s="1260" t="s">
        <v>818</v>
      </c>
      <c r="M62" s="1261"/>
    </row>
    <row r="63" spans="1:13" ht="15" thickBot="1" x14ac:dyDescent="0.4">
      <c r="A63" s="392"/>
      <c r="B63" s="392"/>
      <c r="C63" s="392"/>
      <c r="D63" s="1257"/>
      <c r="E63" s="1259"/>
      <c r="F63" s="1259"/>
      <c r="G63" s="1259"/>
      <c r="H63" s="1259"/>
      <c r="I63" s="1259"/>
      <c r="J63" s="1259"/>
      <c r="K63" s="1259"/>
      <c r="L63" s="1262"/>
      <c r="M63" s="1263"/>
    </row>
    <row r="64" spans="1:13" ht="15" thickBot="1" x14ac:dyDescent="0.4">
      <c r="A64" s="403"/>
      <c r="B64" s="404"/>
      <c r="C64" s="404"/>
      <c r="D64" s="1264" t="s">
        <v>902</v>
      </c>
      <c r="E64" s="1264"/>
      <c r="F64" s="1264"/>
      <c r="G64" s="1264"/>
      <c r="H64" s="1264"/>
      <c r="I64" s="1264"/>
      <c r="J64" s="1264"/>
      <c r="K64" s="1264"/>
      <c r="L64" s="404"/>
      <c r="M64" s="405"/>
    </row>
    <row r="65" spans="1:13" x14ac:dyDescent="0.35">
      <c r="A65" s="1265" t="s">
        <v>834</v>
      </c>
      <c r="B65" s="1265"/>
      <c r="C65" s="1265"/>
      <c r="D65" s="1246" t="s">
        <v>24</v>
      </c>
      <c r="E65" s="1247"/>
      <c r="F65" s="1267"/>
      <c r="G65" s="1268"/>
      <c r="H65" s="1268"/>
      <c r="I65" s="1268"/>
      <c r="J65" s="1268"/>
      <c r="K65" s="1268"/>
      <c r="L65" s="1268"/>
      <c r="M65" s="1269"/>
    </row>
    <row r="66" spans="1:13" ht="15" thickBot="1" x14ac:dyDescent="0.4">
      <c r="A66" s="1266"/>
      <c r="B66" s="1266"/>
      <c r="C66" s="1266"/>
      <c r="D66" s="1248"/>
      <c r="E66" s="1249"/>
      <c r="F66" s="1270"/>
      <c r="G66" s="1271"/>
      <c r="H66" s="1271"/>
      <c r="I66" s="1271"/>
      <c r="J66" s="1271"/>
      <c r="K66" s="1271"/>
      <c r="L66" s="1271"/>
      <c r="M66" s="1272"/>
    </row>
    <row r="67" spans="1:13" x14ac:dyDescent="0.35">
      <c r="A67" s="1273" t="s">
        <v>932</v>
      </c>
      <c r="B67" s="1274"/>
      <c r="C67" s="1274"/>
      <c r="D67" s="1274"/>
      <c r="E67" s="1274"/>
      <c r="F67" s="1274"/>
      <c r="G67" s="1274"/>
      <c r="H67" s="1274"/>
      <c r="I67" s="1274"/>
      <c r="J67" s="1274"/>
      <c r="K67" s="1274"/>
      <c r="L67" s="1274"/>
      <c r="M67" s="1275"/>
    </row>
    <row r="68" spans="1:13" ht="15" thickBot="1" x14ac:dyDescent="0.4">
      <c r="A68" s="1276"/>
      <c r="B68" s="1277"/>
      <c r="C68" s="1277"/>
      <c r="D68" s="1277"/>
      <c r="E68" s="1277"/>
      <c r="F68" s="1277"/>
      <c r="G68" s="1277"/>
      <c r="H68" s="1277"/>
      <c r="I68" s="1277"/>
      <c r="J68" s="1277"/>
      <c r="K68" s="1277"/>
      <c r="L68" s="1277"/>
      <c r="M68" s="1278"/>
    </row>
    <row r="69" spans="1:13" ht="15" thickBot="1" x14ac:dyDescent="0.4">
      <c r="A69" s="293" t="s">
        <v>789</v>
      </c>
      <c r="B69" s="293" t="s">
        <v>132</v>
      </c>
      <c r="C69" s="293" t="s">
        <v>790</v>
      </c>
      <c r="D69" s="1279" t="s">
        <v>800</v>
      </c>
      <c r="E69" s="1281" t="s">
        <v>820</v>
      </c>
      <c r="F69" s="1281"/>
      <c r="G69" s="1281"/>
      <c r="H69" s="1281"/>
      <c r="I69" s="1281"/>
      <c r="J69" s="1281"/>
      <c r="K69" s="1281"/>
      <c r="L69" s="1281"/>
      <c r="M69" s="1282"/>
    </row>
    <row r="70" spans="1:13" ht="15" thickBot="1" x14ac:dyDescent="0.4">
      <c r="A70" s="392"/>
      <c r="B70" s="392"/>
      <c r="C70" s="392"/>
      <c r="D70" s="1280"/>
      <c r="E70" s="1283"/>
      <c r="F70" s="1283"/>
      <c r="G70" s="1283"/>
      <c r="H70" s="1283"/>
      <c r="I70" s="1283"/>
      <c r="J70" s="1283"/>
      <c r="K70" s="1283"/>
      <c r="L70" s="1283"/>
      <c r="M70" s="1284"/>
    </row>
    <row r="71" spans="1:13" ht="15" thickBot="1" x14ac:dyDescent="0.4">
      <c r="A71" s="293" t="s">
        <v>789</v>
      </c>
      <c r="B71" s="293" t="s">
        <v>132</v>
      </c>
      <c r="C71" s="293" t="s">
        <v>790</v>
      </c>
      <c r="D71" s="1279" t="s">
        <v>800</v>
      </c>
      <c r="E71" s="1281" t="s">
        <v>933</v>
      </c>
      <c r="F71" s="1281"/>
      <c r="G71" s="1281"/>
      <c r="H71" s="1281"/>
      <c r="I71" s="1281"/>
      <c r="J71" s="1281"/>
      <c r="K71" s="1281"/>
      <c r="L71" s="1281"/>
      <c r="M71" s="1282"/>
    </row>
    <row r="72" spans="1:13" ht="20.149999999999999" customHeight="1" thickBot="1" x14ac:dyDescent="0.4">
      <c r="A72" s="392"/>
      <c r="B72" s="392"/>
      <c r="C72" s="392"/>
      <c r="D72" s="1280"/>
      <c r="E72" s="1283"/>
      <c r="F72" s="1283"/>
      <c r="G72" s="1283"/>
      <c r="H72" s="1283"/>
      <c r="I72" s="1283"/>
      <c r="J72" s="1283"/>
      <c r="K72" s="1283"/>
      <c r="L72" s="1283"/>
      <c r="M72" s="1284"/>
    </row>
    <row r="73" spans="1:13" ht="15.75" customHeight="1" thickBot="1" x14ac:dyDescent="0.4">
      <c r="A73" s="1116" t="s">
        <v>822</v>
      </c>
      <c r="B73" s="1117"/>
      <c r="C73" s="1117"/>
      <c r="D73" s="1117"/>
      <c r="E73" s="1117"/>
      <c r="F73" s="1117"/>
      <c r="G73" s="1117"/>
      <c r="H73" s="1117"/>
      <c r="I73" s="1117"/>
      <c r="J73" s="1117"/>
      <c r="K73" s="1117"/>
      <c r="L73" s="1117"/>
      <c r="M73" s="1118"/>
    </row>
    <row r="74" spans="1:13" ht="15" customHeight="1" x14ac:dyDescent="0.35">
      <c r="A74" s="1240" t="s">
        <v>903</v>
      </c>
      <c r="B74" s="1241"/>
      <c r="C74" s="1242"/>
      <c r="D74" s="1246" t="s">
        <v>24</v>
      </c>
      <c r="E74" s="1247"/>
      <c r="F74" s="1193"/>
      <c r="G74" s="1194"/>
      <c r="H74" s="1194"/>
      <c r="I74" s="1194"/>
      <c r="J74" s="1194"/>
      <c r="K74" s="1194"/>
      <c r="L74" s="1194"/>
      <c r="M74" s="1195"/>
    </row>
    <row r="75" spans="1:13" ht="21" customHeight="1" thickBot="1" x14ac:dyDescent="0.4">
      <c r="A75" s="1243"/>
      <c r="B75" s="1244"/>
      <c r="C75" s="1245"/>
      <c r="D75" s="1248"/>
      <c r="E75" s="1249"/>
      <c r="F75" s="1196"/>
      <c r="G75" s="1197"/>
      <c r="H75" s="1197"/>
      <c r="I75" s="1197"/>
      <c r="J75" s="1197"/>
      <c r="K75" s="1197"/>
      <c r="L75" s="1197"/>
      <c r="M75" s="1198"/>
    </row>
    <row r="76" spans="1:13" ht="15.75" customHeight="1" thickBot="1" x14ac:dyDescent="0.4">
      <c r="A76" s="292" t="s">
        <v>789</v>
      </c>
      <c r="B76" s="292" t="s">
        <v>132</v>
      </c>
      <c r="C76" s="292" t="s">
        <v>790</v>
      </c>
      <c r="D76" s="1250" t="s">
        <v>823</v>
      </c>
      <c r="E76" s="1252" t="s">
        <v>826</v>
      </c>
      <c r="F76" s="1252"/>
      <c r="G76" s="1252"/>
      <c r="H76" s="1252"/>
      <c r="I76" s="1252"/>
      <c r="J76" s="1252"/>
      <c r="K76" s="1252"/>
      <c r="L76" s="1252"/>
      <c r="M76" s="1253"/>
    </row>
    <row r="77" spans="1:13" ht="21.75" customHeight="1" thickBot="1" x14ac:dyDescent="0.4">
      <c r="A77" s="392"/>
      <c r="B77" s="392"/>
      <c r="C77" s="392"/>
      <c r="D77" s="1251"/>
      <c r="E77" s="1254"/>
      <c r="F77" s="1254"/>
      <c r="G77" s="1254"/>
      <c r="H77" s="1254"/>
      <c r="I77" s="1254"/>
      <c r="J77" s="1254"/>
      <c r="K77" s="1254"/>
      <c r="L77" s="1254"/>
      <c r="M77" s="1255"/>
    </row>
    <row r="78" spans="1:13" ht="15.75" customHeight="1" thickBot="1" x14ac:dyDescent="0.4">
      <c r="A78" s="292" t="s">
        <v>789</v>
      </c>
      <c r="B78" s="292" t="s">
        <v>132</v>
      </c>
      <c r="C78" s="292" t="s">
        <v>790</v>
      </c>
      <c r="D78" s="1250" t="s">
        <v>937</v>
      </c>
      <c r="E78" s="1252" t="s">
        <v>905</v>
      </c>
      <c r="F78" s="1252"/>
      <c r="G78" s="1252"/>
      <c r="H78" s="1252"/>
      <c r="I78" s="1252"/>
      <c r="J78" s="1252"/>
      <c r="K78" s="1252"/>
      <c r="L78" s="1252"/>
      <c r="M78" s="1253"/>
    </row>
    <row r="79" spans="1:13" ht="33.75" customHeight="1" thickBot="1" x14ac:dyDescent="0.4">
      <c r="A79" s="392"/>
      <c r="B79" s="392"/>
      <c r="C79" s="392"/>
      <c r="D79" s="1251"/>
      <c r="E79" s="1254"/>
      <c r="F79" s="1254"/>
      <c r="G79" s="1254"/>
      <c r="H79" s="1254"/>
      <c r="I79" s="1254"/>
      <c r="J79" s="1254"/>
      <c r="K79" s="1254"/>
      <c r="L79" s="1254"/>
      <c r="M79" s="1255"/>
    </row>
    <row r="80" spans="1:13" ht="15.75" customHeight="1" thickBot="1" x14ac:dyDescent="0.4">
      <c r="A80" s="1103" t="s">
        <v>828</v>
      </c>
      <c r="B80" s="1104"/>
      <c r="C80" s="1104"/>
      <c r="D80" s="1104"/>
      <c r="E80" s="1104"/>
      <c r="F80" s="1104"/>
      <c r="G80" s="1104"/>
      <c r="H80" s="1104"/>
      <c r="I80" s="1104"/>
      <c r="J80" s="1104"/>
      <c r="K80" s="1104"/>
      <c r="L80" s="1104"/>
      <c r="M80" s="1105"/>
    </row>
    <row r="81" spans="1:13" ht="20.149999999999999" customHeight="1" thickBot="1" x14ac:dyDescent="0.4">
      <c r="A81" s="1228" t="s">
        <v>1041</v>
      </c>
      <c r="B81" s="1229"/>
      <c r="C81" s="460"/>
      <c r="D81" s="460"/>
      <c r="E81" s="460"/>
      <c r="F81" s="460"/>
      <c r="G81" s="460"/>
      <c r="H81" s="460"/>
      <c r="I81" s="460"/>
      <c r="J81" s="460"/>
      <c r="K81" s="463" t="s">
        <v>1040</v>
      </c>
      <c r="L81" s="1230"/>
      <c r="M81" s="1231"/>
    </row>
  </sheetData>
  <mergeCells count="99">
    <mergeCell ref="A81:B81"/>
    <mergeCell ref="L81:M81"/>
    <mergeCell ref="A4:I4"/>
    <mergeCell ref="J4:K4"/>
    <mergeCell ref="L4:M4"/>
    <mergeCell ref="A5:I5"/>
    <mergeCell ref="J5:K5"/>
    <mergeCell ref="L5:M5"/>
    <mergeCell ref="A6:I6"/>
    <mergeCell ref="J6:K6"/>
    <mergeCell ref="L6:M6"/>
    <mergeCell ref="A7:I7"/>
    <mergeCell ref="J7:K7"/>
    <mergeCell ref="L7:M7"/>
    <mergeCell ref="A8:I8"/>
    <mergeCell ref="J8:K8"/>
    <mergeCell ref="A1:M1"/>
    <mergeCell ref="B2:C2"/>
    <mergeCell ref="D2:F2"/>
    <mergeCell ref="G2:M2"/>
    <mergeCell ref="A3:M3"/>
    <mergeCell ref="L8:M8"/>
    <mergeCell ref="A9:I9"/>
    <mergeCell ref="J9:K9"/>
    <mergeCell ref="L9:M9"/>
    <mergeCell ref="A10:I10"/>
    <mergeCell ref="J10:K10"/>
    <mergeCell ref="L10:M10"/>
    <mergeCell ref="A11:M11"/>
    <mergeCell ref="A12:M14"/>
    <mergeCell ref="A15:M15"/>
    <mergeCell ref="A16:C17"/>
    <mergeCell ref="D16:E17"/>
    <mergeCell ref="F16:M17"/>
    <mergeCell ref="D30:M31"/>
    <mergeCell ref="D18:M19"/>
    <mergeCell ref="A20:M20"/>
    <mergeCell ref="A21:C22"/>
    <mergeCell ref="D21:E22"/>
    <mergeCell ref="F21:M22"/>
    <mergeCell ref="D23:M24"/>
    <mergeCell ref="A25:M25"/>
    <mergeCell ref="A26:C27"/>
    <mergeCell ref="D26:E27"/>
    <mergeCell ref="F26:M27"/>
    <mergeCell ref="D28:M29"/>
    <mergeCell ref="D44:M45"/>
    <mergeCell ref="A32:M32"/>
    <mergeCell ref="A33:C34"/>
    <mergeCell ref="D33:E34"/>
    <mergeCell ref="F33:M34"/>
    <mergeCell ref="D35:M36"/>
    <mergeCell ref="D37:M38"/>
    <mergeCell ref="D39:M40"/>
    <mergeCell ref="A41:M41"/>
    <mergeCell ref="A42:C43"/>
    <mergeCell ref="D42:E43"/>
    <mergeCell ref="F42:M43"/>
    <mergeCell ref="D56:D57"/>
    <mergeCell ref="E56:G57"/>
    <mergeCell ref="H56:M57"/>
    <mergeCell ref="A46:M46"/>
    <mergeCell ref="A47:C48"/>
    <mergeCell ref="D47:E48"/>
    <mergeCell ref="F47:M48"/>
    <mergeCell ref="D49:M50"/>
    <mergeCell ref="A51:M51"/>
    <mergeCell ref="A52:M52"/>
    <mergeCell ref="A53:M53"/>
    <mergeCell ref="A54:C55"/>
    <mergeCell ref="D54:E55"/>
    <mergeCell ref="F54:M55"/>
    <mergeCell ref="D58:D59"/>
    <mergeCell ref="E58:G59"/>
    <mergeCell ref="H58:M59"/>
    <mergeCell ref="D60:D61"/>
    <mergeCell ref="E60:K61"/>
    <mergeCell ref="L60:M61"/>
    <mergeCell ref="A73:M73"/>
    <mergeCell ref="D62:D63"/>
    <mergeCell ref="E62:K63"/>
    <mergeCell ref="L62:M63"/>
    <mergeCell ref="D64:K64"/>
    <mergeCell ref="A65:C66"/>
    <mergeCell ref="D65:E66"/>
    <mergeCell ref="F65:M66"/>
    <mergeCell ref="A67:M68"/>
    <mergeCell ref="D69:D70"/>
    <mergeCell ref="E69:M70"/>
    <mergeCell ref="D71:D72"/>
    <mergeCell ref="E71:M72"/>
    <mergeCell ref="A80:M80"/>
    <mergeCell ref="A74:C75"/>
    <mergeCell ref="D74:E75"/>
    <mergeCell ref="F74:M75"/>
    <mergeCell ref="D76:D77"/>
    <mergeCell ref="E76:M77"/>
    <mergeCell ref="D78:D79"/>
    <mergeCell ref="E78:M79"/>
  </mergeCells>
  <dataValidations count="2">
    <dataValidation allowBlank="1" showErrorMessage="1" sqref="A16:C17 A21:C22 A26:C27 A33:C34 A42:C43 A47:C48 A54:C55 A65:C66 A74:C75" xr:uid="{00000000-0002-0000-0F00-000000000000}"/>
    <dataValidation allowBlank="1" showErrorMessage="1" promptTitle="1. Mandatory-H&amp;S Items" prompt="Enter the cost(s) associated with H&amp;S amount listed on Work Order. " sqref="D16:M17 D21:M22 D26:M27 D33:M34 D42:M43 D47:M48 D54:M55 D74:M75 D65:M66" xr:uid="{00000000-0002-0000-0F00-000001000000}"/>
  </dataValidations>
  <hyperlinks>
    <hyperlink ref="A46" r:id="rId1" display="Attic Floors- Unconditoned Attic SWS " xr:uid="{00000000-0004-0000-0F00-000000000000}"/>
    <hyperlink ref="H56" r:id="rId2" xr:uid="{00000000-0004-0000-0F00-000001000000}"/>
    <hyperlink ref="H58" r:id="rId3" xr:uid="{00000000-0004-0000-0F00-000002000000}"/>
    <hyperlink ref="A53:M53" r:id="rId4" display="○ Window Replacement SWS" xr:uid="{00000000-0004-0000-0F00-000003000000}"/>
    <hyperlink ref="L62:M63" r:id="rId5" display="Pipe Insulation SWS" xr:uid="{00000000-0004-0000-0F00-000004000000}"/>
    <hyperlink ref="A20:M20" r:id="rId6" display="○WPN 22-7" xr:uid="{00000000-0004-0000-0F00-000005000000}"/>
    <hyperlink ref="A25:M25" r:id="rId7" display="○ Lighting Replacement SWS" xr:uid="{00000000-0004-0000-0F00-000006000000}"/>
    <hyperlink ref="A32:M32" r:id="rId8" display="○ Air sealing SWS" xr:uid="{00000000-0004-0000-0F00-000007000000}"/>
    <hyperlink ref="A41:M41" r:id="rId9" display="○ Duct sealing SWS" xr:uid="{00000000-0004-0000-0F00-000008000000}"/>
    <hyperlink ref="L60:M61" r:id="rId10" display="Tank Insulation SWS " xr:uid="{00000000-0004-0000-0F00-000009000000}"/>
    <hyperlink ref="A73:M73" r:id="rId11" display="○ Refrigerator Replacement SWS " xr:uid="{00000000-0004-0000-0F00-00000A000000}"/>
    <hyperlink ref="A80:M80" r:id="rId12" display="○ Heating &amp; Cooling: Equipment Installation SWS" xr:uid="{00000000-0004-0000-0F00-00000B000000}"/>
    <hyperlink ref="A46:M46" r:id="rId13" display="○ Attic Floors- Unconditioned Attic SWS " xr:uid="{00000000-0004-0000-0F00-00000C000000}"/>
  </hyperlinks>
  <printOptions horizontalCentered="1"/>
  <pageMargins left="0.2" right="0.2" top="0.25" bottom="0.25" header="0.05" footer="0.5"/>
  <pageSetup scale="80" orientation="portrait" horizontalDpi="300" verticalDpi="1200" r:id="rId14"/>
  <rowBreaks count="1" manualBreakCount="1">
    <brk id="53" max="16383" man="1"/>
  </rowBreaks>
  <drawing r:id="rId15"/>
  <legacyDrawing r:id="rId16"/>
  <mc:AlternateContent xmlns:mc="http://schemas.openxmlformats.org/markup-compatibility/2006">
    <mc:Choice Requires="x14">
      <controls>
        <mc:AlternateContent xmlns:mc="http://schemas.openxmlformats.org/markup-compatibility/2006">
          <mc:Choice Requires="x14">
            <control shapeId="46081" r:id="rId17" name="Check Box 1">
              <controlPr defaultSize="0" autoFill="0" autoLine="0" autoPict="0">
                <anchor moveWithCells="1">
                  <from>
                    <xdr:col>10</xdr:col>
                    <xdr:colOff>38100</xdr:colOff>
                    <xdr:row>3</xdr:row>
                    <xdr:rowOff>406400</xdr:rowOff>
                  </from>
                  <to>
                    <xdr:col>10</xdr:col>
                    <xdr:colOff>749300</xdr:colOff>
                    <xdr:row>5</xdr:row>
                    <xdr:rowOff>12700</xdr:rowOff>
                  </to>
                </anchor>
              </controlPr>
            </control>
          </mc:Choice>
        </mc:AlternateContent>
        <mc:AlternateContent xmlns:mc="http://schemas.openxmlformats.org/markup-compatibility/2006">
          <mc:Choice Requires="x14">
            <control shapeId="46082" r:id="rId18" name="Check Box 2">
              <controlPr defaultSize="0" autoFill="0" autoLine="0" autoPict="0">
                <anchor moveWithCells="1">
                  <from>
                    <xdr:col>12</xdr:col>
                    <xdr:colOff>25400</xdr:colOff>
                    <xdr:row>3</xdr:row>
                    <xdr:rowOff>393700</xdr:rowOff>
                  </from>
                  <to>
                    <xdr:col>12</xdr:col>
                    <xdr:colOff>787400</xdr:colOff>
                    <xdr:row>5</xdr:row>
                    <xdr:rowOff>31750</xdr:rowOff>
                  </to>
                </anchor>
              </controlPr>
            </control>
          </mc:Choice>
        </mc:AlternateContent>
        <mc:AlternateContent xmlns:mc="http://schemas.openxmlformats.org/markup-compatibility/2006">
          <mc:Choice Requires="x14">
            <control shapeId="46083" r:id="rId19" name="Check Box 3">
              <controlPr defaultSize="0" autoFill="0" autoLine="0" autoPict="0">
                <anchor moveWithCells="1">
                  <from>
                    <xdr:col>10</xdr:col>
                    <xdr:colOff>38100</xdr:colOff>
                    <xdr:row>5</xdr:row>
                    <xdr:rowOff>0</xdr:rowOff>
                  </from>
                  <to>
                    <xdr:col>10</xdr:col>
                    <xdr:colOff>749300</xdr:colOff>
                    <xdr:row>6</xdr:row>
                    <xdr:rowOff>31750</xdr:rowOff>
                  </to>
                </anchor>
              </controlPr>
            </control>
          </mc:Choice>
        </mc:AlternateContent>
        <mc:AlternateContent xmlns:mc="http://schemas.openxmlformats.org/markup-compatibility/2006">
          <mc:Choice Requires="x14">
            <control shapeId="46084" r:id="rId20" name="Check Box 4">
              <controlPr defaultSize="0" autoFill="0" autoLine="0" autoPict="0">
                <anchor moveWithCells="1">
                  <from>
                    <xdr:col>12</xdr:col>
                    <xdr:colOff>25400</xdr:colOff>
                    <xdr:row>4</xdr:row>
                    <xdr:rowOff>228600</xdr:rowOff>
                  </from>
                  <to>
                    <xdr:col>12</xdr:col>
                    <xdr:colOff>749300</xdr:colOff>
                    <xdr:row>6</xdr:row>
                    <xdr:rowOff>38100</xdr:rowOff>
                  </to>
                </anchor>
              </controlPr>
            </control>
          </mc:Choice>
        </mc:AlternateContent>
        <mc:AlternateContent xmlns:mc="http://schemas.openxmlformats.org/markup-compatibility/2006">
          <mc:Choice Requires="x14">
            <control shapeId="46085" r:id="rId21" name="Check Box 5">
              <controlPr defaultSize="0" autoFill="0" autoLine="0" autoPict="0">
                <anchor moveWithCells="1">
                  <from>
                    <xdr:col>10</xdr:col>
                    <xdr:colOff>38100</xdr:colOff>
                    <xdr:row>6</xdr:row>
                    <xdr:rowOff>0</xdr:rowOff>
                  </from>
                  <to>
                    <xdr:col>10</xdr:col>
                    <xdr:colOff>749300</xdr:colOff>
                    <xdr:row>7</xdr:row>
                    <xdr:rowOff>38100</xdr:rowOff>
                  </to>
                </anchor>
              </controlPr>
            </control>
          </mc:Choice>
        </mc:AlternateContent>
        <mc:AlternateContent xmlns:mc="http://schemas.openxmlformats.org/markup-compatibility/2006">
          <mc:Choice Requires="x14">
            <control shapeId="46086" r:id="rId22" name="Check Box 6">
              <controlPr defaultSize="0" autoFill="0" autoLine="0" autoPict="0">
                <anchor moveWithCells="1">
                  <from>
                    <xdr:col>12</xdr:col>
                    <xdr:colOff>25400</xdr:colOff>
                    <xdr:row>6</xdr:row>
                    <xdr:rowOff>12700</xdr:rowOff>
                  </from>
                  <to>
                    <xdr:col>12</xdr:col>
                    <xdr:colOff>698500</xdr:colOff>
                    <xdr:row>6</xdr:row>
                    <xdr:rowOff>222250</xdr:rowOff>
                  </to>
                </anchor>
              </controlPr>
            </control>
          </mc:Choice>
        </mc:AlternateContent>
        <mc:AlternateContent xmlns:mc="http://schemas.openxmlformats.org/markup-compatibility/2006">
          <mc:Choice Requires="x14">
            <control shapeId="46087" r:id="rId23" name="Check Box 7">
              <controlPr defaultSize="0" autoFill="0" autoLine="0" autoPict="0">
                <anchor moveWithCells="1">
                  <from>
                    <xdr:col>10</xdr:col>
                    <xdr:colOff>38100</xdr:colOff>
                    <xdr:row>7</xdr:row>
                    <xdr:rowOff>0</xdr:rowOff>
                  </from>
                  <to>
                    <xdr:col>10</xdr:col>
                    <xdr:colOff>749300</xdr:colOff>
                    <xdr:row>8</xdr:row>
                    <xdr:rowOff>38100</xdr:rowOff>
                  </to>
                </anchor>
              </controlPr>
            </control>
          </mc:Choice>
        </mc:AlternateContent>
        <mc:AlternateContent xmlns:mc="http://schemas.openxmlformats.org/markup-compatibility/2006">
          <mc:Choice Requires="x14">
            <control shapeId="46088" r:id="rId24" name="Check Box 8">
              <controlPr defaultSize="0" autoFill="0" autoLine="0" autoPict="0">
                <anchor moveWithCells="1">
                  <from>
                    <xdr:col>12</xdr:col>
                    <xdr:colOff>25400</xdr:colOff>
                    <xdr:row>7</xdr:row>
                    <xdr:rowOff>25400</xdr:rowOff>
                  </from>
                  <to>
                    <xdr:col>12</xdr:col>
                    <xdr:colOff>641350</xdr:colOff>
                    <xdr:row>7</xdr:row>
                    <xdr:rowOff>203200</xdr:rowOff>
                  </to>
                </anchor>
              </controlPr>
            </control>
          </mc:Choice>
        </mc:AlternateContent>
        <mc:AlternateContent xmlns:mc="http://schemas.openxmlformats.org/markup-compatibility/2006">
          <mc:Choice Requires="x14">
            <control shapeId="46089" r:id="rId25" name="Check Box 9">
              <controlPr defaultSize="0" autoFill="0" autoLine="0" autoPict="0">
                <anchor moveWithCells="1">
                  <from>
                    <xdr:col>10</xdr:col>
                    <xdr:colOff>38100</xdr:colOff>
                    <xdr:row>8</xdr:row>
                    <xdr:rowOff>25400</xdr:rowOff>
                  </from>
                  <to>
                    <xdr:col>10</xdr:col>
                    <xdr:colOff>749300</xdr:colOff>
                    <xdr:row>9</xdr:row>
                    <xdr:rowOff>63500</xdr:rowOff>
                  </to>
                </anchor>
              </controlPr>
            </control>
          </mc:Choice>
        </mc:AlternateContent>
        <mc:AlternateContent xmlns:mc="http://schemas.openxmlformats.org/markup-compatibility/2006">
          <mc:Choice Requires="x14">
            <control shapeId="46090" r:id="rId26" name="Check Box 10">
              <controlPr defaultSize="0" autoFill="0" autoLine="0" autoPict="0">
                <anchor moveWithCells="1">
                  <from>
                    <xdr:col>12</xdr:col>
                    <xdr:colOff>25400</xdr:colOff>
                    <xdr:row>8</xdr:row>
                    <xdr:rowOff>0</xdr:rowOff>
                  </from>
                  <to>
                    <xdr:col>12</xdr:col>
                    <xdr:colOff>749300</xdr:colOff>
                    <xdr:row>9</xdr:row>
                    <xdr:rowOff>38100</xdr:rowOff>
                  </to>
                </anchor>
              </controlPr>
            </control>
          </mc:Choice>
        </mc:AlternateContent>
        <mc:AlternateContent xmlns:mc="http://schemas.openxmlformats.org/markup-compatibility/2006">
          <mc:Choice Requires="x14">
            <control shapeId="46091" r:id="rId27" name="Check Box 11">
              <controlPr defaultSize="0" autoFill="0" autoLine="0" autoPict="0">
                <anchor moveWithCells="1">
                  <from>
                    <xdr:col>10</xdr:col>
                    <xdr:colOff>38100</xdr:colOff>
                    <xdr:row>9</xdr:row>
                    <xdr:rowOff>12700</xdr:rowOff>
                  </from>
                  <to>
                    <xdr:col>10</xdr:col>
                    <xdr:colOff>749300</xdr:colOff>
                    <xdr:row>10</xdr:row>
                    <xdr:rowOff>50800</xdr:rowOff>
                  </to>
                </anchor>
              </controlPr>
            </control>
          </mc:Choice>
        </mc:AlternateContent>
        <mc:AlternateContent xmlns:mc="http://schemas.openxmlformats.org/markup-compatibility/2006">
          <mc:Choice Requires="x14">
            <control shapeId="46092" r:id="rId28" name="Check Box 12">
              <controlPr defaultSize="0" autoFill="0" autoLine="0" autoPict="0">
                <anchor moveWithCells="1">
                  <from>
                    <xdr:col>12</xdr:col>
                    <xdr:colOff>25400</xdr:colOff>
                    <xdr:row>9</xdr:row>
                    <xdr:rowOff>12700</xdr:rowOff>
                  </from>
                  <to>
                    <xdr:col>12</xdr:col>
                    <xdr:colOff>749300</xdr:colOff>
                    <xdr:row>10</xdr:row>
                    <xdr:rowOff>63500</xdr:rowOff>
                  </to>
                </anchor>
              </controlPr>
            </control>
          </mc:Choice>
        </mc:AlternateContent>
        <mc:AlternateContent xmlns:mc="http://schemas.openxmlformats.org/markup-compatibility/2006">
          <mc:Choice Requires="x14">
            <control shapeId="46093" r:id="rId29" name="Check Box 13">
              <controlPr defaultSize="0" autoFill="0" autoLine="0" autoPict="0">
                <anchor moveWithCells="1">
                  <from>
                    <xdr:col>0</xdr:col>
                    <xdr:colOff>177800</xdr:colOff>
                    <xdr:row>29</xdr:row>
                    <xdr:rowOff>177800</xdr:rowOff>
                  </from>
                  <to>
                    <xdr:col>0</xdr:col>
                    <xdr:colOff>393700</xdr:colOff>
                    <xdr:row>31</xdr:row>
                    <xdr:rowOff>38100</xdr:rowOff>
                  </to>
                </anchor>
              </controlPr>
            </control>
          </mc:Choice>
        </mc:AlternateContent>
        <mc:AlternateContent xmlns:mc="http://schemas.openxmlformats.org/markup-compatibility/2006">
          <mc:Choice Requires="x14">
            <control shapeId="46094" r:id="rId30" name="Check Box 14">
              <controlPr defaultSize="0" autoFill="0" autoLine="0" autoPict="0">
                <anchor moveWithCells="1">
                  <from>
                    <xdr:col>2</xdr:col>
                    <xdr:colOff>203200</xdr:colOff>
                    <xdr:row>29</xdr:row>
                    <xdr:rowOff>177800</xdr:rowOff>
                  </from>
                  <to>
                    <xdr:col>2</xdr:col>
                    <xdr:colOff>406400</xdr:colOff>
                    <xdr:row>31</xdr:row>
                    <xdr:rowOff>38100</xdr:rowOff>
                  </to>
                </anchor>
              </controlPr>
            </control>
          </mc:Choice>
        </mc:AlternateContent>
        <mc:AlternateContent xmlns:mc="http://schemas.openxmlformats.org/markup-compatibility/2006">
          <mc:Choice Requires="x14">
            <control shapeId="46095" r:id="rId31" name="Check Box 15">
              <controlPr defaultSize="0" autoFill="0" autoLine="0" autoPict="0">
                <anchor moveWithCells="1">
                  <from>
                    <xdr:col>1</xdr:col>
                    <xdr:colOff>184150</xdr:colOff>
                    <xdr:row>29</xdr:row>
                    <xdr:rowOff>177800</xdr:rowOff>
                  </from>
                  <to>
                    <xdr:col>1</xdr:col>
                    <xdr:colOff>431800</xdr:colOff>
                    <xdr:row>31</xdr:row>
                    <xdr:rowOff>38100</xdr:rowOff>
                  </to>
                </anchor>
              </controlPr>
            </control>
          </mc:Choice>
        </mc:AlternateContent>
        <mc:AlternateContent xmlns:mc="http://schemas.openxmlformats.org/markup-compatibility/2006">
          <mc:Choice Requires="x14">
            <control shapeId="46096" r:id="rId32" name="Check Box 16">
              <controlPr defaultSize="0" autoFill="0" autoLine="0" autoPict="0">
                <anchor moveWithCells="1">
                  <from>
                    <xdr:col>0</xdr:col>
                    <xdr:colOff>190500</xdr:colOff>
                    <xdr:row>36</xdr:row>
                    <xdr:rowOff>139700</xdr:rowOff>
                  </from>
                  <to>
                    <xdr:col>1</xdr:col>
                    <xdr:colOff>114300</xdr:colOff>
                    <xdr:row>38</xdr:row>
                    <xdr:rowOff>69850</xdr:rowOff>
                  </to>
                </anchor>
              </controlPr>
            </control>
          </mc:Choice>
        </mc:AlternateContent>
        <mc:AlternateContent xmlns:mc="http://schemas.openxmlformats.org/markup-compatibility/2006">
          <mc:Choice Requires="x14">
            <control shapeId="46097" r:id="rId33" name="Check Box 17">
              <controlPr defaultSize="0" autoFill="0" autoLine="0" autoPict="0">
                <anchor moveWithCells="1">
                  <from>
                    <xdr:col>2</xdr:col>
                    <xdr:colOff>184150</xdr:colOff>
                    <xdr:row>36</xdr:row>
                    <xdr:rowOff>139700</xdr:rowOff>
                  </from>
                  <to>
                    <xdr:col>3</xdr:col>
                    <xdr:colOff>292100</xdr:colOff>
                    <xdr:row>38</xdr:row>
                    <xdr:rowOff>38100</xdr:rowOff>
                  </to>
                </anchor>
              </controlPr>
            </control>
          </mc:Choice>
        </mc:AlternateContent>
        <mc:AlternateContent xmlns:mc="http://schemas.openxmlformats.org/markup-compatibility/2006">
          <mc:Choice Requires="x14">
            <control shapeId="46098" r:id="rId34" name="Check Box 18">
              <controlPr defaultSize="0" autoFill="0" autoLine="0" autoPict="0">
                <anchor moveWithCells="1">
                  <from>
                    <xdr:col>1</xdr:col>
                    <xdr:colOff>190500</xdr:colOff>
                    <xdr:row>36</xdr:row>
                    <xdr:rowOff>127000</xdr:rowOff>
                  </from>
                  <to>
                    <xdr:col>1</xdr:col>
                    <xdr:colOff>571500</xdr:colOff>
                    <xdr:row>38</xdr:row>
                    <xdr:rowOff>38100</xdr:rowOff>
                  </to>
                </anchor>
              </controlPr>
            </control>
          </mc:Choice>
        </mc:AlternateContent>
        <mc:AlternateContent xmlns:mc="http://schemas.openxmlformats.org/markup-compatibility/2006">
          <mc:Choice Requires="x14">
            <control shapeId="46099" r:id="rId35" name="Check Box 19">
              <controlPr defaultSize="0" autoFill="0" autoLine="0" autoPict="0">
                <anchor moveWithCells="1">
                  <from>
                    <xdr:col>0</xdr:col>
                    <xdr:colOff>184150</xdr:colOff>
                    <xdr:row>38</xdr:row>
                    <xdr:rowOff>177800</xdr:rowOff>
                  </from>
                  <to>
                    <xdr:col>1</xdr:col>
                    <xdr:colOff>317500</xdr:colOff>
                    <xdr:row>40</xdr:row>
                    <xdr:rowOff>12700</xdr:rowOff>
                  </to>
                </anchor>
              </controlPr>
            </control>
          </mc:Choice>
        </mc:AlternateContent>
        <mc:AlternateContent xmlns:mc="http://schemas.openxmlformats.org/markup-compatibility/2006">
          <mc:Choice Requires="x14">
            <control shapeId="46100" r:id="rId36" name="Check Box 20">
              <controlPr defaultSize="0" autoFill="0" autoLine="0" autoPict="0">
                <anchor moveWithCells="1">
                  <from>
                    <xdr:col>2</xdr:col>
                    <xdr:colOff>190500</xdr:colOff>
                    <xdr:row>38</xdr:row>
                    <xdr:rowOff>177800</xdr:rowOff>
                  </from>
                  <to>
                    <xdr:col>3</xdr:col>
                    <xdr:colOff>317500</xdr:colOff>
                    <xdr:row>40</xdr:row>
                    <xdr:rowOff>12700</xdr:rowOff>
                  </to>
                </anchor>
              </controlPr>
            </control>
          </mc:Choice>
        </mc:AlternateContent>
        <mc:AlternateContent xmlns:mc="http://schemas.openxmlformats.org/markup-compatibility/2006">
          <mc:Choice Requires="x14">
            <control shapeId="46101" r:id="rId37" name="Check Box 21">
              <controlPr defaultSize="0" autoFill="0" autoLine="0" autoPict="0">
                <anchor moveWithCells="1">
                  <from>
                    <xdr:col>1</xdr:col>
                    <xdr:colOff>215900</xdr:colOff>
                    <xdr:row>38</xdr:row>
                    <xdr:rowOff>177800</xdr:rowOff>
                  </from>
                  <to>
                    <xdr:col>2</xdr:col>
                    <xdr:colOff>63500</xdr:colOff>
                    <xdr:row>40</xdr:row>
                    <xdr:rowOff>0</xdr:rowOff>
                  </to>
                </anchor>
              </controlPr>
            </control>
          </mc:Choice>
        </mc:AlternateContent>
        <mc:AlternateContent xmlns:mc="http://schemas.openxmlformats.org/markup-compatibility/2006">
          <mc:Choice Requires="x14">
            <control shapeId="46102" r:id="rId38" name="Check Box 22">
              <controlPr defaultSize="0" autoFill="0" autoLine="0" autoPict="0">
                <anchor moveWithCells="1">
                  <from>
                    <xdr:col>0</xdr:col>
                    <xdr:colOff>177800</xdr:colOff>
                    <xdr:row>17</xdr:row>
                    <xdr:rowOff>177800</xdr:rowOff>
                  </from>
                  <to>
                    <xdr:col>0</xdr:col>
                    <xdr:colOff>393700</xdr:colOff>
                    <xdr:row>19</xdr:row>
                    <xdr:rowOff>38100</xdr:rowOff>
                  </to>
                </anchor>
              </controlPr>
            </control>
          </mc:Choice>
        </mc:AlternateContent>
        <mc:AlternateContent xmlns:mc="http://schemas.openxmlformats.org/markup-compatibility/2006">
          <mc:Choice Requires="x14">
            <control shapeId="46103" r:id="rId39" name="Check Box 23">
              <controlPr defaultSize="0" autoFill="0" autoLine="0" autoPict="0">
                <anchor moveWithCells="1">
                  <from>
                    <xdr:col>2</xdr:col>
                    <xdr:colOff>203200</xdr:colOff>
                    <xdr:row>17</xdr:row>
                    <xdr:rowOff>177800</xdr:rowOff>
                  </from>
                  <to>
                    <xdr:col>2</xdr:col>
                    <xdr:colOff>406400</xdr:colOff>
                    <xdr:row>19</xdr:row>
                    <xdr:rowOff>38100</xdr:rowOff>
                  </to>
                </anchor>
              </controlPr>
            </control>
          </mc:Choice>
        </mc:AlternateContent>
        <mc:AlternateContent xmlns:mc="http://schemas.openxmlformats.org/markup-compatibility/2006">
          <mc:Choice Requires="x14">
            <control shapeId="46104" r:id="rId40" name="Check Box 24">
              <controlPr defaultSize="0" autoFill="0" autoLine="0" autoPict="0">
                <anchor moveWithCells="1">
                  <from>
                    <xdr:col>1</xdr:col>
                    <xdr:colOff>184150</xdr:colOff>
                    <xdr:row>17</xdr:row>
                    <xdr:rowOff>177800</xdr:rowOff>
                  </from>
                  <to>
                    <xdr:col>1</xdr:col>
                    <xdr:colOff>431800</xdr:colOff>
                    <xdr:row>19</xdr:row>
                    <xdr:rowOff>38100</xdr:rowOff>
                  </to>
                </anchor>
              </controlPr>
            </control>
          </mc:Choice>
        </mc:AlternateContent>
        <mc:AlternateContent xmlns:mc="http://schemas.openxmlformats.org/markup-compatibility/2006">
          <mc:Choice Requires="x14">
            <control shapeId="46105" r:id="rId41" name="Check Box 25">
              <controlPr defaultSize="0" autoFill="0" autoLine="0" autoPict="0">
                <anchor moveWithCells="1">
                  <from>
                    <xdr:col>0</xdr:col>
                    <xdr:colOff>177800</xdr:colOff>
                    <xdr:row>22</xdr:row>
                    <xdr:rowOff>177800</xdr:rowOff>
                  </from>
                  <to>
                    <xdr:col>0</xdr:col>
                    <xdr:colOff>393700</xdr:colOff>
                    <xdr:row>23</xdr:row>
                    <xdr:rowOff>241300</xdr:rowOff>
                  </to>
                </anchor>
              </controlPr>
            </control>
          </mc:Choice>
        </mc:AlternateContent>
        <mc:AlternateContent xmlns:mc="http://schemas.openxmlformats.org/markup-compatibility/2006">
          <mc:Choice Requires="x14">
            <control shapeId="46106" r:id="rId42" name="Check Box 26">
              <controlPr defaultSize="0" autoFill="0" autoLine="0" autoPict="0">
                <anchor moveWithCells="1">
                  <from>
                    <xdr:col>2</xdr:col>
                    <xdr:colOff>203200</xdr:colOff>
                    <xdr:row>22</xdr:row>
                    <xdr:rowOff>177800</xdr:rowOff>
                  </from>
                  <to>
                    <xdr:col>2</xdr:col>
                    <xdr:colOff>406400</xdr:colOff>
                    <xdr:row>23</xdr:row>
                    <xdr:rowOff>241300</xdr:rowOff>
                  </to>
                </anchor>
              </controlPr>
            </control>
          </mc:Choice>
        </mc:AlternateContent>
        <mc:AlternateContent xmlns:mc="http://schemas.openxmlformats.org/markup-compatibility/2006">
          <mc:Choice Requires="x14">
            <control shapeId="46107" r:id="rId43" name="Check Box 27">
              <controlPr defaultSize="0" autoFill="0" autoLine="0" autoPict="0">
                <anchor moveWithCells="1">
                  <from>
                    <xdr:col>1</xdr:col>
                    <xdr:colOff>184150</xdr:colOff>
                    <xdr:row>22</xdr:row>
                    <xdr:rowOff>177800</xdr:rowOff>
                  </from>
                  <to>
                    <xdr:col>1</xdr:col>
                    <xdr:colOff>431800</xdr:colOff>
                    <xdr:row>23</xdr:row>
                    <xdr:rowOff>241300</xdr:rowOff>
                  </to>
                </anchor>
              </controlPr>
            </control>
          </mc:Choice>
        </mc:AlternateContent>
        <mc:AlternateContent xmlns:mc="http://schemas.openxmlformats.org/markup-compatibility/2006">
          <mc:Choice Requires="x14">
            <control shapeId="46108" r:id="rId44" name="Check Box 28">
              <controlPr defaultSize="0" autoFill="0" autoLine="0" autoPict="0">
                <anchor moveWithCells="1">
                  <from>
                    <xdr:col>0</xdr:col>
                    <xdr:colOff>177800</xdr:colOff>
                    <xdr:row>27</xdr:row>
                    <xdr:rowOff>177800</xdr:rowOff>
                  </from>
                  <to>
                    <xdr:col>0</xdr:col>
                    <xdr:colOff>393700</xdr:colOff>
                    <xdr:row>29</xdr:row>
                    <xdr:rowOff>38100</xdr:rowOff>
                  </to>
                </anchor>
              </controlPr>
            </control>
          </mc:Choice>
        </mc:AlternateContent>
        <mc:AlternateContent xmlns:mc="http://schemas.openxmlformats.org/markup-compatibility/2006">
          <mc:Choice Requires="x14">
            <control shapeId="46109" r:id="rId45" name="Check Box 29">
              <controlPr defaultSize="0" autoFill="0" autoLine="0" autoPict="0">
                <anchor moveWithCells="1">
                  <from>
                    <xdr:col>2</xdr:col>
                    <xdr:colOff>203200</xdr:colOff>
                    <xdr:row>27</xdr:row>
                    <xdr:rowOff>177800</xdr:rowOff>
                  </from>
                  <to>
                    <xdr:col>2</xdr:col>
                    <xdr:colOff>406400</xdr:colOff>
                    <xdr:row>29</xdr:row>
                    <xdr:rowOff>38100</xdr:rowOff>
                  </to>
                </anchor>
              </controlPr>
            </control>
          </mc:Choice>
        </mc:AlternateContent>
        <mc:AlternateContent xmlns:mc="http://schemas.openxmlformats.org/markup-compatibility/2006">
          <mc:Choice Requires="x14">
            <control shapeId="46110" r:id="rId46" name="Check Box 30">
              <controlPr defaultSize="0" autoFill="0" autoLine="0" autoPict="0">
                <anchor moveWithCells="1">
                  <from>
                    <xdr:col>1</xdr:col>
                    <xdr:colOff>184150</xdr:colOff>
                    <xdr:row>27</xdr:row>
                    <xdr:rowOff>177800</xdr:rowOff>
                  </from>
                  <to>
                    <xdr:col>1</xdr:col>
                    <xdr:colOff>431800</xdr:colOff>
                    <xdr:row>29</xdr:row>
                    <xdr:rowOff>38100</xdr:rowOff>
                  </to>
                </anchor>
              </controlPr>
            </control>
          </mc:Choice>
        </mc:AlternateContent>
        <mc:AlternateContent xmlns:mc="http://schemas.openxmlformats.org/markup-compatibility/2006">
          <mc:Choice Requires="x14">
            <control shapeId="46111" r:id="rId47" name="Check Box 31">
              <controlPr defaultSize="0" autoFill="0" autoLine="0" autoPict="0">
                <anchor moveWithCells="1">
                  <from>
                    <xdr:col>0</xdr:col>
                    <xdr:colOff>190500</xdr:colOff>
                    <xdr:row>34</xdr:row>
                    <xdr:rowOff>114300</xdr:rowOff>
                  </from>
                  <to>
                    <xdr:col>1</xdr:col>
                    <xdr:colOff>12700</xdr:colOff>
                    <xdr:row>36</xdr:row>
                    <xdr:rowOff>50800</xdr:rowOff>
                  </to>
                </anchor>
              </controlPr>
            </control>
          </mc:Choice>
        </mc:AlternateContent>
        <mc:AlternateContent xmlns:mc="http://schemas.openxmlformats.org/markup-compatibility/2006">
          <mc:Choice Requires="x14">
            <control shapeId="46112" r:id="rId48" name="Check Box 32">
              <controlPr defaultSize="0" autoFill="0" autoLine="0" autoPict="0">
                <anchor moveWithCells="1">
                  <from>
                    <xdr:col>2</xdr:col>
                    <xdr:colOff>184150</xdr:colOff>
                    <xdr:row>34</xdr:row>
                    <xdr:rowOff>139700</xdr:rowOff>
                  </from>
                  <to>
                    <xdr:col>2</xdr:col>
                    <xdr:colOff>584200</xdr:colOff>
                    <xdr:row>36</xdr:row>
                    <xdr:rowOff>38100</xdr:rowOff>
                  </to>
                </anchor>
              </controlPr>
            </control>
          </mc:Choice>
        </mc:AlternateContent>
        <mc:AlternateContent xmlns:mc="http://schemas.openxmlformats.org/markup-compatibility/2006">
          <mc:Choice Requires="x14">
            <control shapeId="46113" r:id="rId49" name="Check Box 33">
              <controlPr defaultSize="0" autoFill="0" autoLine="0" autoPict="0">
                <anchor moveWithCells="1">
                  <from>
                    <xdr:col>1</xdr:col>
                    <xdr:colOff>190500</xdr:colOff>
                    <xdr:row>34</xdr:row>
                    <xdr:rowOff>139700</xdr:rowOff>
                  </from>
                  <to>
                    <xdr:col>2</xdr:col>
                    <xdr:colOff>25400</xdr:colOff>
                    <xdr:row>36</xdr:row>
                    <xdr:rowOff>50800</xdr:rowOff>
                  </to>
                </anchor>
              </controlPr>
            </control>
          </mc:Choice>
        </mc:AlternateContent>
        <mc:AlternateContent xmlns:mc="http://schemas.openxmlformats.org/markup-compatibility/2006">
          <mc:Choice Requires="x14">
            <control shapeId="46114" r:id="rId50" name="Check Box 34">
              <controlPr defaultSize="0" autoFill="0" autoLine="0" autoPict="0">
                <anchor moveWithCells="1">
                  <from>
                    <xdr:col>0</xdr:col>
                    <xdr:colOff>203200</xdr:colOff>
                    <xdr:row>43</xdr:row>
                    <xdr:rowOff>228600</xdr:rowOff>
                  </from>
                  <to>
                    <xdr:col>1</xdr:col>
                    <xdr:colOff>336550</xdr:colOff>
                    <xdr:row>45</xdr:row>
                    <xdr:rowOff>25400</xdr:rowOff>
                  </to>
                </anchor>
              </controlPr>
            </control>
          </mc:Choice>
        </mc:AlternateContent>
        <mc:AlternateContent xmlns:mc="http://schemas.openxmlformats.org/markup-compatibility/2006">
          <mc:Choice Requires="x14">
            <control shapeId="46115" r:id="rId51" name="Check Box 35">
              <controlPr defaultSize="0" autoFill="0" autoLine="0" autoPict="0">
                <anchor moveWithCells="1">
                  <from>
                    <xdr:col>2</xdr:col>
                    <xdr:colOff>184150</xdr:colOff>
                    <xdr:row>43</xdr:row>
                    <xdr:rowOff>228600</xdr:rowOff>
                  </from>
                  <to>
                    <xdr:col>3</xdr:col>
                    <xdr:colOff>304800</xdr:colOff>
                    <xdr:row>45</xdr:row>
                    <xdr:rowOff>25400</xdr:rowOff>
                  </to>
                </anchor>
              </controlPr>
            </control>
          </mc:Choice>
        </mc:AlternateContent>
        <mc:AlternateContent xmlns:mc="http://schemas.openxmlformats.org/markup-compatibility/2006">
          <mc:Choice Requires="x14">
            <control shapeId="46116" r:id="rId52" name="Check Box 36">
              <controlPr defaultSize="0" autoFill="0" autoLine="0" autoPict="0">
                <anchor moveWithCells="1">
                  <from>
                    <xdr:col>1</xdr:col>
                    <xdr:colOff>190500</xdr:colOff>
                    <xdr:row>43</xdr:row>
                    <xdr:rowOff>228600</xdr:rowOff>
                  </from>
                  <to>
                    <xdr:col>2</xdr:col>
                    <xdr:colOff>38100</xdr:colOff>
                    <xdr:row>45</xdr:row>
                    <xdr:rowOff>12700</xdr:rowOff>
                  </to>
                </anchor>
              </controlPr>
            </control>
          </mc:Choice>
        </mc:AlternateContent>
        <mc:AlternateContent xmlns:mc="http://schemas.openxmlformats.org/markup-compatibility/2006">
          <mc:Choice Requires="x14">
            <control shapeId="46117" r:id="rId53" name="Check Box 37">
              <controlPr defaultSize="0" autoFill="0" autoLine="0" autoPict="0">
                <anchor moveWithCells="1">
                  <from>
                    <xdr:col>0</xdr:col>
                    <xdr:colOff>190500</xdr:colOff>
                    <xdr:row>48</xdr:row>
                    <xdr:rowOff>146050</xdr:rowOff>
                  </from>
                  <to>
                    <xdr:col>1</xdr:col>
                    <xdr:colOff>330200</xdr:colOff>
                    <xdr:row>50</xdr:row>
                    <xdr:rowOff>31750</xdr:rowOff>
                  </to>
                </anchor>
              </controlPr>
            </control>
          </mc:Choice>
        </mc:AlternateContent>
        <mc:AlternateContent xmlns:mc="http://schemas.openxmlformats.org/markup-compatibility/2006">
          <mc:Choice Requires="x14">
            <control shapeId="46118" r:id="rId54" name="Check Box 38">
              <controlPr defaultSize="0" autoFill="0" autoLine="0" autoPict="0">
                <anchor moveWithCells="1">
                  <from>
                    <xdr:col>2</xdr:col>
                    <xdr:colOff>184150</xdr:colOff>
                    <xdr:row>48</xdr:row>
                    <xdr:rowOff>146050</xdr:rowOff>
                  </from>
                  <to>
                    <xdr:col>3</xdr:col>
                    <xdr:colOff>304800</xdr:colOff>
                    <xdr:row>50</xdr:row>
                    <xdr:rowOff>31750</xdr:rowOff>
                  </to>
                </anchor>
              </controlPr>
            </control>
          </mc:Choice>
        </mc:AlternateContent>
        <mc:AlternateContent xmlns:mc="http://schemas.openxmlformats.org/markup-compatibility/2006">
          <mc:Choice Requires="x14">
            <control shapeId="46119" r:id="rId55" name="Check Box 39">
              <controlPr defaultSize="0" autoFill="0" autoLine="0" autoPict="0">
                <anchor moveWithCells="1">
                  <from>
                    <xdr:col>1</xdr:col>
                    <xdr:colOff>190500</xdr:colOff>
                    <xdr:row>48</xdr:row>
                    <xdr:rowOff>146050</xdr:rowOff>
                  </from>
                  <to>
                    <xdr:col>2</xdr:col>
                    <xdr:colOff>38100</xdr:colOff>
                    <xdr:row>50</xdr:row>
                    <xdr:rowOff>25400</xdr:rowOff>
                  </to>
                </anchor>
              </controlPr>
            </control>
          </mc:Choice>
        </mc:AlternateContent>
        <mc:AlternateContent xmlns:mc="http://schemas.openxmlformats.org/markup-compatibility/2006">
          <mc:Choice Requires="x14">
            <control shapeId="46120" r:id="rId56" name="Check Box 40">
              <controlPr defaultSize="0" autoFill="0" autoLine="0" autoPict="0">
                <anchor moveWithCells="1">
                  <from>
                    <xdr:col>0</xdr:col>
                    <xdr:colOff>215900</xdr:colOff>
                    <xdr:row>55</xdr:row>
                    <xdr:rowOff>152400</xdr:rowOff>
                  </from>
                  <to>
                    <xdr:col>1</xdr:col>
                    <xdr:colOff>342900</xdr:colOff>
                    <xdr:row>57</xdr:row>
                    <xdr:rowOff>38100</xdr:rowOff>
                  </to>
                </anchor>
              </controlPr>
            </control>
          </mc:Choice>
        </mc:AlternateContent>
        <mc:AlternateContent xmlns:mc="http://schemas.openxmlformats.org/markup-compatibility/2006">
          <mc:Choice Requires="x14">
            <control shapeId="46121" r:id="rId57" name="Check Box 41">
              <controlPr defaultSize="0" autoFill="0" autoLine="0" autoPict="0">
                <anchor moveWithCells="1">
                  <from>
                    <xdr:col>2</xdr:col>
                    <xdr:colOff>190500</xdr:colOff>
                    <xdr:row>55</xdr:row>
                    <xdr:rowOff>165100</xdr:rowOff>
                  </from>
                  <to>
                    <xdr:col>3</xdr:col>
                    <xdr:colOff>317500</xdr:colOff>
                    <xdr:row>57</xdr:row>
                    <xdr:rowOff>50800</xdr:rowOff>
                  </to>
                </anchor>
              </controlPr>
            </control>
          </mc:Choice>
        </mc:AlternateContent>
        <mc:AlternateContent xmlns:mc="http://schemas.openxmlformats.org/markup-compatibility/2006">
          <mc:Choice Requires="x14">
            <control shapeId="46122" r:id="rId58" name="Check Box 42">
              <controlPr defaultSize="0" autoFill="0" autoLine="0" autoPict="0">
                <anchor moveWithCells="1">
                  <from>
                    <xdr:col>1</xdr:col>
                    <xdr:colOff>203200</xdr:colOff>
                    <xdr:row>55</xdr:row>
                    <xdr:rowOff>152400</xdr:rowOff>
                  </from>
                  <to>
                    <xdr:col>2</xdr:col>
                    <xdr:colOff>50800</xdr:colOff>
                    <xdr:row>57</xdr:row>
                    <xdr:rowOff>31750</xdr:rowOff>
                  </to>
                </anchor>
              </controlPr>
            </control>
          </mc:Choice>
        </mc:AlternateContent>
        <mc:AlternateContent xmlns:mc="http://schemas.openxmlformats.org/markup-compatibility/2006">
          <mc:Choice Requires="x14">
            <control shapeId="46123" r:id="rId59" name="Check Box 43">
              <controlPr defaultSize="0" autoFill="0" autoLine="0" autoPict="0">
                <anchor moveWithCells="1">
                  <from>
                    <xdr:col>0</xdr:col>
                    <xdr:colOff>215900</xdr:colOff>
                    <xdr:row>57</xdr:row>
                    <xdr:rowOff>139700</xdr:rowOff>
                  </from>
                  <to>
                    <xdr:col>1</xdr:col>
                    <xdr:colOff>342900</xdr:colOff>
                    <xdr:row>59</xdr:row>
                    <xdr:rowOff>25400</xdr:rowOff>
                  </to>
                </anchor>
              </controlPr>
            </control>
          </mc:Choice>
        </mc:AlternateContent>
        <mc:AlternateContent xmlns:mc="http://schemas.openxmlformats.org/markup-compatibility/2006">
          <mc:Choice Requires="x14">
            <control shapeId="46124" r:id="rId60" name="Check Box 44">
              <controlPr defaultSize="0" autoFill="0" autoLine="0" autoPict="0">
                <anchor moveWithCells="1">
                  <from>
                    <xdr:col>2</xdr:col>
                    <xdr:colOff>203200</xdr:colOff>
                    <xdr:row>57</xdr:row>
                    <xdr:rowOff>177800</xdr:rowOff>
                  </from>
                  <to>
                    <xdr:col>3</xdr:col>
                    <xdr:colOff>330200</xdr:colOff>
                    <xdr:row>59</xdr:row>
                    <xdr:rowOff>63500</xdr:rowOff>
                  </to>
                </anchor>
              </controlPr>
            </control>
          </mc:Choice>
        </mc:AlternateContent>
        <mc:AlternateContent xmlns:mc="http://schemas.openxmlformats.org/markup-compatibility/2006">
          <mc:Choice Requires="x14">
            <control shapeId="46125" r:id="rId61" name="Check Box 45">
              <controlPr defaultSize="0" autoFill="0" autoLine="0" autoPict="0">
                <anchor moveWithCells="1">
                  <from>
                    <xdr:col>1</xdr:col>
                    <xdr:colOff>203200</xdr:colOff>
                    <xdr:row>57</xdr:row>
                    <xdr:rowOff>165100</xdr:rowOff>
                  </from>
                  <to>
                    <xdr:col>2</xdr:col>
                    <xdr:colOff>50800</xdr:colOff>
                    <xdr:row>59</xdr:row>
                    <xdr:rowOff>38100</xdr:rowOff>
                  </to>
                </anchor>
              </controlPr>
            </control>
          </mc:Choice>
        </mc:AlternateContent>
        <mc:AlternateContent xmlns:mc="http://schemas.openxmlformats.org/markup-compatibility/2006">
          <mc:Choice Requires="x14">
            <control shapeId="46126" r:id="rId62" name="Check Box 46">
              <controlPr defaultSize="0" autoFill="0" autoLine="0" autoPict="0">
                <anchor moveWithCells="1">
                  <from>
                    <xdr:col>0</xdr:col>
                    <xdr:colOff>215900</xdr:colOff>
                    <xdr:row>59</xdr:row>
                    <xdr:rowOff>146050</xdr:rowOff>
                  </from>
                  <to>
                    <xdr:col>1</xdr:col>
                    <xdr:colOff>342900</xdr:colOff>
                    <xdr:row>61</xdr:row>
                    <xdr:rowOff>31750</xdr:rowOff>
                  </to>
                </anchor>
              </controlPr>
            </control>
          </mc:Choice>
        </mc:AlternateContent>
        <mc:AlternateContent xmlns:mc="http://schemas.openxmlformats.org/markup-compatibility/2006">
          <mc:Choice Requires="x14">
            <control shapeId="46127" r:id="rId63" name="Check Box 47">
              <controlPr defaultSize="0" autoFill="0" autoLine="0" autoPict="0">
                <anchor moveWithCells="1">
                  <from>
                    <xdr:col>2</xdr:col>
                    <xdr:colOff>190500</xdr:colOff>
                    <xdr:row>59</xdr:row>
                    <xdr:rowOff>152400</xdr:rowOff>
                  </from>
                  <to>
                    <xdr:col>3</xdr:col>
                    <xdr:colOff>317500</xdr:colOff>
                    <xdr:row>61</xdr:row>
                    <xdr:rowOff>38100</xdr:rowOff>
                  </to>
                </anchor>
              </controlPr>
            </control>
          </mc:Choice>
        </mc:AlternateContent>
        <mc:AlternateContent xmlns:mc="http://schemas.openxmlformats.org/markup-compatibility/2006">
          <mc:Choice Requires="x14">
            <control shapeId="46128" r:id="rId64" name="Check Box 48">
              <controlPr defaultSize="0" autoFill="0" autoLine="0" autoPict="0">
                <anchor moveWithCells="1">
                  <from>
                    <xdr:col>1</xdr:col>
                    <xdr:colOff>203200</xdr:colOff>
                    <xdr:row>59</xdr:row>
                    <xdr:rowOff>165100</xdr:rowOff>
                  </from>
                  <to>
                    <xdr:col>2</xdr:col>
                    <xdr:colOff>50800</xdr:colOff>
                    <xdr:row>61</xdr:row>
                    <xdr:rowOff>38100</xdr:rowOff>
                  </to>
                </anchor>
              </controlPr>
            </control>
          </mc:Choice>
        </mc:AlternateContent>
        <mc:AlternateContent xmlns:mc="http://schemas.openxmlformats.org/markup-compatibility/2006">
          <mc:Choice Requires="x14">
            <control shapeId="46129" r:id="rId65" name="Check Box 49">
              <controlPr defaultSize="0" autoFill="0" autoLine="0" autoPict="0">
                <anchor moveWithCells="1">
                  <from>
                    <xdr:col>0</xdr:col>
                    <xdr:colOff>203200</xdr:colOff>
                    <xdr:row>61</xdr:row>
                    <xdr:rowOff>152400</xdr:rowOff>
                  </from>
                  <to>
                    <xdr:col>1</xdr:col>
                    <xdr:colOff>336550</xdr:colOff>
                    <xdr:row>63</xdr:row>
                    <xdr:rowOff>38100</xdr:rowOff>
                  </to>
                </anchor>
              </controlPr>
            </control>
          </mc:Choice>
        </mc:AlternateContent>
        <mc:AlternateContent xmlns:mc="http://schemas.openxmlformats.org/markup-compatibility/2006">
          <mc:Choice Requires="x14">
            <control shapeId="46130" r:id="rId66" name="Check Box 50">
              <controlPr defaultSize="0" autoFill="0" autoLine="0" autoPict="0">
                <anchor moveWithCells="1">
                  <from>
                    <xdr:col>2</xdr:col>
                    <xdr:colOff>177800</xdr:colOff>
                    <xdr:row>61</xdr:row>
                    <xdr:rowOff>152400</xdr:rowOff>
                  </from>
                  <to>
                    <xdr:col>3</xdr:col>
                    <xdr:colOff>298450</xdr:colOff>
                    <xdr:row>63</xdr:row>
                    <xdr:rowOff>38100</xdr:rowOff>
                  </to>
                </anchor>
              </controlPr>
            </control>
          </mc:Choice>
        </mc:AlternateContent>
        <mc:AlternateContent xmlns:mc="http://schemas.openxmlformats.org/markup-compatibility/2006">
          <mc:Choice Requires="x14">
            <control shapeId="46131" r:id="rId67" name="Check Box 51">
              <controlPr defaultSize="0" autoFill="0" autoLine="0" autoPict="0">
                <anchor moveWithCells="1">
                  <from>
                    <xdr:col>1</xdr:col>
                    <xdr:colOff>190500</xdr:colOff>
                    <xdr:row>61</xdr:row>
                    <xdr:rowOff>146050</xdr:rowOff>
                  </from>
                  <to>
                    <xdr:col>2</xdr:col>
                    <xdr:colOff>38100</xdr:colOff>
                    <xdr:row>63</xdr:row>
                    <xdr:rowOff>25400</xdr:rowOff>
                  </to>
                </anchor>
              </controlPr>
            </control>
          </mc:Choice>
        </mc:AlternateContent>
        <mc:AlternateContent xmlns:mc="http://schemas.openxmlformats.org/markup-compatibility/2006">
          <mc:Choice Requires="x14">
            <control shapeId="46132" r:id="rId68" name="Check Box 52">
              <controlPr defaultSize="0" autoFill="0" autoLine="0" autoPict="0">
                <anchor moveWithCells="1">
                  <from>
                    <xdr:col>0</xdr:col>
                    <xdr:colOff>190500</xdr:colOff>
                    <xdr:row>76</xdr:row>
                    <xdr:rowOff>38100</xdr:rowOff>
                  </from>
                  <to>
                    <xdr:col>1</xdr:col>
                    <xdr:colOff>101600</xdr:colOff>
                    <xdr:row>76</xdr:row>
                    <xdr:rowOff>241300</xdr:rowOff>
                  </to>
                </anchor>
              </controlPr>
            </control>
          </mc:Choice>
        </mc:AlternateContent>
        <mc:AlternateContent xmlns:mc="http://schemas.openxmlformats.org/markup-compatibility/2006">
          <mc:Choice Requires="x14">
            <control shapeId="46133" r:id="rId69" name="Check Box 53">
              <controlPr defaultSize="0" autoFill="0" autoLine="0" autoPict="0">
                <anchor moveWithCells="1">
                  <from>
                    <xdr:col>2</xdr:col>
                    <xdr:colOff>203200</xdr:colOff>
                    <xdr:row>76</xdr:row>
                    <xdr:rowOff>31750</xdr:rowOff>
                  </from>
                  <to>
                    <xdr:col>3</xdr:col>
                    <xdr:colOff>101600</xdr:colOff>
                    <xdr:row>76</xdr:row>
                    <xdr:rowOff>254000</xdr:rowOff>
                  </to>
                </anchor>
              </controlPr>
            </control>
          </mc:Choice>
        </mc:AlternateContent>
        <mc:AlternateContent xmlns:mc="http://schemas.openxmlformats.org/markup-compatibility/2006">
          <mc:Choice Requires="x14">
            <control shapeId="46134" r:id="rId70" name="Check Box 54">
              <controlPr defaultSize="0" autoFill="0" autoLine="0" autoPict="0">
                <anchor moveWithCells="1">
                  <from>
                    <xdr:col>1</xdr:col>
                    <xdr:colOff>228600</xdr:colOff>
                    <xdr:row>76</xdr:row>
                    <xdr:rowOff>31750</xdr:rowOff>
                  </from>
                  <to>
                    <xdr:col>2</xdr:col>
                    <xdr:colOff>107950</xdr:colOff>
                    <xdr:row>76</xdr:row>
                    <xdr:rowOff>260350</xdr:rowOff>
                  </to>
                </anchor>
              </controlPr>
            </control>
          </mc:Choice>
        </mc:AlternateContent>
        <mc:AlternateContent xmlns:mc="http://schemas.openxmlformats.org/markup-compatibility/2006">
          <mc:Choice Requires="x14">
            <control shapeId="46135" r:id="rId71" name="Check Box 55">
              <controlPr defaultSize="0" autoFill="0" autoLine="0" autoPict="0">
                <anchor moveWithCells="1">
                  <from>
                    <xdr:col>0</xdr:col>
                    <xdr:colOff>203200</xdr:colOff>
                    <xdr:row>78</xdr:row>
                    <xdr:rowOff>88900</xdr:rowOff>
                  </from>
                  <to>
                    <xdr:col>1</xdr:col>
                    <xdr:colOff>139700</xdr:colOff>
                    <xdr:row>78</xdr:row>
                    <xdr:rowOff>292100</xdr:rowOff>
                  </to>
                </anchor>
              </controlPr>
            </control>
          </mc:Choice>
        </mc:AlternateContent>
        <mc:AlternateContent xmlns:mc="http://schemas.openxmlformats.org/markup-compatibility/2006">
          <mc:Choice Requires="x14">
            <control shapeId="46136" r:id="rId72" name="Check Box 56">
              <controlPr defaultSize="0" autoFill="0" autoLine="0" autoPict="0">
                <anchor moveWithCells="1">
                  <from>
                    <xdr:col>2</xdr:col>
                    <xdr:colOff>215900</xdr:colOff>
                    <xdr:row>78</xdr:row>
                    <xdr:rowOff>69850</xdr:rowOff>
                  </from>
                  <to>
                    <xdr:col>3</xdr:col>
                    <xdr:colOff>101600</xdr:colOff>
                    <xdr:row>78</xdr:row>
                    <xdr:rowOff>279400</xdr:rowOff>
                  </to>
                </anchor>
              </controlPr>
            </control>
          </mc:Choice>
        </mc:AlternateContent>
        <mc:AlternateContent xmlns:mc="http://schemas.openxmlformats.org/markup-compatibility/2006">
          <mc:Choice Requires="x14">
            <control shapeId="46137" r:id="rId73" name="Check Box 57">
              <controlPr defaultSize="0" autoFill="0" autoLine="0" autoPict="0">
                <anchor moveWithCells="1">
                  <from>
                    <xdr:col>1</xdr:col>
                    <xdr:colOff>222250</xdr:colOff>
                    <xdr:row>78</xdr:row>
                    <xdr:rowOff>69850</xdr:rowOff>
                  </from>
                  <to>
                    <xdr:col>2</xdr:col>
                    <xdr:colOff>101600</xdr:colOff>
                    <xdr:row>78</xdr:row>
                    <xdr:rowOff>298450</xdr:rowOff>
                  </to>
                </anchor>
              </controlPr>
            </control>
          </mc:Choice>
        </mc:AlternateContent>
        <mc:AlternateContent xmlns:mc="http://schemas.openxmlformats.org/markup-compatibility/2006">
          <mc:Choice Requires="x14">
            <control shapeId="46138" r:id="rId74" name="Check Box 58">
              <controlPr defaultSize="0" autoFill="0" autoLine="0" autoPict="0">
                <anchor moveWithCells="1">
                  <from>
                    <xdr:col>0</xdr:col>
                    <xdr:colOff>177800</xdr:colOff>
                    <xdr:row>68</xdr:row>
                    <xdr:rowOff>165100</xdr:rowOff>
                  </from>
                  <to>
                    <xdr:col>1</xdr:col>
                    <xdr:colOff>304800</xdr:colOff>
                    <xdr:row>70</xdr:row>
                    <xdr:rowOff>50800</xdr:rowOff>
                  </to>
                </anchor>
              </controlPr>
            </control>
          </mc:Choice>
        </mc:AlternateContent>
        <mc:AlternateContent xmlns:mc="http://schemas.openxmlformats.org/markup-compatibility/2006">
          <mc:Choice Requires="x14">
            <control shapeId="46139" r:id="rId75" name="Check Box 59">
              <controlPr defaultSize="0" autoFill="0" autoLine="0" autoPict="0">
                <anchor moveWithCells="1">
                  <from>
                    <xdr:col>2</xdr:col>
                    <xdr:colOff>184150</xdr:colOff>
                    <xdr:row>68</xdr:row>
                    <xdr:rowOff>152400</xdr:rowOff>
                  </from>
                  <to>
                    <xdr:col>3</xdr:col>
                    <xdr:colOff>304800</xdr:colOff>
                    <xdr:row>70</xdr:row>
                    <xdr:rowOff>38100</xdr:rowOff>
                  </to>
                </anchor>
              </controlPr>
            </control>
          </mc:Choice>
        </mc:AlternateContent>
        <mc:AlternateContent xmlns:mc="http://schemas.openxmlformats.org/markup-compatibility/2006">
          <mc:Choice Requires="x14">
            <control shapeId="46140" r:id="rId76" name="Check Box 60">
              <controlPr defaultSize="0" autoFill="0" autoLine="0" autoPict="0">
                <anchor moveWithCells="1">
                  <from>
                    <xdr:col>1</xdr:col>
                    <xdr:colOff>190500</xdr:colOff>
                    <xdr:row>68</xdr:row>
                    <xdr:rowOff>146050</xdr:rowOff>
                  </from>
                  <to>
                    <xdr:col>2</xdr:col>
                    <xdr:colOff>38100</xdr:colOff>
                    <xdr:row>70</xdr:row>
                    <xdr:rowOff>25400</xdr:rowOff>
                  </to>
                </anchor>
              </controlPr>
            </control>
          </mc:Choice>
        </mc:AlternateContent>
        <mc:AlternateContent xmlns:mc="http://schemas.openxmlformats.org/markup-compatibility/2006">
          <mc:Choice Requires="x14">
            <control shapeId="46141" r:id="rId77" name="Check Box 61">
              <controlPr defaultSize="0" autoFill="0" autoLine="0" autoPict="0">
                <anchor moveWithCells="1">
                  <from>
                    <xdr:col>0</xdr:col>
                    <xdr:colOff>177800</xdr:colOff>
                    <xdr:row>70</xdr:row>
                    <xdr:rowOff>165100</xdr:rowOff>
                  </from>
                  <to>
                    <xdr:col>1</xdr:col>
                    <xdr:colOff>304800</xdr:colOff>
                    <xdr:row>72</xdr:row>
                    <xdr:rowOff>0</xdr:rowOff>
                  </to>
                </anchor>
              </controlPr>
            </control>
          </mc:Choice>
        </mc:AlternateContent>
        <mc:AlternateContent xmlns:mc="http://schemas.openxmlformats.org/markup-compatibility/2006">
          <mc:Choice Requires="x14">
            <control shapeId="46142" r:id="rId78" name="Check Box 62">
              <controlPr defaultSize="0" autoFill="0" autoLine="0" autoPict="0">
                <anchor moveWithCells="1">
                  <from>
                    <xdr:col>2</xdr:col>
                    <xdr:colOff>184150</xdr:colOff>
                    <xdr:row>70</xdr:row>
                    <xdr:rowOff>152400</xdr:rowOff>
                  </from>
                  <to>
                    <xdr:col>3</xdr:col>
                    <xdr:colOff>304800</xdr:colOff>
                    <xdr:row>71</xdr:row>
                    <xdr:rowOff>241300</xdr:rowOff>
                  </to>
                </anchor>
              </controlPr>
            </control>
          </mc:Choice>
        </mc:AlternateContent>
        <mc:AlternateContent xmlns:mc="http://schemas.openxmlformats.org/markup-compatibility/2006">
          <mc:Choice Requires="x14">
            <control shapeId="46143" r:id="rId79" name="Check Box 63">
              <controlPr defaultSize="0" autoFill="0" autoLine="0" autoPict="0">
                <anchor moveWithCells="1">
                  <from>
                    <xdr:col>1</xdr:col>
                    <xdr:colOff>190500</xdr:colOff>
                    <xdr:row>70</xdr:row>
                    <xdr:rowOff>146050</xdr:rowOff>
                  </from>
                  <to>
                    <xdr:col>2</xdr:col>
                    <xdr:colOff>38100</xdr:colOff>
                    <xdr:row>71</xdr:row>
                    <xdr:rowOff>222250</xdr:rowOff>
                  </to>
                </anchor>
              </controlPr>
            </control>
          </mc:Choice>
        </mc:AlternateContent>
        <mc:AlternateContent xmlns:mc="http://schemas.openxmlformats.org/markup-compatibility/2006">
          <mc:Choice Requires="x14">
            <control shapeId="46144" r:id="rId80" name="Check Box 64">
              <controlPr defaultSize="0" autoFill="0" autoLine="0" autoPict="0">
                <anchor moveWithCells="1">
                  <from>
                    <xdr:col>2</xdr:col>
                    <xdr:colOff>190500</xdr:colOff>
                    <xdr:row>39</xdr:row>
                    <xdr:rowOff>0</xdr:rowOff>
                  </from>
                  <to>
                    <xdr:col>3</xdr:col>
                    <xdr:colOff>88900</xdr:colOff>
                    <xdr:row>39</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'Agency-County'!$A$2:$A$22</xm:f>
          </x14:formula1>
          <xm:sqref>G2:M2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M94"/>
  <sheetViews>
    <sheetView showGridLines="0" zoomScaleNormal="100" workbookViewId="0">
      <selection activeCell="A94" sqref="A94:XFD94"/>
    </sheetView>
  </sheetViews>
  <sheetFormatPr defaultRowHeight="14.5" x14ac:dyDescent="0.35"/>
  <cols>
    <col min="3" max="3" width="10.1796875" customWidth="1"/>
    <col min="11" max="11" width="14" customWidth="1"/>
    <col min="12" max="12" width="10.453125" customWidth="1"/>
    <col min="13" max="13" width="14.81640625" customWidth="1"/>
  </cols>
  <sheetData>
    <row r="1" spans="1:13" ht="2.9" customHeight="1" thickBot="1" x14ac:dyDescent="0.4">
      <c r="A1" s="1024"/>
      <c r="B1" s="1024"/>
      <c r="C1" s="1024"/>
      <c r="D1" s="1024"/>
      <c r="E1" s="1024"/>
      <c r="F1" s="1024"/>
      <c r="G1" s="1024"/>
      <c r="H1" s="1024"/>
      <c r="I1" s="1024"/>
      <c r="J1" s="1024"/>
      <c r="K1" s="1024"/>
      <c r="L1" s="1024"/>
      <c r="M1" s="1024"/>
    </row>
    <row r="2" spans="1:13" s="291" customFormat="1" ht="16" thickBot="1" x14ac:dyDescent="0.4">
      <c r="A2" s="415" t="s">
        <v>200</v>
      </c>
      <c r="B2" s="1328">
        <f>'Contact Info'!B3</f>
        <v>0</v>
      </c>
      <c r="C2" s="1328"/>
      <c r="D2" s="1236" t="s">
        <v>776</v>
      </c>
      <c r="E2" s="1236"/>
      <c r="F2" s="1236"/>
      <c r="G2" s="1235"/>
      <c r="H2" s="1235"/>
      <c r="I2" s="1235"/>
      <c r="J2" s="1235"/>
      <c r="K2" s="1235"/>
      <c r="L2" s="1235"/>
      <c r="M2" s="1235"/>
    </row>
    <row r="3" spans="1:13" ht="21.5" thickBot="1" x14ac:dyDescent="0.55000000000000004">
      <c r="A3" s="1329" t="s">
        <v>835</v>
      </c>
      <c r="B3" s="1329"/>
      <c r="C3" s="1329"/>
      <c r="D3" s="1329"/>
      <c r="E3" s="1329"/>
      <c r="F3" s="1329"/>
      <c r="G3" s="1329"/>
      <c r="H3" s="1329"/>
      <c r="I3" s="1329"/>
      <c r="J3" s="1329"/>
      <c r="K3" s="1329"/>
      <c r="L3" s="1329"/>
      <c r="M3" s="1329"/>
    </row>
    <row r="4" spans="1:13" ht="30" customHeight="1" thickBot="1" x14ac:dyDescent="0.4">
      <c r="A4" s="1390" t="s">
        <v>879</v>
      </c>
      <c r="B4" s="1390"/>
      <c r="C4" s="1390"/>
      <c r="D4" s="1390"/>
      <c r="E4" s="1390"/>
      <c r="F4" s="1390"/>
      <c r="G4" s="1390"/>
      <c r="H4" s="1390"/>
      <c r="I4" s="1390"/>
      <c r="J4" s="1331" t="s">
        <v>778</v>
      </c>
      <c r="K4" s="1331"/>
      <c r="L4" s="1331" t="s">
        <v>779</v>
      </c>
      <c r="M4" s="1331"/>
    </row>
    <row r="5" spans="1:13" ht="20" customHeight="1" thickBot="1" x14ac:dyDescent="0.4">
      <c r="A5" s="1327" t="s">
        <v>836</v>
      </c>
      <c r="B5" s="1327"/>
      <c r="C5" s="1327"/>
      <c r="D5" s="1327"/>
      <c r="E5" s="1327"/>
      <c r="F5" s="1327"/>
      <c r="G5" s="1327"/>
      <c r="H5" s="1327"/>
      <c r="I5" s="1327"/>
      <c r="J5" s="1326"/>
      <c r="K5" s="1326"/>
      <c r="L5" s="1326"/>
      <c r="M5" s="1326"/>
    </row>
    <row r="6" spans="1:13" ht="20" customHeight="1" thickBot="1" x14ac:dyDescent="0.4">
      <c r="A6" s="1327" t="s">
        <v>837</v>
      </c>
      <c r="B6" s="1327"/>
      <c r="C6" s="1327"/>
      <c r="D6" s="1327"/>
      <c r="E6" s="1327"/>
      <c r="F6" s="1327"/>
      <c r="G6" s="1327"/>
      <c r="H6" s="1327"/>
      <c r="I6" s="1327"/>
      <c r="J6" s="1326"/>
      <c r="K6" s="1326"/>
      <c r="L6" s="1326"/>
      <c r="M6" s="1326"/>
    </row>
    <row r="7" spans="1:13" ht="20" customHeight="1" thickBot="1" x14ac:dyDescent="0.4">
      <c r="A7" s="1327" t="s">
        <v>400</v>
      </c>
      <c r="B7" s="1327"/>
      <c r="C7" s="1327"/>
      <c r="D7" s="1327"/>
      <c r="E7" s="1327"/>
      <c r="F7" s="1327"/>
      <c r="G7" s="1327"/>
      <c r="H7" s="1327"/>
      <c r="I7" s="1327"/>
      <c r="J7" s="1326"/>
      <c r="K7" s="1326"/>
      <c r="L7" s="1326"/>
      <c r="M7" s="1326"/>
    </row>
    <row r="8" spans="1:13" ht="20" customHeight="1" thickBot="1" x14ac:dyDescent="0.4">
      <c r="A8" s="1327" t="s">
        <v>908</v>
      </c>
      <c r="B8" s="1327"/>
      <c r="C8" s="1327"/>
      <c r="D8" s="1327"/>
      <c r="E8" s="1327"/>
      <c r="F8" s="1327"/>
      <c r="G8" s="1327"/>
      <c r="H8" s="1327"/>
      <c r="I8" s="1327"/>
      <c r="J8" s="1326"/>
      <c r="K8" s="1326"/>
      <c r="L8" s="1326"/>
      <c r="M8" s="1326"/>
    </row>
    <row r="9" spans="1:13" ht="15" thickBot="1" x14ac:dyDescent="0.4">
      <c r="A9" s="1387" t="s">
        <v>876</v>
      </c>
      <c r="B9" s="1388"/>
      <c r="C9" s="1388"/>
      <c r="D9" s="1388"/>
      <c r="E9" s="1388"/>
      <c r="F9" s="1388"/>
      <c r="G9" s="1388"/>
      <c r="H9" s="1388"/>
      <c r="I9" s="1388"/>
      <c r="J9" s="1388"/>
      <c r="K9" s="1388"/>
      <c r="L9" s="1388"/>
      <c r="M9" s="1389"/>
    </row>
    <row r="10" spans="1:13" ht="15" thickBot="1" x14ac:dyDescent="0.4">
      <c r="A10" s="1387"/>
      <c r="B10" s="1388"/>
      <c r="C10" s="1388"/>
      <c r="D10" s="1388"/>
      <c r="E10" s="1388"/>
      <c r="F10" s="1388"/>
      <c r="G10" s="1388"/>
      <c r="H10" s="1388"/>
      <c r="I10" s="1388"/>
      <c r="J10" s="1388"/>
      <c r="K10" s="1388"/>
      <c r="L10" s="1388"/>
      <c r="M10" s="1389"/>
    </row>
    <row r="11" spans="1:13" ht="15" thickBot="1" x14ac:dyDescent="0.4">
      <c r="A11" s="1387"/>
      <c r="B11" s="1388"/>
      <c r="C11" s="1388"/>
      <c r="D11" s="1388"/>
      <c r="E11" s="1388"/>
      <c r="F11" s="1388"/>
      <c r="G11" s="1388"/>
      <c r="H11" s="1388"/>
      <c r="I11" s="1388"/>
      <c r="J11" s="1388"/>
      <c r="K11" s="1388"/>
      <c r="L11" s="1388"/>
      <c r="M11" s="1389"/>
    </row>
    <row r="12" spans="1:13" ht="15" thickBot="1" x14ac:dyDescent="0.4">
      <c r="A12" s="1324" t="s">
        <v>781</v>
      </c>
      <c r="B12" s="1324"/>
      <c r="C12" s="1324"/>
      <c r="D12" s="1324"/>
      <c r="E12" s="1324"/>
      <c r="F12" s="1324"/>
      <c r="G12" s="1324"/>
      <c r="H12" s="1324"/>
      <c r="I12" s="1324"/>
      <c r="J12" s="1324"/>
      <c r="K12" s="1324"/>
      <c r="L12" s="1324"/>
      <c r="M12" s="1324"/>
    </row>
    <row r="13" spans="1:13" ht="15.75" customHeight="1" thickBot="1" x14ac:dyDescent="0.4">
      <c r="A13" s="1325" t="s">
        <v>782</v>
      </c>
      <c r="B13" s="1325"/>
      <c r="C13" s="1325"/>
      <c r="D13" s="1246" t="s">
        <v>24</v>
      </c>
      <c r="E13" s="1247"/>
      <c r="F13" s="1193"/>
      <c r="G13" s="1194"/>
      <c r="H13" s="1194"/>
      <c r="I13" s="1194"/>
      <c r="J13" s="1194"/>
      <c r="K13" s="1194"/>
      <c r="L13" s="1194"/>
      <c r="M13" s="1195"/>
    </row>
    <row r="14" spans="1:13" ht="15.75" customHeight="1" thickBot="1" x14ac:dyDescent="0.4">
      <c r="A14" s="1325"/>
      <c r="B14" s="1325"/>
      <c r="C14" s="1325"/>
      <c r="D14" s="1248"/>
      <c r="E14" s="1249"/>
      <c r="F14" s="1196"/>
      <c r="G14" s="1197"/>
      <c r="H14" s="1197"/>
      <c r="I14" s="1197"/>
      <c r="J14" s="1197"/>
      <c r="K14" s="1197"/>
      <c r="L14" s="1197"/>
      <c r="M14" s="1198"/>
    </row>
    <row r="15" spans="1:13" ht="15" thickBot="1" x14ac:dyDescent="0.4">
      <c r="A15" s="292" t="s">
        <v>789</v>
      </c>
      <c r="B15" s="292" t="s">
        <v>132</v>
      </c>
      <c r="C15" s="292" t="s">
        <v>790</v>
      </c>
      <c r="D15" s="1318" t="s">
        <v>783</v>
      </c>
      <c r="E15" s="1318"/>
      <c r="F15" s="1318"/>
      <c r="G15" s="1318"/>
      <c r="H15" s="1318"/>
      <c r="I15" s="1318"/>
      <c r="J15" s="1318"/>
      <c r="K15" s="1318"/>
      <c r="L15" s="1318"/>
      <c r="M15" s="1318"/>
    </row>
    <row r="16" spans="1:13" ht="15" thickBot="1" x14ac:dyDescent="0.4">
      <c r="A16" s="392"/>
      <c r="B16" s="392"/>
      <c r="C16" s="392"/>
      <c r="D16" s="1318"/>
      <c r="E16" s="1318"/>
      <c r="F16" s="1318"/>
      <c r="G16" s="1318"/>
      <c r="H16" s="1318"/>
      <c r="I16" s="1318"/>
      <c r="J16" s="1318"/>
      <c r="K16" s="1318"/>
      <c r="L16" s="1318"/>
      <c r="M16" s="1318"/>
    </row>
    <row r="17" spans="1:13" ht="15.75" customHeight="1" thickBot="1" x14ac:dyDescent="0.4">
      <c r="A17" s="1391" t="s">
        <v>878</v>
      </c>
      <c r="B17" s="1392"/>
      <c r="C17" s="1392"/>
      <c r="D17" s="1392"/>
      <c r="E17" s="1392"/>
      <c r="F17" s="1392"/>
      <c r="G17" s="1392"/>
      <c r="H17" s="1392"/>
      <c r="I17" s="1392"/>
      <c r="J17" s="1392"/>
      <c r="K17" s="1392"/>
      <c r="L17" s="1392"/>
      <c r="M17" s="1393"/>
    </row>
    <row r="18" spans="1:13" x14ac:dyDescent="0.35">
      <c r="A18" s="1289" t="s">
        <v>784</v>
      </c>
      <c r="B18" s="1290"/>
      <c r="C18" s="1291"/>
      <c r="D18" s="1246" t="s">
        <v>24</v>
      </c>
      <c r="E18" s="1247"/>
      <c r="F18" s="1193"/>
      <c r="G18" s="1194"/>
      <c r="H18" s="1194"/>
      <c r="I18" s="1194"/>
      <c r="J18" s="1194"/>
      <c r="K18" s="1194"/>
      <c r="L18" s="1194"/>
      <c r="M18" s="1195"/>
    </row>
    <row r="19" spans="1:13" ht="15" thickBot="1" x14ac:dyDescent="0.4">
      <c r="A19" s="1292"/>
      <c r="B19" s="1293"/>
      <c r="C19" s="1294"/>
      <c r="D19" s="1248"/>
      <c r="E19" s="1249"/>
      <c r="F19" s="1196"/>
      <c r="G19" s="1197"/>
      <c r="H19" s="1197"/>
      <c r="I19" s="1197"/>
      <c r="J19" s="1197"/>
      <c r="K19" s="1197"/>
      <c r="L19" s="1197"/>
      <c r="M19" s="1198"/>
    </row>
    <row r="20" spans="1:13" ht="18.75" customHeight="1" thickBot="1" x14ac:dyDescent="0.4">
      <c r="A20" s="293" t="s">
        <v>789</v>
      </c>
      <c r="B20" s="293" t="s">
        <v>132</v>
      </c>
      <c r="C20" s="293" t="s">
        <v>790</v>
      </c>
      <c r="D20" s="1310" t="s">
        <v>785</v>
      </c>
      <c r="E20" s="1310"/>
      <c r="F20" s="1310"/>
      <c r="G20" s="1310"/>
      <c r="H20" s="1310"/>
      <c r="I20" s="1310"/>
      <c r="J20" s="1310"/>
      <c r="K20" s="1310"/>
      <c r="L20" s="1310"/>
      <c r="M20" s="1310"/>
    </row>
    <row r="21" spans="1:13" ht="20.149999999999999" customHeight="1" thickBot="1" x14ac:dyDescent="0.4">
      <c r="A21" s="392"/>
      <c r="B21" s="392"/>
      <c r="C21" s="392"/>
      <c r="D21" s="1310"/>
      <c r="E21" s="1310"/>
      <c r="F21" s="1310"/>
      <c r="G21" s="1310"/>
      <c r="H21" s="1310"/>
      <c r="I21" s="1310"/>
      <c r="J21" s="1310"/>
      <c r="K21" s="1310"/>
      <c r="L21" s="1310"/>
      <c r="M21" s="1310"/>
    </row>
    <row r="22" spans="1:13" ht="15" thickBot="1" x14ac:dyDescent="0.4">
      <c r="A22" s="1116" t="s">
        <v>786</v>
      </c>
      <c r="B22" s="1117"/>
      <c r="C22" s="1117"/>
      <c r="D22" s="1117"/>
      <c r="E22" s="1117"/>
      <c r="F22" s="1117"/>
      <c r="G22" s="1117"/>
      <c r="H22" s="1117"/>
      <c r="I22" s="1117"/>
      <c r="J22" s="1117"/>
      <c r="K22" s="1117"/>
      <c r="L22" s="1117"/>
      <c r="M22" s="1118"/>
    </row>
    <row r="23" spans="1:13" ht="15.75" customHeight="1" x14ac:dyDescent="0.35">
      <c r="A23" s="1319" t="s">
        <v>787</v>
      </c>
      <c r="B23" s="1319"/>
      <c r="C23" s="1319"/>
      <c r="D23" s="1246" t="s">
        <v>24</v>
      </c>
      <c r="E23" s="1247"/>
      <c r="F23" s="1193"/>
      <c r="G23" s="1194"/>
      <c r="H23" s="1194"/>
      <c r="I23" s="1194"/>
      <c r="J23" s="1194"/>
      <c r="K23" s="1194"/>
      <c r="L23" s="1194"/>
      <c r="M23" s="1195"/>
    </row>
    <row r="24" spans="1:13" ht="15" thickBot="1" x14ac:dyDescent="0.4">
      <c r="A24" s="1320"/>
      <c r="B24" s="1320"/>
      <c r="C24" s="1320"/>
      <c r="D24" s="1248"/>
      <c r="E24" s="1249"/>
      <c r="F24" s="1196"/>
      <c r="G24" s="1197"/>
      <c r="H24" s="1197"/>
      <c r="I24" s="1197"/>
      <c r="J24" s="1197"/>
      <c r="K24" s="1197"/>
      <c r="L24" s="1197"/>
      <c r="M24" s="1198"/>
    </row>
    <row r="25" spans="1:13" ht="15" thickBot="1" x14ac:dyDescent="0.4">
      <c r="A25" s="292" t="s">
        <v>789</v>
      </c>
      <c r="B25" s="292" t="s">
        <v>132</v>
      </c>
      <c r="C25" s="292" t="s">
        <v>790</v>
      </c>
      <c r="D25" s="1317" t="s">
        <v>788</v>
      </c>
      <c r="E25" s="1317"/>
      <c r="F25" s="1317"/>
      <c r="G25" s="1317"/>
      <c r="H25" s="1317"/>
      <c r="I25" s="1317"/>
      <c r="J25" s="1317"/>
      <c r="K25" s="1317"/>
      <c r="L25" s="1317"/>
      <c r="M25" s="1317"/>
    </row>
    <row r="26" spans="1:13" ht="15" customHeight="1" thickBot="1" x14ac:dyDescent="0.4">
      <c r="A26" s="392"/>
      <c r="B26" s="392"/>
      <c r="C26" s="392"/>
      <c r="D26" s="1317"/>
      <c r="E26" s="1317"/>
      <c r="F26" s="1317"/>
      <c r="G26" s="1317"/>
      <c r="H26" s="1317"/>
      <c r="I26" s="1317"/>
      <c r="J26" s="1317"/>
      <c r="K26" s="1317"/>
      <c r="L26" s="1317"/>
      <c r="M26" s="1317"/>
    </row>
    <row r="27" spans="1:13" ht="14.25" customHeight="1" x14ac:dyDescent="0.35">
      <c r="A27" s="1382" t="s">
        <v>789</v>
      </c>
      <c r="B27" s="1382" t="s">
        <v>132</v>
      </c>
      <c r="C27" s="1382" t="s">
        <v>790</v>
      </c>
      <c r="D27" s="1364" t="s">
        <v>909</v>
      </c>
      <c r="E27" s="1365"/>
      <c r="F27" s="1365"/>
      <c r="G27" s="1365"/>
      <c r="H27" s="1365"/>
      <c r="I27" s="1365"/>
      <c r="J27" s="1365"/>
      <c r="K27" s="1365"/>
      <c r="L27" s="1365"/>
      <c r="M27" s="1366"/>
    </row>
    <row r="28" spans="1:13" ht="14.25" customHeight="1" thickBot="1" x14ac:dyDescent="0.4">
      <c r="A28" s="1383"/>
      <c r="B28" s="1383"/>
      <c r="C28" s="1383"/>
      <c r="D28" s="1384"/>
      <c r="E28" s="1385"/>
      <c r="F28" s="1385"/>
      <c r="G28" s="1385"/>
      <c r="H28" s="1385"/>
      <c r="I28" s="1385"/>
      <c r="J28" s="1385"/>
      <c r="K28" s="1385"/>
      <c r="L28" s="1385"/>
      <c r="M28" s="1386"/>
    </row>
    <row r="29" spans="1:13" ht="14.25" customHeight="1" x14ac:dyDescent="0.35">
      <c r="A29" s="1210"/>
      <c r="B29" s="1210"/>
      <c r="C29" s="1210"/>
      <c r="D29" s="1384"/>
      <c r="E29" s="1385"/>
      <c r="F29" s="1385"/>
      <c r="G29" s="1385"/>
      <c r="H29" s="1385"/>
      <c r="I29" s="1385"/>
      <c r="J29" s="1385"/>
      <c r="K29" s="1385"/>
      <c r="L29" s="1385"/>
      <c r="M29" s="1386"/>
    </row>
    <row r="30" spans="1:13" ht="14.25" customHeight="1" thickBot="1" x14ac:dyDescent="0.4">
      <c r="A30" s="1211"/>
      <c r="B30" s="1211"/>
      <c r="C30" s="1211"/>
      <c r="D30" s="1367"/>
      <c r="E30" s="1368"/>
      <c r="F30" s="1368"/>
      <c r="G30" s="1368"/>
      <c r="H30" s="1368"/>
      <c r="I30" s="1368"/>
      <c r="J30" s="1368"/>
      <c r="K30" s="1368"/>
      <c r="L30" s="1368"/>
      <c r="M30" s="1369"/>
    </row>
    <row r="31" spans="1:13" ht="15" thickBot="1" x14ac:dyDescent="0.4">
      <c r="A31" s="1103" t="s">
        <v>791</v>
      </c>
      <c r="B31" s="1104"/>
      <c r="C31" s="1104"/>
      <c r="D31" s="1104"/>
      <c r="E31" s="1104"/>
      <c r="F31" s="1104"/>
      <c r="G31" s="1104"/>
      <c r="H31" s="1104"/>
      <c r="I31" s="1104"/>
      <c r="J31" s="1104"/>
      <c r="K31" s="1104"/>
      <c r="L31" s="1104"/>
      <c r="M31" s="1105"/>
    </row>
    <row r="32" spans="1:13" ht="15.75" customHeight="1" x14ac:dyDescent="0.35">
      <c r="A32" s="1308" t="s">
        <v>792</v>
      </c>
      <c r="B32" s="1308"/>
      <c r="C32" s="1308"/>
      <c r="D32" s="1246" t="s">
        <v>24</v>
      </c>
      <c r="E32" s="1247"/>
      <c r="F32" s="1193"/>
      <c r="G32" s="1194"/>
      <c r="H32" s="1194"/>
      <c r="I32" s="1194"/>
      <c r="J32" s="1194"/>
      <c r="K32" s="1194"/>
      <c r="L32" s="1194"/>
      <c r="M32" s="1195"/>
    </row>
    <row r="33" spans="1:13" ht="15" thickBot="1" x14ac:dyDescent="0.4">
      <c r="A33" s="1309"/>
      <c r="B33" s="1309"/>
      <c r="C33" s="1309"/>
      <c r="D33" s="1248"/>
      <c r="E33" s="1249"/>
      <c r="F33" s="1196"/>
      <c r="G33" s="1197"/>
      <c r="H33" s="1197"/>
      <c r="I33" s="1197"/>
      <c r="J33" s="1197"/>
      <c r="K33" s="1197"/>
      <c r="L33" s="1197"/>
      <c r="M33" s="1198"/>
    </row>
    <row r="34" spans="1:13" ht="15" thickBot="1" x14ac:dyDescent="0.4">
      <c r="A34" s="293" t="s">
        <v>789</v>
      </c>
      <c r="B34" s="293" t="s">
        <v>132</v>
      </c>
      <c r="C34" s="293" t="s">
        <v>790</v>
      </c>
      <c r="D34" s="1310" t="s">
        <v>793</v>
      </c>
      <c r="E34" s="1310"/>
      <c r="F34" s="1310"/>
      <c r="G34" s="1310"/>
      <c r="H34" s="1310"/>
      <c r="I34" s="1310"/>
      <c r="J34" s="1310"/>
      <c r="K34" s="1310"/>
      <c r="L34" s="1310"/>
      <c r="M34" s="1310"/>
    </row>
    <row r="35" spans="1:13" ht="15" thickBot="1" x14ac:dyDescent="0.4">
      <c r="A35" s="392"/>
      <c r="B35" s="392"/>
      <c r="C35" s="392"/>
      <c r="D35" s="1310"/>
      <c r="E35" s="1310"/>
      <c r="F35" s="1310"/>
      <c r="G35" s="1310"/>
      <c r="H35" s="1310"/>
      <c r="I35" s="1310"/>
      <c r="J35" s="1310"/>
      <c r="K35" s="1310"/>
      <c r="L35" s="1310"/>
      <c r="M35" s="1310"/>
    </row>
    <row r="36" spans="1:13" ht="20.5" customHeight="1" thickBot="1" x14ac:dyDescent="0.4">
      <c r="A36" s="293" t="s">
        <v>789</v>
      </c>
      <c r="B36" s="293" t="s">
        <v>132</v>
      </c>
      <c r="C36" s="293" t="s">
        <v>790</v>
      </c>
      <c r="D36" s="1310" t="s">
        <v>794</v>
      </c>
      <c r="E36" s="1310"/>
      <c r="F36" s="1310"/>
      <c r="G36" s="1310"/>
      <c r="H36" s="1310"/>
      <c r="I36" s="1310"/>
      <c r="J36" s="1310"/>
      <c r="K36" s="1310"/>
      <c r="L36" s="1310"/>
      <c r="M36" s="1310"/>
    </row>
    <row r="37" spans="1:13" ht="15" thickBot="1" x14ac:dyDescent="0.4">
      <c r="A37" s="392"/>
      <c r="B37" s="392"/>
      <c r="C37" s="392"/>
      <c r="D37" s="1310"/>
      <c r="E37" s="1310"/>
      <c r="F37" s="1310"/>
      <c r="G37" s="1310"/>
      <c r="H37" s="1310"/>
      <c r="I37" s="1310"/>
      <c r="J37" s="1310"/>
      <c r="K37" s="1310"/>
      <c r="L37" s="1310"/>
      <c r="M37" s="1310"/>
    </row>
    <row r="38" spans="1:13" ht="19.25" customHeight="1" thickBot="1" x14ac:dyDescent="0.4">
      <c r="A38" s="293" t="s">
        <v>789</v>
      </c>
      <c r="B38" s="293" t="s">
        <v>132</v>
      </c>
      <c r="C38" s="293" t="s">
        <v>790</v>
      </c>
      <c r="D38" s="1310" t="s">
        <v>795</v>
      </c>
      <c r="E38" s="1310"/>
      <c r="F38" s="1310"/>
      <c r="G38" s="1310"/>
      <c r="H38" s="1310"/>
      <c r="I38" s="1310"/>
      <c r="J38" s="1310"/>
      <c r="K38" s="1310"/>
      <c r="L38" s="1310"/>
      <c r="M38" s="1310"/>
    </row>
    <row r="39" spans="1:13" ht="20.149999999999999" customHeight="1" thickBot="1" x14ac:dyDescent="0.4">
      <c r="A39" s="392"/>
      <c r="B39" s="392"/>
      <c r="C39" s="392"/>
      <c r="D39" s="1310"/>
      <c r="E39" s="1310"/>
      <c r="F39" s="1310"/>
      <c r="G39" s="1310"/>
      <c r="H39" s="1310"/>
      <c r="I39" s="1310"/>
      <c r="J39" s="1310"/>
      <c r="K39" s="1310"/>
      <c r="L39" s="1310"/>
      <c r="M39" s="1310"/>
    </row>
    <row r="40" spans="1:13" ht="15" thickBot="1" x14ac:dyDescent="0.4">
      <c r="A40" s="1116" t="s">
        <v>796</v>
      </c>
      <c r="B40" s="1117"/>
      <c r="C40" s="1117"/>
      <c r="D40" s="1117"/>
      <c r="E40" s="1117"/>
      <c r="F40" s="1117"/>
      <c r="G40" s="1117"/>
      <c r="H40" s="1117"/>
      <c r="I40" s="1117"/>
      <c r="J40" s="1117"/>
      <c r="K40" s="1117"/>
      <c r="L40" s="1117"/>
      <c r="M40" s="1118"/>
    </row>
    <row r="41" spans="1:13" x14ac:dyDescent="0.35">
      <c r="A41" s="1319" t="s">
        <v>797</v>
      </c>
      <c r="B41" s="1319"/>
      <c r="C41" s="1319"/>
      <c r="D41" s="1246" t="s">
        <v>24</v>
      </c>
      <c r="E41" s="1247"/>
      <c r="F41" s="1193"/>
      <c r="G41" s="1194"/>
      <c r="H41" s="1194"/>
      <c r="I41" s="1194"/>
      <c r="J41" s="1194"/>
      <c r="K41" s="1194"/>
      <c r="L41" s="1194"/>
      <c r="M41" s="1195"/>
    </row>
    <row r="42" spans="1:13" ht="15" thickBot="1" x14ac:dyDescent="0.4">
      <c r="A42" s="1320"/>
      <c r="B42" s="1320"/>
      <c r="C42" s="1320"/>
      <c r="D42" s="1248"/>
      <c r="E42" s="1249"/>
      <c r="F42" s="1196"/>
      <c r="G42" s="1197"/>
      <c r="H42" s="1197"/>
      <c r="I42" s="1197"/>
      <c r="J42" s="1197"/>
      <c r="K42" s="1197"/>
      <c r="L42" s="1197"/>
      <c r="M42" s="1198"/>
    </row>
    <row r="43" spans="1:13" ht="15" thickBot="1" x14ac:dyDescent="0.4">
      <c r="A43" s="292" t="s">
        <v>789</v>
      </c>
      <c r="B43" s="292" t="s">
        <v>132</v>
      </c>
      <c r="C43" s="292" t="s">
        <v>790</v>
      </c>
      <c r="D43" s="1317" t="s">
        <v>798</v>
      </c>
      <c r="E43" s="1317"/>
      <c r="F43" s="1317"/>
      <c r="G43" s="1317"/>
      <c r="H43" s="1317"/>
      <c r="I43" s="1317"/>
      <c r="J43" s="1317"/>
      <c r="K43" s="1317"/>
      <c r="L43" s="1317"/>
      <c r="M43" s="1317"/>
    </row>
    <row r="44" spans="1:13" ht="20.149999999999999" customHeight="1" thickBot="1" x14ac:dyDescent="0.4">
      <c r="A44" s="392"/>
      <c r="B44" s="392"/>
      <c r="C44" s="392"/>
      <c r="D44" s="1317"/>
      <c r="E44" s="1317"/>
      <c r="F44" s="1317"/>
      <c r="G44" s="1317"/>
      <c r="H44" s="1317"/>
      <c r="I44" s="1317"/>
      <c r="J44" s="1317"/>
      <c r="K44" s="1317"/>
      <c r="L44" s="1317"/>
      <c r="M44" s="1317"/>
    </row>
    <row r="45" spans="1:13" ht="15" thickBot="1" x14ac:dyDescent="0.4">
      <c r="A45" s="1103" t="s">
        <v>799</v>
      </c>
      <c r="B45" s="1104"/>
      <c r="C45" s="1104"/>
      <c r="D45" s="1104"/>
      <c r="E45" s="1104"/>
      <c r="F45" s="1104"/>
      <c r="G45" s="1104"/>
      <c r="H45" s="1104"/>
      <c r="I45" s="1104"/>
      <c r="J45" s="1104"/>
      <c r="K45" s="1104"/>
      <c r="L45" s="1104"/>
      <c r="M45" s="1105"/>
    </row>
    <row r="46" spans="1:13" ht="15.75" customHeight="1" x14ac:dyDescent="0.35">
      <c r="A46" s="1370" t="s">
        <v>886</v>
      </c>
      <c r="B46" s="1371"/>
      <c r="C46" s="1372"/>
      <c r="D46" s="1246" t="s">
        <v>24</v>
      </c>
      <c r="E46" s="1247"/>
      <c r="F46" s="1193"/>
      <c r="G46" s="1194"/>
      <c r="H46" s="1194"/>
      <c r="I46" s="1194"/>
      <c r="J46" s="1194"/>
      <c r="K46" s="1194"/>
      <c r="L46" s="1194"/>
      <c r="M46" s="1195"/>
    </row>
    <row r="47" spans="1:13" ht="20" customHeight="1" thickBot="1" x14ac:dyDescent="0.4">
      <c r="A47" s="1373"/>
      <c r="B47" s="1374"/>
      <c r="C47" s="1375"/>
      <c r="D47" s="1248"/>
      <c r="E47" s="1249"/>
      <c r="F47" s="1196"/>
      <c r="G47" s="1197"/>
      <c r="H47" s="1197"/>
      <c r="I47" s="1197"/>
      <c r="J47" s="1197"/>
      <c r="K47" s="1197"/>
      <c r="L47" s="1197"/>
      <c r="M47" s="1198"/>
    </row>
    <row r="48" spans="1:13" ht="20" customHeight="1" thickBot="1" x14ac:dyDescent="0.4">
      <c r="A48" s="293" t="s">
        <v>789</v>
      </c>
      <c r="B48" s="293" t="s">
        <v>132</v>
      </c>
      <c r="C48" s="293" t="s">
        <v>790</v>
      </c>
      <c r="D48" s="1376" t="s">
        <v>838</v>
      </c>
      <c r="E48" s="1377"/>
      <c r="F48" s="1377"/>
      <c r="G48" s="1377"/>
      <c r="H48" s="1377"/>
      <c r="I48" s="1377"/>
      <c r="J48" s="1377"/>
      <c r="K48" s="1377"/>
      <c r="L48" s="1377"/>
      <c r="M48" s="1378"/>
    </row>
    <row r="49" spans="1:13" ht="20" customHeight="1" thickBot="1" x14ac:dyDescent="0.4">
      <c r="A49" s="392"/>
      <c r="B49" s="392"/>
      <c r="C49" s="392"/>
      <c r="D49" s="1379"/>
      <c r="E49" s="1380"/>
      <c r="F49" s="1380"/>
      <c r="G49" s="1380"/>
      <c r="H49" s="1380"/>
      <c r="I49" s="1380"/>
      <c r="J49" s="1380"/>
      <c r="K49" s="1380"/>
      <c r="L49" s="1380"/>
      <c r="M49" s="1381"/>
    </row>
    <row r="50" spans="1:13" ht="15.75" customHeight="1" thickBot="1" x14ac:dyDescent="0.4">
      <c r="A50" s="1361" t="s">
        <v>802</v>
      </c>
      <c r="B50" s="1362"/>
      <c r="C50" s="1362"/>
      <c r="D50" s="1362"/>
      <c r="E50" s="1362"/>
      <c r="F50" s="1362"/>
      <c r="G50" s="1362"/>
      <c r="H50" s="1362"/>
      <c r="I50" s="1362"/>
      <c r="J50" s="1362"/>
      <c r="K50" s="1362"/>
      <c r="L50" s="1362"/>
      <c r="M50" s="1363"/>
    </row>
    <row r="51" spans="1:13" ht="15.75" customHeight="1" x14ac:dyDescent="0.35">
      <c r="A51" s="1319" t="s">
        <v>804</v>
      </c>
      <c r="B51" s="1319"/>
      <c r="C51" s="1319"/>
      <c r="D51" s="1246" t="s">
        <v>24</v>
      </c>
      <c r="E51" s="1247"/>
      <c r="F51" s="1193"/>
      <c r="G51" s="1194"/>
      <c r="H51" s="1194"/>
      <c r="I51" s="1194"/>
      <c r="J51" s="1194"/>
      <c r="K51" s="1194"/>
      <c r="L51" s="1194"/>
      <c r="M51" s="1195"/>
    </row>
    <row r="52" spans="1:13" ht="14.5" customHeight="1" thickBot="1" x14ac:dyDescent="0.4">
      <c r="A52" s="1320"/>
      <c r="B52" s="1320"/>
      <c r="C52" s="1320"/>
      <c r="D52" s="1248"/>
      <c r="E52" s="1249"/>
      <c r="F52" s="1196"/>
      <c r="G52" s="1197"/>
      <c r="H52" s="1197"/>
      <c r="I52" s="1197"/>
      <c r="J52" s="1197"/>
      <c r="K52" s="1197"/>
      <c r="L52" s="1197"/>
      <c r="M52" s="1198"/>
    </row>
    <row r="53" spans="1:13" ht="15.65" customHeight="1" thickBot="1" x14ac:dyDescent="0.4">
      <c r="A53" s="292" t="s">
        <v>789</v>
      </c>
      <c r="B53" s="292" t="s">
        <v>132</v>
      </c>
      <c r="C53" s="292" t="s">
        <v>790</v>
      </c>
      <c r="D53" s="1364" t="s">
        <v>839</v>
      </c>
      <c r="E53" s="1365"/>
      <c r="F53" s="1365"/>
      <c r="G53" s="1365"/>
      <c r="H53" s="1365"/>
      <c r="I53" s="1365"/>
      <c r="J53" s="1365"/>
      <c r="K53" s="1365"/>
      <c r="L53" s="1365"/>
      <c r="M53" s="1366"/>
    </row>
    <row r="54" spans="1:13" ht="20.149999999999999" customHeight="1" thickBot="1" x14ac:dyDescent="0.4">
      <c r="A54" s="392"/>
      <c r="B54" s="392"/>
      <c r="C54" s="392"/>
      <c r="D54" s="1367"/>
      <c r="E54" s="1368"/>
      <c r="F54" s="1368"/>
      <c r="G54" s="1368"/>
      <c r="H54" s="1368"/>
      <c r="I54" s="1368"/>
      <c r="J54" s="1368"/>
      <c r="K54" s="1368"/>
      <c r="L54" s="1368"/>
      <c r="M54" s="1369"/>
    </row>
    <row r="55" spans="1:13" ht="15" thickBot="1" x14ac:dyDescent="0.4">
      <c r="A55" s="1103" t="s">
        <v>808</v>
      </c>
      <c r="B55" s="1104"/>
      <c r="C55" s="1104"/>
      <c r="D55" s="1104"/>
      <c r="E55" s="1104"/>
      <c r="F55" s="1104"/>
      <c r="G55" s="1104"/>
      <c r="H55" s="1104"/>
      <c r="I55" s="1104"/>
      <c r="J55" s="1104"/>
      <c r="K55" s="1104"/>
      <c r="L55" s="1104"/>
      <c r="M55" s="1105"/>
    </row>
    <row r="56" spans="1:13" ht="15.75" customHeight="1" x14ac:dyDescent="0.35">
      <c r="A56" s="1355" t="s">
        <v>910</v>
      </c>
      <c r="B56" s="1356"/>
      <c r="C56" s="1357"/>
      <c r="D56" s="1246" t="s">
        <v>24</v>
      </c>
      <c r="E56" s="1247"/>
      <c r="F56" s="1193"/>
      <c r="G56" s="1194"/>
      <c r="H56" s="1194"/>
      <c r="I56" s="1194"/>
      <c r="J56" s="1194"/>
      <c r="K56" s="1194"/>
      <c r="L56" s="1194"/>
      <c r="M56" s="1195"/>
    </row>
    <row r="57" spans="1:13" ht="15" thickBot="1" x14ac:dyDescent="0.4">
      <c r="A57" s="1358"/>
      <c r="B57" s="1359"/>
      <c r="C57" s="1360"/>
      <c r="D57" s="1248"/>
      <c r="E57" s="1249"/>
      <c r="F57" s="1196"/>
      <c r="G57" s="1197"/>
      <c r="H57" s="1197"/>
      <c r="I57" s="1197"/>
      <c r="J57" s="1197"/>
      <c r="K57" s="1197"/>
      <c r="L57" s="1197"/>
      <c r="M57" s="1198"/>
    </row>
    <row r="58" spans="1:13" ht="15" thickBot="1" x14ac:dyDescent="0.4">
      <c r="A58" s="293" t="s">
        <v>789</v>
      </c>
      <c r="B58" s="293" t="s">
        <v>132</v>
      </c>
      <c r="C58" s="293" t="s">
        <v>790</v>
      </c>
      <c r="D58" s="1279" t="s">
        <v>800</v>
      </c>
      <c r="E58" s="1281" t="s">
        <v>915</v>
      </c>
      <c r="F58" s="1281"/>
      <c r="G58" s="1281"/>
      <c r="H58" s="1351" t="s">
        <v>814</v>
      </c>
      <c r="I58" s="1351"/>
      <c r="J58" s="1351"/>
      <c r="K58" s="1351"/>
      <c r="L58" s="1351"/>
      <c r="M58" s="1352"/>
    </row>
    <row r="59" spans="1:13" ht="15" thickBot="1" x14ac:dyDescent="0.4">
      <c r="A59" s="392"/>
      <c r="B59" s="392"/>
      <c r="C59" s="392"/>
      <c r="D59" s="1280"/>
      <c r="E59" s="1283"/>
      <c r="F59" s="1283"/>
      <c r="G59" s="1283"/>
      <c r="H59" s="1353"/>
      <c r="I59" s="1353"/>
      <c r="J59" s="1353"/>
      <c r="K59" s="1353"/>
      <c r="L59" s="1353"/>
      <c r="M59" s="1354"/>
    </row>
    <row r="60" spans="1:13" ht="15" thickBot="1" x14ac:dyDescent="0.4">
      <c r="A60" s="293" t="s">
        <v>789</v>
      </c>
      <c r="B60" s="293" t="s">
        <v>132</v>
      </c>
      <c r="C60" s="293" t="s">
        <v>790</v>
      </c>
      <c r="D60" s="1279" t="s">
        <v>800</v>
      </c>
      <c r="E60" s="1281" t="s">
        <v>916</v>
      </c>
      <c r="F60" s="1281"/>
      <c r="G60" s="1281"/>
      <c r="H60" s="1351" t="s">
        <v>814</v>
      </c>
      <c r="I60" s="1351"/>
      <c r="J60" s="1351"/>
      <c r="K60" s="1351"/>
      <c r="L60" s="1351"/>
      <c r="M60" s="1352"/>
    </row>
    <row r="61" spans="1:13" ht="15" thickBot="1" x14ac:dyDescent="0.4">
      <c r="A61" s="392"/>
      <c r="B61" s="392"/>
      <c r="C61" s="392"/>
      <c r="D61" s="1280"/>
      <c r="E61" s="1283"/>
      <c r="F61" s="1283"/>
      <c r="G61" s="1283"/>
      <c r="H61" s="1353"/>
      <c r="I61" s="1353"/>
      <c r="J61" s="1353"/>
      <c r="K61" s="1353"/>
      <c r="L61" s="1353"/>
      <c r="M61" s="1354"/>
    </row>
    <row r="62" spans="1:13" ht="18" customHeight="1" thickBot="1" x14ac:dyDescent="0.4">
      <c r="A62" s="293" t="s">
        <v>789</v>
      </c>
      <c r="B62" s="293" t="s">
        <v>132</v>
      </c>
      <c r="C62" s="293" t="s">
        <v>790</v>
      </c>
      <c r="D62" s="1279" t="s">
        <v>800</v>
      </c>
      <c r="E62" s="1281" t="s">
        <v>875</v>
      </c>
      <c r="F62" s="1281"/>
      <c r="G62" s="1281"/>
      <c r="H62" s="1281"/>
      <c r="I62" s="1281"/>
      <c r="J62" s="1281"/>
      <c r="K62" s="1281"/>
      <c r="L62" s="1344" t="s">
        <v>816</v>
      </c>
      <c r="M62" s="1345"/>
    </row>
    <row r="63" spans="1:13" ht="15" customHeight="1" thickBot="1" x14ac:dyDescent="0.4">
      <c r="A63" s="392"/>
      <c r="B63" s="392"/>
      <c r="C63" s="392"/>
      <c r="D63" s="1280"/>
      <c r="E63" s="1283"/>
      <c r="F63" s="1283"/>
      <c r="G63" s="1283"/>
      <c r="H63" s="1283"/>
      <c r="I63" s="1283"/>
      <c r="J63" s="1283"/>
      <c r="K63" s="1283"/>
      <c r="L63" s="1346"/>
      <c r="M63" s="1347"/>
    </row>
    <row r="64" spans="1:13" ht="25.5" customHeight="1" thickBot="1" x14ac:dyDescent="0.4">
      <c r="A64" s="293" t="s">
        <v>789</v>
      </c>
      <c r="B64" s="293" t="s">
        <v>132</v>
      </c>
      <c r="C64" s="293" t="s">
        <v>790</v>
      </c>
      <c r="D64" s="1279" t="s">
        <v>800</v>
      </c>
      <c r="E64" s="1342" t="s">
        <v>817</v>
      </c>
      <c r="F64" s="1342"/>
      <c r="G64" s="1342"/>
      <c r="H64" s="1342"/>
      <c r="I64" s="1342"/>
      <c r="J64" s="1342"/>
      <c r="K64" s="1342"/>
      <c r="L64" s="1344" t="s">
        <v>818</v>
      </c>
      <c r="M64" s="1345"/>
    </row>
    <row r="65" spans="1:13" ht="15.75" customHeight="1" thickBot="1" x14ac:dyDescent="0.4">
      <c r="A65" s="392"/>
      <c r="B65" s="392"/>
      <c r="C65" s="392"/>
      <c r="D65" s="1280"/>
      <c r="E65" s="1343"/>
      <c r="F65" s="1343"/>
      <c r="G65" s="1343"/>
      <c r="H65" s="1343"/>
      <c r="I65" s="1343"/>
      <c r="J65" s="1343"/>
      <c r="K65" s="1343"/>
      <c r="L65" s="1346"/>
      <c r="M65" s="1347"/>
    </row>
    <row r="66" spans="1:13" ht="15.75" customHeight="1" thickBot="1" x14ac:dyDescent="0.4">
      <c r="A66" s="406"/>
      <c r="B66" s="407"/>
      <c r="C66" s="407"/>
      <c r="D66" s="1348" t="s">
        <v>902</v>
      </c>
      <c r="E66" s="1348"/>
      <c r="F66" s="1348"/>
      <c r="G66" s="1348"/>
      <c r="H66" s="1348"/>
      <c r="I66" s="1348"/>
      <c r="J66" s="1348"/>
      <c r="K66" s="1348"/>
      <c r="L66" s="1348"/>
      <c r="M66" s="408"/>
    </row>
    <row r="67" spans="1:13" x14ac:dyDescent="0.35">
      <c r="A67" s="1349" t="s">
        <v>840</v>
      </c>
      <c r="B67" s="1349"/>
      <c r="C67" s="1349"/>
      <c r="D67" s="1246" t="s">
        <v>24</v>
      </c>
      <c r="E67" s="1247"/>
      <c r="F67" s="1193"/>
      <c r="G67" s="1194"/>
      <c r="H67" s="1194"/>
      <c r="I67" s="1194"/>
      <c r="J67" s="1194"/>
      <c r="K67" s="1194"/>
      <c r="L67" s="1194"/>
      <c r="M67" s="1195"/>
    </row>
    <row r="68" spans="1:13" ht="15" customHeight="1" thickBot="1" x14ac:dyDescent="0.4">
      <c r="A68" s="1350"/>
      <c r="B68" s="1350"/>
      <c r="C68" s="1350"/>
      <c r="D68" s="1248"/>
      <c r="E68" s="1249"/>
      <c r="F68" s="1196"/>
      <c r="G68" s="1197"/>
      <c r="H68" s="1197"/>
      <c r="I68" s="1197"/>
      <c r="J68" s="1197"/>
      <c r="K68" s="1197"/>
      <c r="L68" s="1197"/>
      <c r="M68" s="1198"/>
    </row>
    <row r="69" spans="1:13" ht="15" customHeight="1" x14ac:dyDescent="0.35">
      <c r="A69" s="1334" t="s">
        <v>911</v>
      </c>
      <c r="B69" s="1335"/>
      <c r="C69" s="1335"/>
      <c r="D69" s="1335"/>
      <c r="E69" s="1335"/>
      <c r="F69" s="1335"/>
      <c r="G69" s="1335"/>
      <c r="H69" s="1335"/>
      <c r="I69" s="1335"/>
      <c r="J69" s="1335"/>
      <c r="K69" s="1335"/>
      <c r="L69" s="1335"/>
      <c r="M69" s="1336"/>
    </row>
    <row r="70" spans="1:13" ht="15" thickBot="1" x14ac:dyDescent="0.4">
      <c r="A70" s="1337"/>
      <c r="B70" s="1338"/>
      <c r="C70" s="1338"/>
      <c r="D70" s="1338"/>
      <c r="E70" s="1338"/>
      <c r="F70" s="1338"/>
      <c r="G70" s="1338"/>
      <c r="H70" s="1338"/>
      <c r="I70" s="1338"/>
      <c r="J70" s="1338"/>
      <c r="K70" s="1338"/>
      <c r="L70" s="1338"/>
      <c r="M70" s="1339"/>
    </row>
    <row r="71" spans="1:13" ht="15" thickBot="1" x14ac:dyDescent="0.4">
      <c r="A71" s="292" t="s">
        <v>789</v>
      </c>
      <c r="B71" s="292" t="s">
        <v>132</v>
      </c>
      <c r="C71" s="292" t="s">
        <v>790</v>
      </c>
      <c r="D71" s="1256" t="s">
        <v>800</v>
      </c>
      <c r="E71" s="1285" t="s">
        <v>820</v>
      </c>
      <c r="F71" s="1285"/>
      <c r="G71" s="1285"/>
      <c r="H71" s="1285"/>
      <c r="I71" s="1285"/>
      <c r="J71" s="1285"/>
      <c r="K71" s="1285"/>
      <c r="L71" s="1285"/>
      <c r="M71" s="1340"/>
    </row>
    <row r="72" spans="1:13" ht="15" thickBot="1" x14ac:dyDescent="0.4">
      <c r="A72" s="392"/>
      <c r="B72" s="392"/>
      <c r="C72" s="392"/>
      <c r="D72" s="1257"/>
      <c r="E72" s="1286"/>
      <c r="F72" s="1286"/>
      <c r="G72" s="1286"/>
      <c r="H72" s="1286"/>
      <c r="I72" s="1286"/>
      <c r="J72" s="1286"/>
      <c r="K72" s="1286"/>
      <c r="L72" s="1286"/>
      <c r="M72" s="1341"/>
    </row>
    <row r="73" spans="1:13" ht="15" thickBot="1" x14ac:dyDescent="0.4">
      <c r="A73" s="292" t="s">
        <v>789</v>
      </c>
      <c r="B73" s="292" t="s">
        <v>132</v>
      </c>
      <c r="C73" s="292" t="s">
        <v>790</v>
      </c>
      <c r="D73" s="1256" t="s">
        <v>800</v>
      </c>
      <c r="E73" s="1285" t="s">
        <v>821</v>
      </c>
      <c r="F73" s="1285"/>
      <c r="G73" s="1285"/>
      <c r="H73" s="1285"/>
      <c r="I73" s="1285"/>
      <c r="J73" s="1285"/>
      <c r="K73" s="1285"/>
      <c r="L73" s="1285"/>
      <c r="M73" s="1340"/>
    </row>
    <row r="74" spans="1:13" ht="20" customHeight="1" thickBot="1" x14ac:dyDescent="0.4">
      <c r="A74" s="392"/>
      <c r="B74" s="392"/>
      <c r="C74" s="392"/>
      <c r="D74" s="1257"/>
      <c r="E74" s="1286"/>
      <c r="F74" s="1286"/>
      <c r="G74" s="1286"/>
      <c r="H74" s="1286"/>
      <c r="I74" s="1286"/>
      <c r="J74" s="1286"/>
      <c r="K74" s="1286"/>
      <c r="L74" s="1286"/>
      <c r="M74" s="1341"/>
    </row>
    <row r="75" spans="1:13" ht="15.75" customHeight="1" thickBot="1" x14ac:dyDescent="0.4">
      <c r="A75" s="1103" t="s">
        <v>822</v>
      </c>
      <c r="B75" s="1104"/>
      <c r="C75" s="1104"/>
      <c r="D75" s="1104"/>
      <c r="E75" s="1104"/>
      <c r="F75" s="1104"/>
      <c r="G75" s="1104"/>
      <c r="H75" s="1104"/>
      <c r="I75" s="1104"/>
      <c r="J75" s="1104"/>
      <c r="K75" s="1104"/>
      <c r="L75" s="1104"/>
      <c r="M75" s="1105"/>
    </row>
    <row r="76" spans="1:13" x14ac:dyDescent="0.35">
      <c r="A76" s="1289" t="s">
        <v>841</v>
      </c>
      <c r="B76" s="1290"/>
      <c r="C76" s="1291"/>
      <c r="D76" s="1246" t="s">
        <v>24</v>
      </c>
      <c r="E76" s="1247"/>
      <c r="F76" s="1193"/>
      <c r="G76" s="1194"/>
      <c r="H76" s="1194"/>
      <c r="I76" s="1194"/>
      <c r="J76" s="1194"/>
      <c r="K76" s="1194"/>
      <c r="L76" s="1194"/>
      <c r="M76" s="1195"/>
    </row>
    <row r="77" spans="1:13" ht="15" thickBot="1" x14ac:dyDescent="0.4">
      <c r="A77" s="1292"/>
      <c r="B77" s="1293"/>
      <c r="C77" s="1294"/>
      <c r="D77" s="1248"/>
      <c r="E77" s="1249"/>
      <c r="F77" s="1196"/>
      <c r="G77" s="1197"/>
      <c r="H77" s="1197"/>
      <c r="I77" s="1197"/>
      <c r="J77" s="1197"/>
      <c r="K77" s="1197"/>
      <c r="L77" s="1197"/>
      <c r="M77" s="1198"/>
    </row>
    <row r="78" spans="1:13" ht="17.5" customHeight="1" thickBot="1" x14ac:dyDescent="0.4">
      <c r="A78" s="293" t="s">
        <v>789</v>
      </c>
      <c r="B78" s="293" t="s">
        <v>132</v>
      </c>
      <c r="C78" s="293" t="s">
        <v>790</v>
      </c>
      <c r="D78" s="1310" t="s">
        <v>842</v>
      </c>
      <c r="E78" s="1310"/>
      <c r="F78" s="1310"/>
      <c r="G78" s="1310"/>
      <c r="H78" s="1310"/>
      <c r="I78" s="1310"/>
      <c r="J78" s="1310"/>
      <c r="K78" s="1310"/>
      <c r="L78" s="1310"/>
      <c r="M78" s="1310"/>
    </row>
    <row r="79" spans="1:13" ht="20.149999999999999" customHeight="1" thickBot="1" x14ac:dyDescent="0.4">
      <c r="A79" s="392"/>
      <c r="B79" s="392"/>
      <c r="C79" s="392"/>
      <c r="D79" s="1310"/>
      <c r="E79" s="1310"/>
      <c r="F79" s="1310"/>
      <c r="G79" s="1310"/>
      <c r="H79" s="1310"/>
      <c r="I79" s="1310"/>
      <c r="J79" s="1310"/>
      <c r="K79" s="1310"/>
      <c r="L79" s="1310"/>
      <c r="M79" s="1310"/>
    </row>
    <row r="80" spans="1:13" ht="15" thickBot="1" x14ac:dyDescent="0.4">
      <c r="A80" s="1116" t="s">
        <v>786</v>
      </c>
      <c r="B80" s="1117"/>
      <c r="C80" s="1117"/>
      <c r="D80" s="1117"/>
      <c r="E80" s="1117"/>
      <c r="F80" s="1117"/>
      <c r="G80" s="1117"/>
      <c r="H80" s="1117"/>
      <c r="I80" s="1117"/>
      <c r="J80" s="1117"/>
      <c r="K80" s="1117"/>
      <c r="L80" s="1117"/>
      <c r="M80" s="1118"/>
    </row>
    <row r="81" spans="1:13" ht="15.75" customHeight="1" x14ac:dyDescent="0.35">
      <c r="A81" s="1240" t="s">
        <v>892</v>
      </c>
      <c r="B81" s="1241"/>
      <c r="C81" s="1242"/>
      <c r="D81" s="1246" t="s">
        <v>24</v>
      </c>
      <c r="E81" s="1247"/>
      <c r="F81" s="1193"/>
      <c r="G81" s="1194"/>
      <c r="H81" s="1194"/>
      <c r="I81" s="1194"/>
      <c r="J81" s="1194"/>
      <c r="K81" s="1194"/>
      <c r="L81" s="1194"/>
      <c r="M81" s="1195"/>
    </row>
    <row r="82" spans="1:13" ht="20.25" customHeight="1" thickBot="1" x14ac:dyDescent="0.4">
      <c r="A82" s="1243"/>
      <c r="B82" s="1244"/>
      <c r="C82" s="1245"/>
      <c r="D82" s="1248"/>
      <c r="E82" s="1249"/>
      <c r="F82" s="1196"/>
      <c r="G82" s="1197"/>
      <c r="H82" s="1197"/>
      <c r="I82" s="1197"/>
      <c r="J82" s="1197"/>
      <c r="K82" s="1197"/>
      <c r="L82" s="1197"/>
      <c r="M82" s="1198"/>
    </row>
    <row r="83" spans="1:13" ht="15.75" customHeight="1" thickBot="1" x14ac:dyDescent="0.4">
      <c r="A83" s="292" t="s">
        <v>789</v>
      </c>
      <c r="B83" s="292" t="s">
        <v>132</v>
      </c>
      <c r="C83" s="292" t="s">
        <v>790</v>
      </c>
      <c r="D83" s="1332" t="s">
        <v>823</v>
      </c>
      <c r="E83" s="1258" t="s">
        <v>946</v>
      </c>
      <c r="F83" s="1258"/>
      <c r="G83" s="1258"/>
      <c r="H83" s="1258"/>
      <c r="I83" s="1258"/>
      <c r="J83" s="1258"/>
      <c r="K83" s="1258"/>
      <c r="L83" s="1258"/>
      <c r="M83" s="1305"/>
    </row>
    <row r="84" spans="1:13" ht="32.25" customHeight="1" thickBot="1" x14ac:dyDescent="0.4">
      <c r="A84" s="392"/>
      <c r="B84" s="392"/>
      <c r="C84" s="392"/>
      <c r="D84" s="1333"/>
      <c r="E84" s="1259"/>
      <c r="F84" s="1259"/>
      <c r="G84" s="1259"/>
      <c r="H84" s="1259"/>
      <c r="I84" s="1259"/>
      <c r="J84" s="1259"/>
      <c r="K84" s="1259"/>
      <c r="L84" s="1259"/>
      <c r="M84" s="1307"/>
    </row>
    <row r="85" spans="1:13" ht="15" customHeight="1" thickBot="1" x14ac:dyDescent="0.4">
      <c r="A85" s="292" t="s">
        <v>789</v>
      </c>
      <c r="B85" s="292" t="s">
        <v>132</v>
      </c>
      <c r="C85" s="292" t="s">
        <v>790</v>
      </c>
      <c r="D85" s="1332" t="s">
        <v>824</v>
      </c>
      <c r="E85" s="1258" t="s">
        <v>944</v>
      </c>
      <c r="F85" s="1258"/>
      <c r="G85" s="1258"/>
      <c r="H85" s="1258"/>
      <c r="I85" s="1258"/>
      <c r="J85" s="1258"/>
      <c r="K85" s="1258"/>
      <c r="L85" s="1258"/>
      <c r="M85" s="1305"/>
    </row>
    <row r="86" spans="1:13" ht="51" customHeight="1" thickBot="1" x14ac:dyDescent="0.4">
      <c r="A86" s="392"/>
      <c r="B86" s="392"/>
      <c r="C86" s="392"/>
      <c r="D86" s="1333"/>
      <c r="E86" s="1259"/>
      <c r="F86" s="1259"/>
      <c r="G86" s="1259"/>
      <c r="H86" s="1259"/>
      <c r="I86" s="1259"/>
      <c r="J86" s="1259"/>
      <c r="K86" s="1259"/>
      <c r="L86" s="1259"/>
      <c r="M86" s="1307"/>
    </row>
    <row r="87" spans="1:13" ht="15.75" customHeight="1" thickBot="1" x14ac:dyDescent="0.4">
      <c r="A87" s="292" t="s">
        <v>789</v>
      </c>
      <c r="B87" s="292" t="s">
        <v>132</v>
      </c>
      <c r="C87" s="292" t="s">
        <v>790</v>
      </c>
      <c r="D87" s="1332" t="s">
        <v>825</v>
      </c>
      <c r="E87" s="1252" t="s">
        <v>953</v>
      </c>
      <c r="F87" s="1252"/>
      <c r="G87" s="1252"/>
      <c r="H87" s="1252"/>
      <c r="I87" s="1252"/>
      <c r="J87" s="1252"/>
      <c r="K87" s="1252"/>
      <c r="L87" s="1252"/>
      <c r="M87" s="1253"/>
    </row>
    <row r="88" spans="1:13" ht="33.75" customHeight="1" thickBot="1" x14ac:dyDescent="0.4">
      <c r="A88" s="392"/>
      <c r="B88" s="392"/>
      <c r="C88" s="392"/>
      <c r="D88" s="1333"/>
      <c r="E88" s="1254"/>
      <c r="F88" s="1254"/>
      <c r="G88" s="1254"/>
      <c r="H88" s="1254"/>
      <c r="I88" s="1254"/>
      <c r="J88" s="1254"/>
      <c r="K88" s="1254"/>
      <c r="L88" s="1254"/>
      <c r="M88" s="1255"/>
    </row>
    <row r="89" spans="1:13" ht="15.75" customHeight="1" thickBot="1" x14ac:dyDescent="0.4">
      <c r="A89" s="292" t="s">
        <v>789</v>
      </c>
      <c r="B89" s="292" t="s">
        <v>132</v>
      </c>
      <c r="C89" s="292" t="s">
        <v>790</v>
      </c>
      <c r="D89" s="1332" t="s">
        <v>827</v>
      </c>
      <c r="E89" s="1252" t="s">
        <v>826</v>
      </c>
      <c r="F89" s="1252"/>
      <c r="G89" s="1252"/>
      <c r="H89" s="1252"/>
      <c r="I89" s="1252"/>
      <c r="J89" s="1252"/>
      <c r="K89" s="1252"/>
      <c r="L89" s="1252"/>
      <c r="M89" s="1253"/>
    </row>
    <row r="90" spans="1:13" ht="21.75" customHeight="1" thickBot="1" x14ac:dyDescent="0.4">
      <c r="A90" s="392"/>
      <c r="B90" s="392"/>
      <c r="C90" s="392"/>
      <c r="D90" s="1333"/>
      <c r="E90" s="1254"/>
      <c r="F90" s="1254"/>
      <c r="G90" s="1254"/>
      <c r="H90" s="1254"/>
      <c r="I90" s="1254"/>
      <c r="J90" s="1254"/>
      <c r="K90" s="1254"/>
      <c r="L90" s="1254"/>
      <c r="M90" s="1255"/>
    </row>
    <row r="91" spans="1:13" ht="15.75" customHeight="1" thickBot="1" x14ac:dyDescent="0.4">
      <c r="A91" s="292" t="s">
        <v>789</v>
      </c>
      <c r="B91" s="292" t="s">
        <v>132</v>
      </c>
      <c r="C91" s="292" t="s">
        <v>790</v>
      </c>
      <c r="D91" s="1332" t="s">
        <v>912</v>
      </c>
      <c r="E91" s="1252" t="s">
        <v>913</v>
      </c>
      <c r="F91" s="1252"/>
      <c r="G91" s="1252"/>
      <c r="H91" s="1252"/>
      <c r="I91" s="1252"/>
      <c r="J91" s="1252"/>
      <c r="K91" s="1252"/>
      <c r="L91" s="1252"/>
      <c r="M91" s="1253"/>
    </row>
    <row r="92" spans="1:13" ht="47.25" customHeight="1" thickBot="1" x14ac:dyDescent="0.4">
      <c r="A92" s="392"/>
      <c r="B92" s="392"/>
      <c r="C92" s="392"/>
      <c r="D92" s="1333"/>
      <c r="E92" s="1254"/>
      <c r="F92" s="1254"/>
      <c r="G92" s="1254"/>
      <c r="H92" s="1254"/>
      <c r="I92" s="1254"/>
      <c r="J92" s="1254"/>
      <c r="K92" s="1254"/>
      <c r="L92" s="1254"/>
      <c r="M92" s="1255"/>
    </row>
    <row r="93" spans="1:13" ht="15.75" customHeight="1" thickBot="1" x14ac:dyDescent="0.4">
      <c r="A93" s="1103" t="s">
        <v>828</v>
      </c>
      <c r="B93" s="1104"/>
      <c r="C93" s="1104"/>
      <c r="D93" s="1104"/>
      <c r="E93" s="1104"/>
      <c r="F93" s="1104"/>
      <c r="G93" s="1104"/>
      <c r="H93" s="1104"/>
      <c r="I93" s="1104"/>
      <c r="J93" s="1104"/>
      <c r="K93" s="1104"/>
      <c r="L93" s="1104"/>
      <c r="M93" s="1105"/>
    </row>
    <row r="94" spans="1:13" ht="20.149999999999999" customHeight="1" thickBot="1" x14ac:dyDescent="0.4">
      <c r="A94" s="1228" t="s">
        <v>1041</v>
      </c>
      <c r="B94" s="1229"/>
      <c r="C94" s="460"/>
      <c r="D94" s="460"/>
      <c r="E94" s="460"/>
      <c r="F94" s="460"/>
      <c r="G94" s="460"/>
      <c r="H94" s="460"/>
      <c r="I94" s="460"/>
      <c r="J94" s="460"/>
      <c r="K94" s="463" t="s">
        <v>1040</v>
      </c>
      <c r="L94" s="1230"/>
      <c r="M94" s="1231"/>
    </row>
  </sheetData>
  <mergeCells count="112">
    <mergeCell ref="A94:B94"/>
    <mergeCell ref="L94:M94"/>
    <mergeCell ref="A1:M1"/>
    <mergeCell ref="B2:C2"/>
    <mergeCell ref="D2:F2"/>
    <mergeCell ref="G2:M2"/>
    <mergeCell ref="A3:M3"/>
    <mergeCell ref="A4:I4"/>
    <mergeCell ref="J4:K4"/>
    <mergeCell ref="L4:M4"/>
    <mergeCell ref="A7:I7"/>
    <mergeCell ref="J7:K7"/>
    <mergeCell ref="L7:M7"/>
    <mergeCell ref="A8:I8"/>
    <mergeCell ref="J8:K8"/>
    <mergeCell ref="L8:M8"/>
    <mergeCell ref="A5:I5"/>
    <mergeCell ref="J5:K5"/>
    <mergeCell ref="L5:M5"/>
    <mergeCell ref="A6:I6"/>
    <mergeCell ref="J6:K6"/>
    <mergeCell ref="L6:M6"/>
    <mergeCell ref="A17:M17"/>
    <mergeCell ref="A18:C19"/>
    <mergeCell ref="D18:E19"/>
    <mergeCell ref="F18:M19"/>
    <mergeCell ref="D20:M21"/>
    <mergeCell ref="A22:M22"/>
    <mergeCell ref="A9:M11"/>
    <mergeCell ref="A12:M12"/>
    <mergeCell ref="A13:C14"/>
    <mergeCell ref="D13:E14"/>
    <mergeCell ref="F13:M14"/>
    <mergeCell ref="D15:M16"/>
    <mergeCell ref="C29:C30"/>
    <mergeCell ref="A31:M31"/>
    <mergeCell ref="A32:C33"/>
    <mergeCell ref="D32:E33"/>
    <mergeCell ref="F32:M33"/>
    <mergeCell ref="D34:M35"/>
    <mergeCell ref="A23:C24"/>
    <mergeCell ref="D23:E24"/>
    <mergeCell ref="F23:M24"/>
    <mergeCell ref="D25:M26"/>
    <mergeCell ref="A27:A28"/>
    <mergeCell ref="B27:B28"/>
    <mergeCell ref="C27:C28"/>
    <mergeCell ref="D27:M30"/>
    <mergeCell ref="A29:A30"/>
    <mergeCell ref="B29:B30"/>
    <mergeCell ref="D43:M44"/>
    <mergeCell ref="A45:M45"/>
    <mergeCell ref="A46:C47"/>
    <mergeCell ref="D46:E47"/>
    <mergeCell ref="F46:M47"/>
    <mergeCell ref="D48:M49"/>
    <mergeCell ref="D36:M37"/>
    <mergeCell ref="D38:M39"/>
    <mergeCell ref="A40:M40"/>
    <mergeCell ref="A41:C42"/>
    <mergeCell ref="D41:E42"/>
    <mergeCell ref="F41:M42"/>
    <mergeCell ref="A56:C57"/>
    <mergeCell ref="D56:E57"/>
    <mergeCell ref="F56:M57"/>
    <mergeCell ref="D58:D59"/>
    <mergeCell ref="E58:G59"/>
    <mergeCell ref="H58:M59"/>
    <mergeCell ref="A50:M50"/>
    <mergeCell ref="A51:C52"/>
    <mergeCell ref="D51:E52"/>
    <mergeCell ref="F51:M52"/>
    <mergeCell ref="D53:M54"/>
    <mergeCell ref="A55:M55"/>
    <mergeCell ref="D64:D65"/>
    <mergeCell ref="E64:K65"/>
    <mergeCell ref="L64:M65"/>
    <mergeCell ref="D66:L66"/>
    <mergeCell ref="A67:C68"/>
    <mergeCell ref="D67:E68"/>
    <mergeCell ref="F67:M68"/>
    <mergeCell ref="D60:D61"/>
    <mergeCell ref="E60:G61"/>
    <mergeCell ref="H60:M61"/>
    <mergeCell ref="D62:D63"/>
    <mergeCell ref="E62:K63"/>
    <mergeCell ref="L62:M63"/>
    <mergeCell ref="A76:C77"/>
    <mergeCell ref="D76:E77"/>
    <mergeCell ref="F76:M77"/>
    <mergeCell ref="D78:M79"/>
    <mergeCell ref="A80:M80"/>
    <mergeCell ref="A81:C82"/>
    <mergeCell ref="D81:E82"/>
    <mergeCell ref="F81:M82"/>
    <mergeCell ref="A69:M70"/>
    <mergeCell ref="D71:D72"/>
    <mergeCell ref="E71:M72"/>
    <mergeCell ref="D73:D74"/>
    <mergeCell ref="E73:M74"/>
    <mergeCell ref="A75:M75"/>
    <mergeCell ref="D89:D90"/>
    <mergeCell ref="E89:M90"/>
    <mergeCell ref="D91:D92"/>
    <mergeCell ref="E91:M92"/>
    <mergeCell ref="A93:M93"/>
    <mergeCell ref="D83:D84"/>
    <mergeCell ref="E83:M84"/>
    <mergeCell ref="D85:D86"/>
    <mergeCell ref="E85:M86"/>
    <mergeCell ref="D87:D88"/>
    <mergeCell ref="E87:M88"/>
  </mergeCells>
  <dataValidations count="2">
    <dataValidation allowBlank="1" showErrorMessage="1" sqref="A13:C14 A18:C19 A23:C24 A32:C33 A41:C42 A46:C47 A51:C52 A56:C57 A67:C68 A76:C77 A81:C82" xr:uid="{00000000-0002-0000-1000-000000000000}"/>
    <dataValidation allowBlank="1" showErrorMessage="1" promptTitle="1. Mandatory-H&amp;S Items" prompt="Enter the cost(s) associated with H&amp;S amount listed on Work Order. " sqref="D13:M14 D18:M19 D23:M24 D32:M33 D41:M42 D46:M47 D51:M52 D56:M57 D67:M68 D76:M77 D81:M82" xr:uid="{00000000-0002-0000-1000-000001000000}"/>
  </dataValidations>
  <hyperlinks>
    <hyperlink ref="A50" r:id="rId1" display="Attic Floors- Unconditoned Attic SWS " xr:uid="{00000000-0004-0000-1000-000000000000}"/>
    <hyperlink ref="H58" r:id="rId2" xr:uid="{00000000-0004-0000-1000-000001000000}"/>
    <hyperlink ref="H60" r:id="rId3" xr:uid="{00000000-0004-0000-1000-000002000000}"/>
    <hyperlink ref="A17:M17" r:id="rId4" display="○WPN 22-7" xr:uid="{00000000-0004-0000-1000-000003000000}"/>
    <hyperlink ref="A22:M22" r:id="rId5" display="○ Lighting Replacement SWS" xr:uid="{00000000-0004-0000-1000-000004000000}"/>
    <hyperlink ref="A31:M31" r:id="rId6" display="○ Air sealing SWS" xr:uid="{00000000-0004-0000-1000-000005000000}"/>
    <hyperlink ref="A40:M40" r:id="rId7" display="○ Duct sealing SWS" xr:uid="{00000000-0004-0000-1000-000006000000}"/>
    <hyperlink ref="A45:M45" r:id="rId8" display="○ General Duct Insulation SWS" xr:uid="{00000000-0004-0000-1000-000007000000}"/>
    <hyperlink ref="A55:M55" r:id="rId9" display="○ Dense Pack Insulation SWS" xr:uid="{00000000-0004-0000-1000-000008000000}"/>
    <hyperlink ref="L62:M63" r:id="rId10" display="Tank Insulation SWS " xr:uid="{00000000-0004-0000-1000-000009000000}"/>
    <hyperlink ref="L64:M65" r:id="rId11" display="Pipe Insulation SWS" xr:uid="{00000000-0004-0000-1000-00000A000000}"/>
    <hyperlink ref="A75:M75" r:id="rId12" display="○ Refrigerator Replacement SWS " xr:uid="{00000000-0004-0000-1000-00000B000000}"/>
    <hyperlink ref="A80:M80" r:id="rId13" display="○ Lighting Replacement SWS" xr:uid="{00000000-0004-0000-1000-00000C000000}"/>
    <hyperlink ref="A93:M93" r:id="rId14" display="○ Heating &amp; Cooling: Equipment Installation SWS" xr:uid="{00000000-0004-0000-1000-00000D000000}"/>
    <hyperlink ref="A50:M50" r:id="rId15" display="○ Attic Floors- Unconditoned Attic SWS " xr:uid="{00000000-0004-0000-1000-00000E000000}"/>
  </hyperlinks>
  <printOptions horizontalCentered="1"/>
  <pageMargins left="0.2" right="0.2" top="0.25" bottom="0.25" header="0.05" footer="0.05"/>
  <pageSetup scale="71" orientation="portrait" horizontalDpi="300" r:id="rId16"/>
  <rowBreaks count="1" manualBreakCount="1">
    <brk id="50" max="16383" man="1"/>
  </rowBreaks>
  <drawing r:id="rId17"/>
  <legacyDrawing r:id="rId18"/>
  <mc:AlternateContent xmlns:mc="http://schemas.openxmlformats.org/markup-compatibility/2006">
    <mc:Choice Requires="x14">
      <controls>
        <mc:AlternateContent xmlns:mc="http://schemas.openxmlformats.org/markup-compatibility/2006">
          <mc:Choice Requires="x14">
            <control shapeId="48129" r:id="rId19" name="Check Box 1">
              <controlPr defaultSize="0" autoFill="0" autoLine="0" autoPict="0">
                <anchor moveWithCells="1">
                  <from>
                    <xdr:col>10</xdr:col>
                    <xdr:colOff>63500</xdr:colOff>
                    <xdr:row>3</xdr:row>
                    <xdr:rowOff>355600</xdr:rowOff>
                  </from>
                  <to>
                    <xdr:col>10</xdr:col>
                    <xdr:colOff>762000</xdr:colOff>
                    <xdr:row>5</xdr:row>
                    <xdr:rowOff>0</xdr:rowOff>
                  </to>
                </anchor>
              </controlPr>
            </control>
          </mc:Choice>
        </mc:AlternateContent>
        <mc:AlternateContent xmlns:mc="http://schemas.openxmlformats.org/markup-compatibility/2006">
          <mc:Choice Requires="x14">
            <control shapeId="48130" r:id="rId20" name="Check Box 2">
              <controlPr defaultSize="0" autoFill="0" autoLine="0" autoPict="0">
                <anchor moveWithCells="1">
                  <from>
                    <xdr:col>12</xdr:col>
                    <xdr:colOff>31750</xdr:colOff>
                    <xdr:row>3</xdr:row>
                    <xdr:rowOff>368300</xdr:rowOff>
                  </from>
                  <to>
                    <xdr:col>12</xdr:col>
                    <xdr:colOff>755650</xdr:colOff>
                    <xdr:row>5</xdr:row>
                    <xdr:rowOff>12700</xdr:rowOff>
                  </to>
                </anchor>
              </controlPr>
            </control>
          </mc:Choice>
        </mc:AlternateContent>
        <mc:AlternateContent xmlns:mc="http://schemas.openxmlformats.org/markup-compatibility/2006">
          <mc:Choice Requires="x14">
            <control shapeId="48131" r:id="rId21" name="Check Box 3">
              <controlPr defaultSize="0" autoFill="0" autoLine="0" autoPict="0">
                <anchor moveWithCells="1">
                  <from>
                    <xdr:col>10</xdr:col>
                    <xdr:colOff>69850</xdr:colOff>
                    <xdr:row>4</xdr:row>
                    <xdr:rowOff>222250</xdr:rowOff>
                  </from>
                  <to>
                    <xdr:col>10</xdr:col>
                    <xdr:colOff>774700</xdr:colOff>
                    <xdr:row>5</xdr:row>
                    <xdr:rowOff>241300</xdr:rowOff>
                  </to>
                </anchor>
              </controlPr>
            </control>
          </mc:Choice>
        </mc:AlternateContent>
        <mc:AlternateContent xmlns:mc="http://schemas.openxmlformats.org/markup-compatibility/2006">
          <mc:Choice Requires="x14">
            <control shapeId="48132" r:id="rId22" name="Check Box 4">
              <controlPr defaultSize="0" autoFill="0" autoLine="0" autoPict="0">
                <anchor moveWithCells="1">
                  <from>
                    <xdr:col>12</xdr:col>
                    <xdr:colOff>31750</xdr:colOff>
                    <xdr:row>4</xdr:row>
                    <xdr:rowOff>241300</xdr:rowOff>
                  </from>
                  <to>
                    <xdr:col>12</xdr:col>
                    <xdr:colOff>755650</xdr:colOff>
                    <xdr:row>6</xdr:row>
                    <xdr:rowOff>25400</xdr:rowOff>
                  </to>
                </anchor>
              </controlPr>
            </control>
          </mc:Choice>
        </mc:AlternateContent>
        <mc:AlternateContent xmlns:mc="http://schemas.openxmlformats.org/markup-compatibility/2006">
          <mc:Choice Requires="x14">
            <control shapeId="48133" r:id="rId23" name="Check Box 5">
              <controlPr defaultSize="0" autoFill="0" autoLine="0" autoPict="0">
                <anchor moveWithCells="1">
                  <from>
                    <xdr:col>10</xdr:col>
                    <xdr:colOff>69850</xdr:colOff>
                    <xdr:row>5</xdr:row>
                    <xdr:rowOff>215900</xdr:rowOff>
                  </from>
                  <to>
                    <xdr:col>10</xdr:col>
                    <xdr:colOff>774700</xdr:colOff>
                    <xdr:row>6</xdr:row>
                    <xdr:rowOff>241300</xdr:rowOff>
                  </to>
                </anchor>
              </controlPr>
            </control>
          </mc:Choice>
        </mc:AlternateContent>
        <mc:AlternateContent xmlns:mc="http://schemas.openxmlformats.org/markup-compatibility/2006">
          <mc:Choice Requires="x14">
            <control shapeId="48134" r:id="rId24" name="Check Box 6">
              <controlPr defaultSize="0" autoFill="0" autoLine="0" autoPict="0">
                <anchor moveWithCells="1">
                  <from>
                    <xdr:col>12</xdr:col>
                    <xdr:colOff>31750</xdr:colOff>
                    <xdr:row>5</xdr:row>
                    <xdr:rowOff>222250</xdr:rowOff>
                  </from>
                  <to>
                    <xdr:col>12</xdr:col>
                    <xdr:colOff>755650</xdr:colOff>
                    <xdr:row>7</xdr:row>
                    <xdr:rowOff>0</xdr:rowOff>
                  </to>
                </anchor>
              </controlPr>
            </control>
          </mc:Choice>
        </mc:AlternateContent>
        <mc:AlternateContent xmlns:mc="http://schemas.openxmlformats.org/markup-compatibility/2006">
          <mc:Choice Requires="x14">
            <control shapeId="48135" r:id="rId25" name="Check Box 7">
              <controlPr defaultSize="0" autoFill="0" autoLine="0" autoPict="0">
                <anchor moveWithCells="1">
                  <from>
                    <xdr:col>0</xdr:col>
                    <xdr:colOff>190500</xdr:colOff>
                    <xdr:row>35</xdr:row>
                    <xdr:rowOff>215900</xdr:rowOff>
                  </from>
                  <to>
                    <xdr:col>0</xdr:col>
                    <xdr:colOff>558800</xdr:colOff>
                    <xdr:row>37</xdr:row>
                    <xdr:rowOff>69850</xdr:rowOff>
                  </to>
                </anchor>
              </controlPr>
            </control>
          </mc:Choice>
        </mc:AlternateContent>
        <mc:AlternateContent xmlns:mc="http://schemas.openxmlformats.org/markup-compatibility/2006">
          <mc:Choice Requires="x14">
            <control shapeId="48136" r:id="rId26" name="Check Box 8">
              <controlPr defaultSize="0" autoFill="0" autoLine="0" autoPict="0">
                <anchor moveWithCells="1">
                  <from>
                    <xdr:col>2</xdr:col>
                    <xdr:colOff>228600</xdr:colOff>
                    <xdr:row>35</xdr:row>
                    <xdr:rowOff>215900</xdr:rowOff>
                  </from>
                  <to>
                    <xdr:col>2</xdr:col>
                    <xdr:colOff>444500</xdr:colOff>
                    <xdr:row>37</xdr:row>
                    <xdr:rowOff>50800</xdr:rowOff>
                  </to>
                </anchor>
              </controlPr>
            </control>
          </mc:Choice>
        </mc:AlternateContent>
        <mc:AlternateContent xmlns:mc="http://schemas.openxmlformats.org/markup-compatibility/2006">
          <mc:Choice Requires="x14">
            <control shapeId="48137" r:id="rId27" name="Check Box 9">
              <controlPr defaultSize="0" autoFill="0" autoLine="0" autoPict="0">
                <anchor moveWithCells="1">
                  <from>
                    <xdr:col>1</xdr:col>
                    <xdr:colOff>222250</xdr:colOff>
                    <xdr:row>35</xdr:row>
                    <xdr:rowOff>190500</xdr:rowOff>
                  </from>
                  <to>
                    <xdr:col>2</xdr:col>
                    <xdr:colOff>12700</xdr:colOff>
                    <xdr:row>37</xdr:row>
                    <xdr:rowOff>38100</xdr:rowOff>
                  </to>
                </anchor>
              </controlPr>
            </control>
          </mc:Choice>
        </mc:AlternateContent>
        <mc:AlternateContent xmlns:mc="http://schemas.openxmlformats.org/markup-compatibility/2006">
          <mc:Choice Requires="x14">
            <control shapeId="48138" r:id="rId28" name="Check Box 10">
              <controlPr defaultSize="0" autoFill="0" autoLine="0" autoPict="0">
                <anchor moveWithCells="1">
                  <from>
                    <xdr:col>0</xdr:col>
                    <xdr:colOff>190500</xdr:colOff>
                    <xdr:row>38</xdr:row>
                    <xdr:rowOff>0</xdr:rowOff>
                  </from>
                  <to>
                    <xdr:col>0</xdr:col>
                    <xdr:colOff>527050</xdr:colOff>
                    <xdr:row>39</xdr:row>
                    <xdr:rowOff>25400</xdr:rowOff>
                  </to>
                </anchor>
              </controlPr>
            </control>
          </mc:Choice>
        </mc:AlternateContent>
        <mc:AlternateContent xmlns:mc="http://schemas.openxmlformats.org/markup-compatibility/2006">
          <mc:Choice Requires="x14">
            <control shapeId="48139" r:id="rId29" name="Check Box 11">
              <controlPr defaultSize="0" autoFill="0" autoLine="0" autoPict="0">
                <anchor moveWithCells="1">
                  <from>
                    <xdr:col>2</xdr:col>
                    <xdr:colOff>228600</xdr:colOff>
                    <xdr:row>38</xdr:row>
                    <xdr:rowOff>0</xdr:rowOff>
                  </from>
                  <to>
                    <xdr:col>2</xdr:col>
                    <xdr:colOff>647700</xdr:colOff>
                    <xdr:row>39</xdr:row>
                    <xdr:rowOff>25400</xdr:rowOff>
                  </to>
                </anchor>
              </controlPr>
            </control>
          </mc:Choice>
        </mc:AlternateContent>
        <mc:AlternateContent xmlns:mc="http://schemas.openxmlformats.org/markup-compatibility/2006">
          <mc:Choice Requires="x14">
            <control shapeId="48140" r:id="rId30" name="Check Box 12">
              <controlPr defaultSize="0" autoFill="0" autoLine="0" autoPict="0">
                <anchor moveWithCells="1">
                  <from>
                    <xdr:col>1</xdr:col>
                    <xdr:colOff>190500</xdr:colOff>
                    <xdr:row>38</xdr:row>
                    <xdr:rowOff>12700</xdr:rowOff>
                  </from>
                  <to>
                    <xdr:col>1</xdr:col>
                    <xdr:colOff>596900</xdr:colOff>
                    <xdr:row>39</xdr:row>
                    <xdr:rowOff>31750</xdr:rowOff>
                  </to>
                </anchor>
              </controlPr>
            </control>
          </mc:Choice>
        </mc:AlternateContent>
        <mc:AlternateContent xmlns:mc="http://schemas.openxmlformats.org/markup-compatibility/2006">
          <mc:Choice Requires="x14">
            <control shapeId="48141" r:id="rId31" name="Check Box 13">
              <controlPr defaultSize="0" autoFill="0" autoLine="0" autoPict="0">
                <anchor moveWithCells="1">
                  <from>
                    <xdr:col>10</xdr:col>
                    <xdr:colOff>69850</xdr:colOff>
                    <xdr:row>6</xdr:row>
                    <xdr:rowOff>215900</xdr:rowOff>
                  </from>
                  <to>
                    <xdr:col>10</xdr:col>
                    <xdr:colOff>774700</xdr:colOff>
                    <xdr:row>7</xdr:row>
                    <xdr:rowOff>241300</xdr:rowOff>
                  </to>
                </anchor>
              </controlPr>
            </control>
          </mc:Choice>
        </mc:AlternateContent>
        <mc:AlternateContent xmlns:mc="http://schemas.openxmlformats.org/markup-compatibility/2006">
          <mc:Choice Requires="x14">
            <control shapeId="48142" r:id="rId32" name="Check Box 14">
              <controlPr defaultSize="0" autoFill="0" autoLine="0" autoPict="0">
                <anchor moveWithCells="1">
                  <from>
                    <xdr:col>12</xdr:col>
                    <xdr:colOff>31750</xdr:colOff>
                    <xdr:row>6</xdr:row>
                    <xdr:rowOff>215900</xdr:rowOff>
                  </from>
                  <to>
                    <xdr:col>12</xdr:col>
                    <xdr:colOff>755650</xdr:colOff>
                    <xdr:row>8</xdr:row>
                    <xdr:rowOff>0</xdr:rowOff>
                  </to>
                </anchor>
              </controlPr>
            </control>
          </mc:Choice>
        </mc:AlternateContent>
        <mc:AlternateContent xmlns:mc="http://schemas.openxmlformats.org/markup-compatibility/2006">
          <mc:Choice Requires="x14">
            <control shapeId="48143" r:id="rId33" name="Check Box 15">
              <controlPr defaultSize="0" autoFill="0" autoLine="0" autoPict="0">
                <anchor moveWithCells="1">
                  <from>
                    <xdr:col>0</xdr:col>
                    <xdr:colOff>203200</xdr:colOff>
                    <xdr:row>14</xdr:row>
                    <xdr:rowOff>152400</xdr:rowOff>
                  </from>
                  <to>
                    <xdr:col>0</xdr:col>
                    <xdr:colOff>508000</xdr:colOff>
                    <xdr:row>16</xdr:row>
                    <xdr:rowOff>12700</xdr:rowOff>
                  </to>
                </anchor>
              </controlPr>
            </control>
          </mc:Choice>
        </mc:AlternateContent>
        <mc:AlternateContent xmlns:mc="http://schemas.openxmlformats.org/markup-compatibility/2006">
          <mc:Choice Requires="x14">
            <control shapeId="48144" r:id="rId34" name="Check Box 16">
              <controlPr defaultSize="0" autoFill="0" autoLine="0" autoPict="0">
                <anchor moveWithCells="1">
                  <from>
                    <xdr:col>2</xdr:col>
                    <xdr:colOff>266700</xdr:colOff>
                    <xdr:row>14</xdr:row>
                    <xdr:rowOff>165100</xdr:rowOff>
                  </from>
                  <to>
                    <xdr:col>3</xdr:col>
                    <xdr:colOff>76200</xdr:colOff>
                    <xdr:row>16</xdr:row>
                    <xdr:rowOff>25400</xdr:rowOff>
                  </to>
                </anchor>
              </controlPr>
            </control>
          </mc:Choice>
        </mc:AlternateContent>
        <mc:AlternateContent xmlns:mc="http://schemas.openxmlformats.org/markup-compatibility/2006">
          <mc:Choice Requires="x14">
            <control shapeId="48145" r:id="rId35" name="Check Box 17">
              <controlPr defaultSize="0" autoFill="0" autoLine="0" autoPict="0">
                <anchor moveWithCells="1">
                  <from>
                    <xdr:col>1</xdr:col>
                    <xdr:colOff>222250</xdr:colOff>
                    <xdr:row>14</xdr:row>
                    <xdr:rowOff>165100</xdr:rowOff>
                  </from>
                  <to>
                    <xdr:col>1</xdr:col>
                    <xdr:colOff>596900</xdr:colOff>
                    <xdr:row>15</xdr:row>
                    <xdr:rowOff>184150</xdr:rowOff>
                  </to>
                </anchor>
              </controlPr>
            </control>
          </mc:Choice>
        </mc:AlternateContent>
        <mc:AlternateContent xmlns:mc="http://schemas.openxmlformats.org/markup-compatibility/2006">
          <mc:Choice Requires="x14">
            <control shapeId="48146" r:id="rId36" name="Check Box 18">
              <controlPr defaultSize="0" autoFill="0" autoLine="0" autoPict="0">
                <anchor moveWithCells="1">
                  <from>
                    <xdr:col>0</xdr:col>
                    <xdr:colOff>215900</xdr:colOff>
                    <xdr:row>19</xdr:row>
                    <xdr:rowOff>228600</xdr:rowOff>
                  </from>
                  <to>
                    <xdr:col>0</xdr:col>
                    <xdr:colOff>520700</xdr:colOff>
                    <xdr:row>21</xdr:row>
                    <xdr:rowOff>0</xdr:rowOff>
                  </to>
                </anchor>
              </controlPr>
            </control>
          </mc:Choice>
        </mc:AlternateContent>
        <mc:AlternateContent xmlns:mc="http://schemas.openxmlformats.org/markup-compatibility/2006">
          <mc:Choice Requires="x14">
            <control shapeId="48147" r:id="rId37" name="Check Box 19">
              <controlPr defaultSize="0" autoFill="0" autoLine="0" autoPict="0">
                <anchor moveWithCells="1">
                  <from>
                    <xdr:col>2</xdr:col>
                    <xdr:colOff>260350</xdr:colOff>
                    <xdr:row>20</xdr:row>
                    <xdr:rowOff>0</xdr:rowOff>
                  </from>
                  <to>
                    <xdr:col>2</xdr:col>
                    <xdr:colOff>635000</xdr:colOff>
                    <xdr:row>20</xdr:row>
                    <xdr:rowOff>228600</xdr:rowOff>
                  </to>
                </anchor>
              </controlPr>
            </control>
          </mc:Choice>
        </mc:AlternateContent>
        <mc:AlternateContent xmlns:mc="http://schemas.openxmlformats.org/markup-compatibility/2006">
          <mc:Choice Requires="x14">
            <control shapeId="48148" r:id="rId38" name="Check Box 20">
              <controlPr defaultSize="0" autoFill="0" autoLine="0" autoPict="0">
                <anchor moveWithCells="1">
                  <from>
                    <xdr:col>1</xdr:col>
                    <xdr:colOff>228600</xdr:colOff>
                    <xdr:row>19</xdr:row>
                    <xdr:rowOff>228600</xdr:rowOff>
                  </from>
                  <to>
                    <xdr:col>1</xdr:col>
                    <xdr:colOff>457200</xdr:colOff>
                    <xdr:row>20</xdr:row>
                    <xdr:rowOff>228600</xdr:rowOff>
                  </to>
                </anchor>
              </controlPr>
            </control>
          </mc:Choice>
        </mc:AlternateContent>
        <mc:AlternateContent xmlns:mc="http://schemas.openxmlformats.org/markup-compatibility/2006">
          <mc:Choice Requires="x14">
            <control shapeId="48149" r:id="rId39" name="Check Box 21">
              <controlPr defaultSize="0" autoFill="0" autoLine="0" autoPict="0">
                <anchor moveWithCells="1">
                  <from>
                    <xdr:col>0</xdr:col>
                    <xdr:colOff>177800</xdr:colOff>
                    <xdr:row>24</xdr:row>
                    <xdr:rowOff>152400</xdr:rowOff>
                  </from>
                  <to>
                    <xdr:col>0</xdr:col>
                    <xdr:colOff>482600</xdr:colOff>
                    <xdr:row>26</xdr:row>
                    <xdr:rowOff>25400</xdr:rowOff>
                  </to>
                </anchor>
              </controlPr>
            </control>
          </mc:Choice>
        </mc:AlternateContent>
        <mc:AlternateContent xmlns:mc="http://schemas.openxmlformats.org/markup-compatibility/2006">
          <mc:Choice Requires="x14">
            <control shapeId="48150" r:id="rId40" name="Check Box 22">
              <controlPr defaultSize="0" autoFill="0" autoLine="0" autoPict="0">
                <anchor moveWithCells="1">
                  <from>
                    <xdr:col>2</xdr:col>
                    <xdr:colOff>203200</xdr:colOff>
                    <xdr:row>24</xdr:row>
                    <xdr:rowOff>184150</xdr:rowOff>
                  </from>
                  <to>
                    <xdr:col>2</xdr:col>
                    <xdr:colOff>406400</xdr:colOff>
                    <xdr:row>26</xdr:row>
                    <xdr:rowOff>31750</xdr:rowOff>
                  </to>
                </anchor>
              </controlPr>
            </control>
          </mc:Choice>
        </mc:AlternateContent>
        <mc:AlternateContent xmlns:mc="http://schemas.openxmlformats.org/markup-compatibility/2006">
          <mc:Choice Requires="x14">
            <control shapeId="48151" r:id="rId41" name="Check Box 23">
              <controlPr defaultSize="0" autoFill="0" autoLine="0" autoPict="0">
                <anchor moveWithCells="1">
                  <from>
                    <xdr:col>1</xdr:col>
                    <xdr:colOff>184150</xdr:colOff>
                    <xdr:row>24</xdr:row>
                    <xdr:rowOff>165100</xdr:rowOff>
                  </from>
                  <to>
                    <xdr:col>1</xdr:col>
                    <xdr:colOff>412750</xdr:colOff>
                    <xdr:row>26</xdr:row>
                    <xdr:rowOff>12700</xdr:rowOff>
                  </to>
                </anchor>
              </controlPr>
            </control>
          </mc:Choice>
        </mc:AlternateContent>
        <mc:AlternateContent xmlns:mc="http://schemas.openxmlformats.org/markup-compatibility/2006">
          <mc:Choice Requires="x14">
            <control shapeId="48152" r:id="rId42" name="Check Box 24">
              <controlPr defaultSize="0" autoFill="0" autoLine="0" autoPict="0">
                <anchor moveWithCells="1">
                  <from>
                    <xdr:col>0</xdr:col>
                    <xdr:colOff>203200</xdr:colOff>
                    <xdr:row>28</xdr:row>
                    <xdr:rowOff>88900</xdr:rowOff>
                  </from>
                  <to>
                    <xdr:col>0</xdr:col>
                    <xdr:colOff>508000</xdr:colOff>
                    <xdr:row>29</xdr:row>
                    <xdr:rowOff>165100</xdr:rowOff>
                  </to>
                </anchor>
              </controlPr>
            </control>
          </mc:Choice>
        </mc:AlternateContent>
        <mc:AlternateContent xmlns:mc="http://schemas.openxmlformats.org/markup-compatibility/2006">
          <mc:Choice Requires="x14">
            <control shapeId="48153" r:id="rId43" name="Check Box 25">
              <controlPr defaultSize="0" autoFill="0" autoLine="0" autoPict="0">
                <anchor moveWithCells="1">
                  <from>
                    <xdr:col>2</xdr:col>
                    <xdr:colOff>184150</xdr:colOff>
                    <xdr:row>28</xdr:row>
                    <xdr:rowOff>63500</xdr:rowOff>
                  </from>
                  <to>
                    <xdr:col>2</xdr:col>
                    <xdr:colOff>635000</xdr:colOff>
                    <xdr:row>29</xdr:row>
                    <xdr:rowOff>107950</xdr:rowOff>
                  </to>
                </anchor>
              </controlPr>
            </control>
          </mc:Choice>
        </mc:AlternateContent>
        <mc:AlternateContent xmlns:mc="http://schemas.openxmlformats.org/markup-compatibility/2006">
          <mc:Choice Requires="x14">
            <control shapeId="48154" r:id="rId44" name="Check Box 26">
              <controlPr defaultSize="0" autoFill="0" autoLine="0" autoPict="0">
                <anchor moveWithCells="1">
                  <from>
                    <xdr:col>1</xdr:col>
                    <xdr:colOff>203200</xdr:colOff>
                    <xdr:row>28</xdr:row>
                    <xdr:rowOff>76200</xdr:rowOff>
                  </from>
                  <to>
                    <xdr:col>1</xdr:col>
                    <xdr:colOff>431800</xdr:colOff>
                    <xdr:row>29</xdr:row>
                    <xdr:rowOff>114300</xdr:rowOff>
                  </to>
                </anchor>
              </controlPr>
            </control>
          </mc:Choice>
        </mc:AlternateContent>
        <mc:AlternateContent xmlns:mc="http://schemas.openxmlformats.org/markup-compatibility/2006">
          <mc:Choice Requires="x14">
            <control shapeId="48155" r:id="rId45" name="Check Box 27">
              <controlPr defaultSize="0" autoFill="0" autoLine="0" autoPict="0">
                <anchor moveWithCells="1">
                  <from>
                    <xdr:col>0</xdr:col>
                    <xdr:colOff>184150</xdr:colOff>
                    <xdr:row>33</xdr:row>
                    <xdr:rowOff>139700</xdr:rowOff>
                  </from>
                  <to>
                    <xdr:col>1</xdr:col>
                    <xdr:colOff>63500</xdr:colOff>
                    <xdr:row>35</xdr:row>
                    <xdr:rowOff>50800</xdr:rowOff>
                  </to>
                </anchor>
              </controlPr>
            </control>
          </mc:Choice>
        </mc:AlternateContent>
        <mc:AlternateContent xmlns:mc="http://schemas.openxmlformats.org/markup-compatibility/2006">
          <mc:Choice Requires="x14">
            <control shapeId="48156" r:id="rId46" name="Check Box 28">
              <controlPr defaultSize="0" autoFill="0" autoLine="0" autoPict="0">
                <anchor moveWithCells="1">
                  <from>
                    <xdr:col>2</xdr:col>
                    <xdr:colOff>241300</xdr:colOff>
                    <xdr:row>33</xdr:row>
                    <xdr:rowOff>146050</xdr:rowOff>
                  </from>
                  <to>
                    <xdr:col>2</xdr:col>
                    <xdr:colOff>660400</xdr:colOff>
                    <xdr:row>35</xdr:row>
                    <xdr:rowOff>38100</xdr:rowOff>
                  </to>
                </anchor>
              </controlPr>
            </control>
          </mc:Choice>
        </mc:AlternateContent>
        <mc:AlternateContent xmlns:mc="http://schemas.openxmlformats.org/markup-compatibility/2006">
          <mc:Choice Requires="x14">
            <control shapeId="48157" r:id="rId47" name="Check Box 29">
              <controlPr defaultSize="0" autoFill="0" autoLine="0" autoPict="0">
                <anchor moveWithCells="1">
                  <from>
                    <xdr:col>1</xdr:col>
                    <xdr:colOff>215900</xdr:colOff>
                    <xdr:row>33</xdr:row>
                    <xdr:rowOff>146050</xdr:rowOff>
                  </from>
                  <to>
                    <xdr:col>2</xdr:col>
                    <xdr:colOff>50800</xdr:colOff>
                    <xdr:row>35</xdr:row>
                    <xdr:rowOff>50800</xdr:rowOff>
                  </to>
                </anchor>
              </controlPr>
            </control>
          </mc:Choice>
        </mc:AlternateContent>
        <mc:AlternateContent xmlns:mc="http://schemas.openxmlformats.org/markup-compatibility/2006">
          <mc:Choice Requires="x14">
            <control shapeId="48158" r:id="rId48" name="Check Box 30">
              <controlPr defaultSize="0" autoFill="0" autoLine="0" autoPict="0">
                <anchor moveWithCells="1">
                  <from>
                    <xdr:col>0</xdr:col>
                    <xdr:colOff>152400</xdr:colOff>
                    <xdr:row>42</xdr:row>
                    <xdr:rowOff>184150</xdr:rowOff>
                  </from>
                  <to>
                    <xdr:col>0</xdr:col>
                    <xdr:colOff>457200</xdr:colOff>
                    <xdr:row>43</xdr:row>
                    <xdr:rowOff>241300</xdr:rowOff>
                  </to>
                </anchor>
              </controlPr>
            </control>
          </mc:Choice>
        </mc:AlternateContent>
        <mc:AlternateContent xmlns:mc="http://schemas.openxmlformats.org/markup-compatibility/2006">
          <mc:Choice Requires="x14">
            <control shapeId="48159" r:id="rId49" name="Check Box 31">
              <controlPr defaultSize="0" autoFill="0" autoLine="0" autoPict="0">
                <anchor moveWithCells="1">
                  <from>
                    <xdr:col>2</xdr:col>
                    <xdr:colOff>203200</xdr:colOff>
                    <xdr:row>42</xdr:row>
                    <xdr:rowOff>184150</xdr:rowOff>
                  </from>
                  <to>
                    <xdr:col>2</xdr:col>
                    <xdr:colOff>406400</xdr:colOff>
                    <xdr:row>43</xdr:row>
                    <xdr:rowOff>222250</xdr:rowOff>
                  </to>
                </anchor>
              </controlPr>
            </control>
          </mc:Choice>
        </mc:AlternateContent>
        <mc:AlternateContent xmlns:mc="http://schemas.openxmlformats.org/markup-compatibility/2006">
          <mc:Choice Requires="x14">
            <control shapeId="48160" r:id="rId50" name="Check Box 32">
              <controlPr defaultSize="0" autoFill="0" autoLine="0" autoPict="0">
                <anchor moveWithCells="1">
                  <from>
                    <xdr:col>1</xdr:col>
                    <xdr:colOff>190500</xdr:colOff>
                    <xdr:row>42</xdr:row>
                    <xdr:rowOff>184150</xdr:rowOff>
                  </from>
                  <to>
                    <xdr:col>2</xdr:col>
                    <xdr:colOff>0</xdr:colOff>
                    <xdr:row>43</xdr:row>
                    <xdr:rowOff>222250</xdr:rowOff>
                  </to>
                </anchor>
              </controlPr>
            </control>
          </mc:Choice>
        </mc:AlternateContent>
        <mc:AlternateContent xmlns:mc="http://schemas.openxmlformats.org/markup-compatibility/2006">
          <mc:Choice Requires="x14">
            <control shapeId="48161" r:id="rId51" name="Check Box 33">
              <controlPr defaultSize="0" autoFill="0" autoLine="0" autoPict="0">
                <anchor moveWithCells="1">
                  <from>
                    <xdr:col>0</xdr:col>
                    <xdr:colOff>190500</xdr:colOff>
                    <xdr:row>48</xdr:row>
                    <xdr:rowOff>0</xdr:rowOff>
                  </from>
                  <to>
                    <xdr:col>0</xdr:col>
                    <xdr:colOff>527050</xdr:colOff>
                    <xdr:row>49</xdr:row>
                    <xdr:rowOff>25400</xdr:rowOff>
                  </to>
                </anchor>
              </controlPr>
            </control>
          </mc:Choice>
        </mc:AlternateContent>
        <mc:AlternateContent xmlns:mc="http://schemas.openxmlformats.org/markup-compatibility/2006">
          <mc:Choice Requires="x14">
            <control shapeId="48162" r:id="rId52" name="Check Box 34">
              <controlPr defaultSize="0" autoFill="0" autoLine="0" autoPict="0">
                <anchor moveWithCells="1">
                  <from>
                    <xdr:col>2</xdr:col>
                    <xdr:colOff>228600</xdr:colOff>
                    <xdr:row>48</xdr:row>
                    <xdr:rowOff>0</xdr:rowOff>
                  </from>
                  <to>
                    <xdr:col>2</xdr:col>
                    <xdr:colOff>647700</xdr:colOff>
                    <xdr:row>49</xdr:row>
                    <xdr:rowOff>25400</xdr:rowOff>
                  </to>
                </anchor>
              </controlPr>
            </control>
          </mc:Choice>
        </mc:AlternateContent>
        <mc:AlternateContent xmlns:mc="http://schemas.openxmlformats.org/markup-compatibility/2006">
          <mc:Choice Requires="x14">
            <control shapeId="48163" r:id="rId53" name="Check Box 35">
              <controlPr defaultSize="0" autoFill="0" autoLine="0" autoPict="0">
                <anchor moveWithCells="1">
                  <from>
                    <xdr:col>1</xdr:col>
                    <xdr:colOff>190500</xdr:colOff>
                    <xdr:row>48</xdr:row>
                    <xdr:rowOff>12700</xdr:rowOff>
                  </from>
                  <to>
                    <xdr:col>1</xdr:col>
                    <xdr:colOff>596900</xdr:colOff>
                    <xdr:row>49</xdr:row>
                    <xdr:rowOff>31750</xdr:rowOff>
                  </to>
                </anchor>
              </controlPr>
            </control>
          </mc:Choice>
        </mc:AlternateContent>
        <mc:AlternateContent xmlns:mc="http://schemas.openxmlformats.org/markup-compatibility/2006">
          <mc:Choice Requires="x14">
            <control shapeId="48164" r:id="rId54" name="Check Box 36">
              <controlPr defaultSize="0" autoFill="0" autoLine="0" autoPict="0">
                <anchor moveWithCells="1">
                  <from>
                    <xdr:col>0</xdr:col>
                    <xdr:colOff>177800</xdr:colOff>
                    <xdr:row>52</xdr:row>
                    <xdr:rowOff>152400</xdr:rowOff>
                  </from>
                  <to>
                    <xdr:col>0</xdr:col>
                    <xdr:colOff>482600</xdr:colOff>
                    <xdr:row>53</xdr:row>
                    <xdr:rowOff>222250</xdr:rowOff>
                  </to>
                </anchor>
              </controlPr>
            </control>
          </mc:Choice>
        </mc:AlternateContent>
        <mc:AlternateContent xmlns:mc="http://schemas.openxmlformats.org/markup-compatibility/2006">
          <mc:Choice Requires="x14">
            <control shapeId="48165" r:id="rId55" name="Check Box 37">
              <controlPr defaultSize="0" autoFill="0" autoLine="0" autoPict="0">
                <anchor moveWithCells="1">
                  <from>
                    <xdr:col>2</xdr:col>
                    <xdr:colOff>203200</xdr:colOff>
                    <xdr:row>52</xdr:row>
                    <xdr:rowOff>184150</xdr:rowOff>
                  </from>
                  <to>
                    <xdr:col>2</xdr:col>
                    <xdr:colOff>406400</xdr:colOff>
                    <xdr:row>53</xdr:row>
                    <xdr:rowOff>228600</xdr:rowOff>
                  </to>
                </anchor>
              </controlPr>
            </control>
          </mc:Choice>
        </mc:AlternateContent>
        <mc:AlternateContent xmlns:mc="http://schemas.openxmlformats.org/markup-compatibility/2006">
          <mc:Choice Requires="x14">
            <control shapeId="48166" r:id="rId56" name="Check Box 38">
              <controlPr defaultSize="0" autoFill="0" autoLine="0" autoPict="0">
                <anchor moveWithCells="1">
                  <from>
                    <xdr:col>1</xdr:col>
                    <xdr:colOff>184150</xdr:colOff>
                    <xdr:row>52</xdr:row>
                    <xdr:rowOff>165100</xdr:rowOff>
                  </from>
                  <to>
                    <xdr:col>1</xdr:col>
                    <xdr:colOff>412750</xdr:colOff>
                    <xdr:row>53</xdr:row>
                    <xdr:rowOff>215900</xdr:rowOff>
                  </to>
                </anchor>
              </controlPr>
            </control>
          </mc:Choice>
        </mc:AlternateContent>
        <mc:AlternateContent xmlns:mc="http://schemas.openxmlformats.org/markup-compatibility/2006">
          <mc:Choice Requires="x14">
            <control shapeId="48167" r:id="rId57" name="Check Box 39">
              <controlPr defaultSize="0" autoFill="0" autoLine="0" autoPict="0">
                <anchor moveWithCells="1">
                  <from>
                    <xdr:col>0</xdr:col>
                    <xdr:colOff>184150</xdr:colOff>
                    <xdr:row>57</xdr:row>
                    <xdr:rowOff>165100</xdr:rowOff>
                  </from>
                  <to>
                    <xdr:col>1</xdr:col>
                    <xdr:colOff>114300</xdr:colOff>
                    <xdr:row>59</xdr:row>
                    <xdr:rowOff>31750</xdr:rowOff>
                  </to>
                </anchor>
              </controlPr>
            </control>
          </mc:Choice>
        </mc:AlternateContent>
        <mc:AlternateContent xmlns:mc="http://schemas.openxmlformats.org/markup-compatibility/2006">
          <mc:Choice Requires="x14">
            <control shapeId="48168" r:id="rId58" name="Check Box 40">
              <controlPr defaultSize="0" autoFill="0" autoLine="0" autoPict="0">
                <anchor moveWithCells="1">
                  <from>
                    <xdr:col>2</xdr:col>
                    <xdr:colOff>228600</xdr:colOff>
                    <xdr:row>57</xdr:row>
                    <xdr:rowOff>165100</xdr:rowOff>
                  </from>
                  <to>
                    <xdr:col>2</xdr:col>
                    <xdr:colOff>647700</xdr:colOff>
                    <xdr:row>59</xdr:row>
                    <xdr:rowOff>31750</xdr:rowOff>
                  </to>
                </anchor>
              </controlPr>
            </control>
          </mc:Choice>
        </mc:AlternateContent>
        <mc:AlternateContent xmlns:mc="http://schemas.openxmlformats.org/markup-compatibility/2006">
          <mc:Choice Requires="x14">
            <control shapeId="48169" r:id="rId59" name="Check Box 41">
              <controlPr defaultSize="0" autoFill="0" autoLine="0" autoPict="0">
                <anchor moveWithCells="1">
                  <from>
                    <xdr:col>1</xdr:col>
                    <xdr:colOff>190500</xdr:colOff>
                    <xdr:row>57</xdr:row>
                    <xdr:rowOff>165100</xdr:rowOff>
                  </from>
                  <to>
                    <xdr:col>1</xdr:col>
                    <xdr:colOff>596900</xdr:colOff>
                    <xdr:row>59</xdr:row>
                    <xdr:rowOff>31750</xdr:rowOff>
                  </to>
                </anchor>
              </controlPr>
            </control>
          </mc:Choice>
        </mc:AlternateContent>
        <mc:AlternateContent xmlns:mc="http://schemas.openxmlformats.org/markup-compatibility/2006">
          <mc:Choice Requires="x14">
            <control shapeId="48170" r:id="rId60" name="Check Box 42">
              <controlPr defaultSize="0" autoFill="0" autoLine="0" autoPict="0">
                <anchor moveWithCells="1">
                  <from>
                    <xdr:col>0</xdr:col>
                    <xdr:colOff>184150</xdr:colOff>
                    <xdr:row>59</xdr:row>
                    <xdr:rowOff>165100</xdr:rowOff>
                  </from>
                  <to>
                    <xdr:col>1</xdr:col>
                    <xdr:colOff>69850</xdr:colOff>
                    <xdr:row>61</xdr:row>
                    <xdr:rowOff>31750</xdr:rowOff>
                  </to>
                </anchor>
              </controlPr>
            </control>
          </mc:Choice>
        </mc:AlternateContent>
        <mc:AlternateContent xmlns:mc="http://schemas.openxmlformats.org/markup-compatibility/2006">
          <mc:Choice Requires="x14">
            <control shapeId="48171" r:id="rId61" name="Check Box 43">
              <controlPr defaultSize="0" autoFill="0" autoLine="0" autoPict="0">
                <anchor moveWithCells="1">
                  <from>
                    <xdr:col>2</xdr:col>
                    <xdr:colOff>228600</xdr:colOff>
                    <xdr:row>59</xdr:row>
                    <xdr:rowOff>177800</xdr:rowOff>
                  </from>
                  <to>
                    <xdr:col>2</xdr:col>
                    <xdr:colOff>647700</xdr:colOff>
                    <xdr:row>61</xdr:row>
                    <xdr:rowOff>38100</xdr:rowOff>
                  </to>
                </anchor>
              </controlPr>
            </control>
          </mc:Choice>
        </mc:AlternateContent>
        <mc:AlternateContent xmlns:mc="http://schemas.openxmlformats.org/markup-compatibility/2006">
          <mc:Choice Requires="x14">
            <control shapeId="48172" r:id="rId62" name="Check Box 44">
              <controlPr defaultSize="0" autoFill="0" autoLine="0" autoPict="0">
                <anchor moveWithCells="1">
                  <from>
                    <xdr:col>1</xdr:col>
                    <xdr:colOff>190500</xdr:colOff>
                    <xdr:row>59</xdr:row>
                    <xdr:rowOff>177800</xdr:rowOff>
                  </from>
                  <to>
                    <xdr:col>1</xdr:col>
                    <xdr:colOff>596900</xdr:colOff>
                    <xdr:row>61</xdr:row>
                    <xdr:rowOff>38100</xdr:rowOff>
                  </to>
                </anchor>
              </controlPr>
            </control>
          </mc:Choice>
        </mc:AlternateContent>
        <mc:AlternateContent xmlns:mc="http://schemas.openxmlformats.org/markup-compatibility/2006">
          <mc:Choice Requires="x14">
            <control shapeId="48173" r:id="rId63" name="Check Box 45">
              <controlPr defaultSize="0" autoFill="0" autoLine="0" autoPict="0">
                <anchor moveWithCells="1">
                  <from>
                    <xdr:col>0</xdr:col>
                    <xdr:colOff>184150</xdr:colOff>
                    <xdr:row>61</xdr:row>
                    <xdr:rowOff>203200</xdr:rowOff>
                  </from>
                  <to>
                    <xdr:col>0</xdr:col>
                    <xdr:colOff>520700</xdr:colOff>
                    <xdr:row>63</xdr:row>
                    <xdr:rowOff>50800</xdr:rowOff>
                  </to>
                </anchor>
              </controlPr>
            </control>
          </mc:Choice>
        </mc:AlternateContent>
        <mc:AlternateContent xmlns:mc="http://schemas.openxmlformats.org/markup-compatibility/2006">
          <mc:Choice Requires="x14">
            <control shapeId="48174" r:id="rId64" name="Check Box 46">
              <controlPr defaultSize="0" autoFill="0" autoLine="0" autoPict="0">
                <anchor moveWithCells="1">
                  <from>
                    <xdr:col>2</xdr:col>
                    <xdr:colOff>241300</xdr:colOff>
                    <xdr:row>61</xdr:row>
                    <xdr:rowOff>190500</xdr:rowOff>
                  </from>
                  <to>
                    <xdr:col>2</xdr:col>
                    <xdr:colOff>660400</xdr:colOff>
                    <xdr:row>63</xdr:row>
                    <xdr:rowOff>38100</xdr:rowOff>
                  </to>
                </anchor>
              </controlPr>
            </control>
          </mc:Choice>
        </mc:AlternateContent>
        <mc:AlternateContent xmlns:mc="http://schemas.openxmlformats.org/markup-compatibility/2006">
          <mc:Choice Requires="x14">
            <control shapeId="48175" r:id="rId65" name="Check Box 47">
              <controlPr defaultSize="0" autoFill="0" autoLine="0" autoPict="0">
                <anchor moveWithCells="1">
                  <from>
                    <xdr:col>1</xdr:col>
                    <xdr:colOff>203200</xdr:colOff>
                    <xdr:row>61</xdr:row>
                    <xdr:rowOff>190500</xdr:rowOff>
                  </from>
                  <to>
                    <xdr:col>1</xdr:col>
                    <xdr:colOff>603250</xdr:colOff>
                    <xdr:row>63</xdr:row>
                    <xdr:rowOff>38100</xdr:rowOff>
                  </to>
                </anchor>
              </controlPr>
            </control>
          </mc:Choice>
        </mc:AlternateContent>
        <mc:AlternateContent xmlns:mc="http://schemas.openxmlformats.org/markup-compatibility/2006">
          <mc:Choice Requires="x14">
            <control shapeId="48176" r:id="rId66" name="Check Box 48">
              <controlPr defaultSize="0" autoFill="0" autoLine="0" autoPict="0">
                <anchor moveWithCells="1">
                  <from>
                    <xdr:col>0</xdr:col>
                    <xdr:colOff>203200</xdr:colOff>
                    <xdr:row>63</xdr:row>
                    <xdr:rowOff>292100</xdr:rowOff>
                  </from>
                  <to>
                    <xdr:col>0</xdr:col>
                    <xdr:colOff>533400</xdr:colOff>
                    <xdr:row>65</xdr:row>
                    <xdr:rowOff>31750</xdr:rowOff>
                  </to>
                </anchor>
              </controlPr>
            </control>
          </mc:Choice>
        </mc:AlternateContent>
        <mc:AlternateContent xmlns:mc="http://schemas.openxmlformats.org/markup-compatibility/2006">
          <mc:Choice Requires="x14">
            <control shapeId="48177" r:id="rId67" name="Check Box 49">
              <controlPr defaultSize="0" autoFill="0" autoLine="0" autoPict="0">
                <anchor moveWithCells="1">
                  <from>
                    <xdr:col>2</xdr:col>
                    <xdr:colOff>228600</xdr:colOff>
                    <xdr:row>63</xdr:row>
                    <xdr:rowOff>298450</xdr:rowOff>
                  </from>
                  <to>
                    <xdr:col>2</xdr:col>
                    <xdr:colOff>647700</xdr:colOff>
                    <xdr:row>65</xdr:row>
                    <xdr:rowOff>38100</xdr:rowOff>
                  </to>
                </anchor>
              </controlPr>
            </control>
          </mc:Choice>
        </mc:AlternateContent>
        <mc:AlternateContent xmlns:mc="http://schemas.openxmlformats.org/markup-compatibility/2006">
          <mc:Choice Requires="x14">
            <control shapeId="48178" r:id="rId68" name="Check Box 50">
              <controlPr defaultSize="0" autoFill="0" autoLine="0" autoPict="0">
                <anchor moveWithCells="1">
                  <from>
                    <xdr:col>1</xdr:col>
                    <xdr:colOff>203200</xdr:colOff>
                    <xdr:row>63</xdr:row>
                    <xdr:rowOff>298450</xdr:rowOff>
                  </from>
                  <to>
                    <xdr:col>1</xdr:col>
                    <xdr:colOff>603250</xdr:colOff>
                    <xdr:row>65</xdr:row>
                    <xdr:rowOff>38100</xdr:rowOff>
                  </to>
                </anchor>
              </controlPr>
            </control>
          </mc:Choice>
        </mc:AlternateContent>
        <mc:AlternateContent xmlns:mc="http://schemas.openxmlformats.org/markup-compatibility/2006">
          <mc:Choice Requires="x14">
            <control shapeId="48179" r:id="rId69" name="Check Box 51">
              <controlPr defaultSize="0" autoFill="0" autoLine="0" autoPict="0">
                <anchor moveWithCells="1">
                  <from>
                    <xdr:col>0</xdr:col>
                    <xdr:colOff>177800</xdr:colOff>
                    <xdr:row>70</xdr:row>
                    <xdr:rowOff>152400</xdr:rowOff>
                  </from>
                  <to>
                    <xdr:col>0</xdr:col>
                    <xdr:colOff>482600</xdr:colOff>
                    <xdr:row>72</xdr:row>
                    <xdr:rowOff>12700</xdr:rowOff>
                  </to>
                </anchor>
              </controlPr>
            </control>
          </mc:Choice>
        </mc:AlternateContent>
        <mc:AlternateContent xmlns:mc="http://schemas.openxmlformats.org/markup-compatibility/2006">
          <mc:Choice Requires="x14">
            <control shapeId="48180" r:id="rId70" name="Check Box 52">
              <controlPr defaultSize="0" autoFill="0" autoLine="0" autoPict="0">
                <anchor moveWithCells="1">
                  <from>
                    <xdr:col>2</xdr:col>
                    <xdr:colOff>203200</xdr:colOff>
                    <xdr:row>70</xdr:row>
                    <xdr:rowOff>184150</xdr:rowOff>
                  </from>
                  <to>
                    <xdr:col>2</xdr:col>
                    <xdr:colOff>406400</xdr:colOff>
                    <xdr:row>72</xdr:row>
                    <xdr:rowOff>25400</xdr:rowOff>
                  </to>
                </anchor>
              </controlPr>
            </control>
          </mc:Choice>
        </mc:AlternateContent>
        <mc:AlternateContent xmlns:mc="http://schemas.openxmlformats.org/markup-compatibility/2006">
          <mc:Choice Requires="x14">
            <control shapeId="48181" r:id="rId71" name="Check Box 53">
              <controlPr defaultSize="0" autoFill="0" autoLine="0" autoPict="0">
                <anchor moveWithCells="1">
                  <from>
                    <xdr:col>1</xdr:col>
                    <xdr:colOff>184150</xdr:colOff>
                    <xdr:row>70</xdr:row>
                    <xdr:rowOff>165100</xdr:rowOff>
                  </from>
                  <to>
                    <xdr:col>1</xdr:col>
                    <xdr:colOff>412750</xdr:colOff>
                    <xdr:row>72</xdr:row>
                    <xdr:rowOff>0</xdr:rowOff>
                  </to>
                </anchor>
              </controlPr>
            </control>
          </mc:Choice>
        </mc:AlternateContent>
        <mc:AlternateContent xmlns:mc="http://schemas.openxmlformats.org/markup-compatibility/2006">
          <mc:Choice Requires="x14">
            <control shapeId="48182" r:id="rId72" name="Check Box 54">
              <controlPr defaultSize="0" autoFill="0" autoLine="0" autoPict="0">
                <anchor moveWithCells="1">
                  <from>
                    <xdr:col>0</xdr:col>
                    <xdr:colOff>177800</xdr:colOff>
                    <xdr:row>72</xdr:row>
                    <xdr:rowOff>152400</xdr:rowOff>
                  </from>
                  <to>
                    <xdr:col>0</xdr:col>
                    <xdr:colOff>482600</xdr:colOff>
                    <xdr:row>73</xdr:row>
                    <xdr:rowOff>215900</xdr:rowOff>
                  </to>
                </anchor>
              </controlPr>
            </control>
          </mc:Choice>
        </mc:AlternateContent>
        <mc:AlternateContent xmlns:mc="http://schemas.openxmlformats.org/markup-compatibility/2006">
          <mc:Choice Requires="x14">
            <control shapeId="48183" r:id="rId73" name="Check Box 55">
              <controlPr defaultSize="0" autoFill="0" autoLine="0" autoPict="0">
                <anchor moveWithCells="1">
                  <from>
                    <xdr:col>2</xdr:col>
                    <xdr:colOff>203200</xdr:colOff>
                    <xdr:row>72</xdr:row>
                    <xdr:rowOff>184150</xdr:rowOff>
                  </from>
                  <to>
                    <xdr:col>2</xdr:col>
                    <xdr:colOff>406400</xdr:colOff>
                    <xdr:row>73</xdr:row>
                    <xdr:rowOff>222250</xdr:rowOff>
                  </to>
                </anchor>
              </controlPr>
            </control>
          </mc:Choice>
        </mc:AlternateContent>
        <mc:AlternateContent xmlns:mc="http://schemas.openxmlformats.org/markup-compatibility/2006">
          <mc:Choice Requires="x14">
            <control shapeId="48184" r:id="rId74" name="Check Box 56">
              <controlPr defaultSize="0" autoFill="0" autoLine="0" autoPict="0">
                <anchor moveWithCells="1">
                  <from>
                    <xdr:col>1</xdr:col>
                    <xdr:colOff>184150</xdr:colOff>
                    <xdr:row>72</xdr:row>
                    <xdr:rowOff>165100</xdr:rowOff>
                  </from>
                  <to>
                    <xdr:col>1</xdr:col>
                    <xdr:colOff>412750</xdr:colOff>
                    <xdr:row>73</xdr:row>
                    <xdr:rowOff>203200</xdr:rowOff>
                  </to>
                </anchor>
              </controlPr>
            </control>
          </mc:Choice>
        </mc:AlternateContent>
        <mc:AlternateContent xmlns:mc="http://schemas.openxmlformats.org/markup-compatibility/2006">
          <mc:Choice Requires="x14">
            <control shapeId="48185" r:id="rId75" name="Check Box 57">
              <controlPr defaultSize="0" autoFill="0" autoLine="0" autoPict="0">
                <anchor moveWithCells="1">
                  <from>
                    <xdr:col>0</xdr:col>
                    <xdr:colOff>184150</xdr:colOff>
                    <xdr:row>77</xdr:row>
                    <xdr:rowOff>203200</xdr:rowOff>
                  </from>
                  <to>
                    <xdr:col>0</xdr:col>
                    <xdr:colOff>520700</xdr:colOff>
                    <xdr:row>79</xdr:row>
                    <xdr:rowOff>0</xdr:rowOff>
                  </to>
                </anchor>
              </controlPr>
            </control>
          </mc:Choice>
        </mc:AlternateContent>
        <mc:AlternateContent xmlns:mc="http://schemas.openxmlformats.org/markup-compatibility/2006">
          <mc:Choice Requires="x14">
            <control shapeId="48186" r:id="rId76" name="Check Box 58">
              <controlPr defaultSize="0" autoFill="0" autoLine="0" autoPict="0">
                <anchor moveWithCells="1">
                  <from>
                    <xdr:col>2</xdr:col>
                    <xdr:colOff>241300</xdr:colOff>
                    <xdr:row>77</xdr:row>
                    <xdr:rowOff>190500</xdr:rowOff>
                  </from>
                  <to>
                    <xdr:col>2</xdr:col>
                    <xdr:colOff>660400</xdr:colOff>
                    <xdr:row>78</xdr:row>
                    <xdr:rowOff>241300</xdr:rowOff>
                  </to>
                </anchor>
              </controlPr>
            </control>
          </mc:Choice>
        </mc:AlternateContent>
        <mc:AlternateContent xmlns:mc="http://schemas.openxmlformats.org/markup-compatibility/2006">
          <mc:Choice Requires="x14">
            <control shapeId="48187" r:id="rId77" name="Check Box 59">
              <controlPr defaultSize="0" autoFill="0" autoLine="0" autoPict="0">
                <anchor moveWithCells="1">
                  <from>
                    <xdr:col>1</xdr:col>
                    <xdr:colOff>203200</xdr:colOff>
                    <xdr:row>77</xdr:row>
                    <xdr:rowOff>190500</xdr:rowOff>
                  </from>
                  <to>
                    <xdr:col>1</xdr:col>
                    <xdr:colOff>603250</xdr:colOff>
                    <xdr:row>78</xdr:row>
                    <xdr:rowOff>241300</xdr:rowOff>
                  </to>
                </anchor>
              </controlPr>
            </control>
          </mc:Choice>
        </mc:AlternateContent>
        <mc:AlternateContent xmlns:mc="http://schemas.openxmlformats.org/markup-compatibility/2006">
          <mc:Choice Requires="x14">
            <control shapeId="48188" r:id="rId78" name="Check Box 60">
              <controlPr defaultSize="0" autoFill="0" autoLine="0" autoPict="0">
                <anchor moveWithCells="1">
                  <from>
                    <xdr:col>0</xdr:col>
                    <xdr:colOff>203200</xdr:colOff>
                    <xdr:row>83</xdr:row>
                    <xdr:rowOff>101600</xdr:rowOff>
                  </from>
                  <to>
                    <xdr:col>1</xdr:col>
                    <xdr:colOff>38100</xdr:colOff>
                    <xdr:row>83</xdr:row>
                    <xdr:rowOff>228600</xdr:rowOff>
                  </to>
                </anchor>
              </controlPr>
            </control>
          </mc:Choice>
        </mc:AlternateContent>
        <mc:AlternateContent xmlns:mc="http://schemas.openxmlformats.org/markup-compatibility/2006">
          <mc:Choice Requires="x14">
            <control shapeId="48189" r:id="rId79" name="Check Box 61">
              <controlPr defaultSize="0" autoFill="0" autoLine="0" autoPict="0">
                <anchor moveWithCells="1">
                  <from>
                    <xdr:col>2</xdr:col>
                    <xdr:colOff>228600</xdr:colOff>
                    <xdr:row>83</xdr:row>
                    <xdr:rowOff>76200</xdr:rowOff>
                  </from>
                  <to>
                    <xdr:col>3</xdr:col>
                    <xdr:colOff>50800</xdr:colOff>
                    <xdr:row>83</xdr:row>
                    <xdr:rowOff>292100</xdr:rowOff>
                  </to>
                </anchor>
              </controlPr>
            </control>
          </mc:Choice>
        </mc:AlternateContent>
        <mc:AlternateContent xmlns:mc="http://schemas.openxmlformats.org/markup-compatibility/2006">
          <mc:Choice Requires="x14">
            <control shapeId="48190" r:id="rId80" name="Check Box 62">
              <controlPr defaultSize="0" autoFill="0" autoLine="0" autoPict="0">
                <anchor moveWithCells="1">
                  <from>
                    <xdr:col>1</xdr:col>
                    <xdr:colOff>222250</xdr:colOff>
                    <xdr:row>83</xdr:row>
                    <xdr:rowOff>50800</xdr:rowOff>
                  </from>
                  <to>
                    <xdr:col>2</xdr:col>
                    <xdr:colOff>101600</xdr:colOff>
                    <xdr:row>83</xdr:row>
                    <xdr:rowOff>279400</xdr:rowOff>
                  </to>
                </anchor>
              </controlPr>
            </control>
          </mc:Choice>
        </mc:AlternateContent>
        <mc:AlternateContent xmlns:mc="http://schemas.openxmlformats.org/markup-compatibility/2006">
          <mc:Choice Requires="x14">
            <control shapeId="48193" r:id="rId81" name="Check Box 65">
              <controlPr defaultSize="0" autoFill="0" autoLine="0" autoPict="0">
                <anchor moveWithCells="1">
                  <from>
                    <xdr:col>0</xdr:col>
                    <xdr:colOff>203200</xdr:colOff>
                    <xdr:row>85</xdr:row>
                    <xdr:rowOff>107950</xdr:rowOff>
                  </from>
                  <to>
                    <xdr:col>1</xdr:col>
                    <xdr:colOff>38100</xdr:colOff>
                    <xdr:row>85</xdr:row>
                    <xdr:rowOff>241300</xdr:rowOff>
                  </to>
                </anchor>
              </controlPr>
            </control>
          </mc:Choice>
        </mc:AlternateContent>
        <mc:AlternateContent xmlns:mc="http://schemas.openxmlformats.org/markup-compatibility/2006">
          <mc:Choice Requires="x14">
            <control shapeId="48194" r:id="rId82" name="Check Box 66">
              <controlPr defaultSize="0" autoFill="0" autoLine="0" autoPict="0">
                <anchor moveWithCells="1">
                  <from>
                    <xdr:col>2</xdr:col>
                    <xdr:colOff>203200</xdr:colOff>
                    <xdr:row>85</xdr:row>
                    <xdr:rowOff>88900</xdr:rowOff>
                  </from>
                  <to>
                    <xdr:col>3</xdr:col>
                    <xdr:colOff>25400</xdr:colOff>
                    <xdr:row>85</xdr:row>
                    <xdr:rowOff>298450</xdr:rowOff>
                  </to>
                </anchor>
              </controlPr>
            </control>
          </mc:Choice>
        </mc:AlternateContent>
        <mc:AlternateContent xmlns:mc="http://schemas.openxmlformats.org/markup-compatibility/2006">
          <mc:Choice Requires="x14">
            <control shapeId="48195" r:id="rId83" name="Check Box 67">
              <controlPr defaultSize="0" autoFill="0" autoLine="0" autoPict="0">
                <anchor moveWithCells="1">
                  <from>
                    <xdr:col>1</xdr:col>
                    <xdr:colOff>222250</xdr:colOff>
                    <xdr:row>85</xdr:row>
                    <xdr:rowOff>69850</xdr:rowOff>
                  </from>
                  <to>
                    <xdr:col>2</xdr:col>
                    <xdr:colOff>101600</xdr:colOff>
                    <xdr:row>85</xdr:row>
                    <xdr:rowOff>298450</xdr:rowOff>
                  </to>
                </anchor>
              </controlPr>
            </control>
          </mc:Choice>
        </mc:AlternateContent>
        <mc:AlternateContent xmlns:mc="http://schemas.openxmlformats.org/markup-compatibility/2006">
          <mc:Choice Requires="x14">
            <control shapeId="48196" r:id="rId84" name="Check Box 68">
              <controlPr defaultSize="0" autoFill="0" autoLine="0" autoPict="0">
                <anchor moveWithCells="1">
                  <from>
                    <xdr:col>0</xdr:col>
                    <xdr:colOff>184150</xdr:colOff>
                    <xdr:row>89</xdr:row>
                    <xdr:rowOff>50800</xdr:rowOff>
                  </from>
                  <to>
                    <xdr:col>1</xdr:col>
                    <xdr:colOff>25400</xdr:colOff>
                    <xdr:row>89</xdr:row>
                    <xdr:rowOff>184150</xdr:rowOff>
                  </to>
                </anchor>
              </controlPr>
            </control>
          </mc:Choice>
        </mc:AlternateContent>
        <mc:AlternateContent xmlns:mc="http://schemas.openxmlformats.org/markup-compatibility/2006">
          <mc:Choice Requires="x14">
            <control shapeId="48197" r:id="rId85" name="Check Box 69">
              <controlPr defaultSize="0" autoFill="0" autoLine="0" autoPict="0">
                <anchor moveWithCells="1">
                  <from>
                    <xdr:col>2</xdr:col>
                    <xdr:colOff>190500</xdr:colOff>
                    <xdr:row>89</xdr:row>
                    <xdr:rowOff>0</xdr:rowOff>
                  </from>
                  <to>
                    <xdr:col>3</xdr:col>
                    <xdr:colOff>12700</xdr:colOff>
                    <xdr:row>89</xdr:row>
                    <xdr:rowOff>215900</xdr:rowOff>
                  </to>
                </anchor>
              </controlPr>
            </control>
          </mc:Choice>
        </mc:AlternateContent>
        <mc:AlternateContent xmlns:mc="http://schemas.openxmlformats.org/markup-compatibility/2006">
          <mc:Choice Requires="x14">
            <control shapeId="48198" r:id="rId86" name="Check Box 70">
              <controlPr defaultSize="0" autoFill="0" autoLine="0" autoPict="0">
                <anchor moveWithCells="1">
                  <from>
                    <xdr:col>1</xdr:col>
                    <xdr:colOff>222250</xdr:colOff>
                    <xdr:row>88</xdr:row>
                    <xdr:rowOff>184150</xdr:rowOff>
                  </from>
                  <to>
                    <xdr:col>2</xdr:col>
                    <xdr:colOff>101600</xdr:colOff>
                    <xdr:row>89</xdr:row>
                    <xdr:rowOff>215900</xdr:rowOff>
                  </to>
                </anchor>
              </controlPr>
            </control>
          </mc:Choice>
        </mc:AlternateContent>
        <mc:AlternateContent xmlns:mc="http://schemas.openxmlformats.org/markup-compatibility/2006">
          <mc:Choice Requires="x14">
            <control shapeId="48199" r:id="rId87" name="Check Box 71">
              <controlPr defaultSize="0" autoFill="0" autoLine="0" autoPict="0">
                <anchor moveWithCells="1">
                  <from>
                    <xdr:col>2</xdr:col>
                    <xdr:colOff>190500</xdr:colOff>
                    <xdr:row>89</xdr:row>
                    <xdr:rowOff>0</xdr:rowOff>
                  </from>
                  <to>
                    <xdr:col>3</xdr:col>
                    <xdr:colOff>12700</xdr:colOff>
                    <xdr:row>89</xdr:row>
                    <xdr:rowOff>215900</xdr:rowOff>
                  </to>
                </anchor>
              </controlPr>
            </control>
          </mc:Choice>
        </mc:AlternateContent>
        <mc:AlternateContent xmlns:mc="http://schemas.openxmlformats.org/markup-compatibility/2006">
          <mc:Choice Requires="x14">
            <control shapeId="48200" r:id="rId88" name="Check Box 72">
              <controlPr defaultSize="0" autoFill="0" autoLine="0" autoPict="0">
                <anchor moveWithCells="1">
                  <from>
                    <xdr:col>2</xdr:col>
                    <xdr:colOff>190500</xdr:colOff>
                    <xdr:row>89</xdr:row>
                    <xdr:rowOff>0</xdr:rowOff>
                  </from>
                  <to>
                    <xdr:col>3</xdr:col>
                    <xdr:colOff>12700</xdr:colOff>
                    <xdr:row>89</xdr:row>
                    <xdr:rowOff>215900</xdr:rowOff>
                  </to>
                </anchor>
              </controlPr>
            </control>
          </mc:Choice>
        </mc:AlternateContent>
        <mc:AlternateContent xmlns:mc="http://schemas.openxmlformats.org/markup-compatibility/2006">
          <mc:Choice Requires="x14">
            <control shapeId="48201" r:id="rId89" name="Check Box 73">
              <controlPr defaultSize="0" autoFill="0" autoLine="0" autoPict="0">
                <anchor moveWithCells="1">
                  <from>
                    <xdr:col>0</xdr:col>
                    <xdr:colOff>177800</xdr:colOff>
                    <xdr:row>91</xdr:row>
                    <xdr:rowOff>63500</xdr:rowOff>
                  </from>
                  <to>
                    <xdr:col>1</xdr:col>
                    <xdr:colOff>76200</xdr:colOff>
                    <xdr:row>91</xdr:row>
                    <xdr:rowOff>374650</xdr:rowOff>
                  </to>
                </anchor>
              </controlPr>
            </control>
          </mc:Choice>
        </mc:AlternateContent>
        <mc:AlternateContent xmlns:mc="http://schemas.openxmlformats.org/markup-compatibility/2006">
          <mc:Choice Requires="x14">
            <control shapeId="48202" r:id="rId90" name="Check Box 74">
              <controlPr defaultSize="0" autoFill="0" autoLine="0" autoPict="0">
                <anchor moveWithCells="1">
                  <from>
                    <xdr:col>2</xdr:col>
                    <xdr:colOff>203200</xdr:colOff>
                    <xdr:row>91</xdr:row>
                    <xdr:rowOff>101600</xdr:rowOff>
                  </from>
                  <to>
                    <xdr:col>3</xdr:col>
                    <xdr:colOff>25400</xdr:colOff>
                    <xdr:row>91</xdr:row>
                    <xdr:rowOff>304800</xdr:rowOff>
                  </to>
                </anchor>
              </controlPr>
            </control>
          </mc:Choice>
        </mc:AlternateContent>
        <mc:AlternateContent xmlns:mc="http://schemas.openxmlformats.org/markup-compatibility/2006">
          <mc:Choice Requires="x14">
            <control shapeId="48203" r:id="rId91" name="Check Box 75">
              <controlPr defaultSize="0" autoFill="0" autoLine="0" autoPict="0">
                <anchor moveWithCells="1">
                  <from>
                    <xdr:col>1</xdr:col>
                    <xdr:colOff>203200</xdr:colOff>
                    <xdr:row>91</xdr:row>
                    <xdr:rowOff>107950</xdr:rowOff>
                  </from>
                  <to>
                    <xdr:col>2</xdr:col>
                    <xdr:colOff>76200</xdr:colOff>
                    <xdr:row>91</xdr:row>
                    <xdr:rowOff>336550</xdr:rowOff>
                  </to>
                </anchor>
              </controlPr>
            </control>
          </mc:Choice>
        </mc:AlternateContent>
        <mc:AlternateContent xmlns:mc="http://schemas.openxmlformats.org/markup-compatibility/2006">
          <mc:Choice Requires="x14">
            <control shapeId="48204" r:id="rId92" name="Check Box 76">
              <controlPr defaultSize="0" autoFill="0" autoLine="0" autoPict="0">
                <anchor moveWithCells="1">
                  <from>
                    <xdr:col>0</xdr:col>
                    <xdr:colOff>190500</xdr:colOff>
                    <xdr:row>87</xdr:row>
                    <xdr:rowOff>114300</xdr:rowOff>
                  </from>
                  <to>
                    <xdr:col>1</xdr:col>
                    <xdr:colOff>31750</xdr:colOff>
                    <xdr:row>87</xdr:row>
                    <xdr:rowOff>254000</xdr:rowOff>
                  </to>
                </anchor>
              </controlPr>
            </control>
          </mc:Choice>
        </mc:AlternateContent>
        <mc:AlternateContent xmlns:mc="http://schemas.openxmlformats.org/markup-compatibility/2006">
          <mc:Choice Requires="x14">
            <control shapeId="48205" r:id="rId93" name="Check Box 77">
              <controlPr defaultSize="0" autoFill="0" autoLine="0" autoPict="0">
                <anchor moveWithCells="1">
                  <from>
                    <xdr:col>2</xdr:col>
                    <xdr:colOff>222250</xdr:colOff>
                    <xdr:row>87</xdr:row>
                    <xdr:rowOff>63500</xdr:rowOff>
                  </from>
                  <to>
                    <xdr:col>3</xdr:col>
                    <xdr:colOff>38100</xdr:colOff>
                    <xdr:row>87</xdr:row>
                    <xdr:rowOff>266700</xdr:rowOff>
                  </to>
                </anchor>
              </controlPr>
            </control>
          </mc:Choice>
        </mc:AlternateContent>
        <mc:AlternateContent xmlns:mc="http://schemas.openxmlformats.org/markup-compatibility/2006">
          <mc:Choice Requires="x14">
            <control shapeId="48206" r:id="rId94" name="Check Box 78">
              <controlPr defaultSize="0" autoFill="0" autoLine="0" autoPict="0">
                <anchor moveWithCells="1">
                  <from>
                    <xdr:col>1</xdr:col>
                    <xdr:colOff>215900</xdr:colOff>
                    <xdr:row>87</xdr:row>
                    <xdr:rowOff>50800</xdr:rowOff>
                  </from>
                  <to>
                    <xdr:col>2</xdr:col>
                    <xdr:colOff>88900</xdr:colOff>
                    <xdr:row>87</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'Agency-County'!$A$2:$A$22</xm:f>
          </x14:formula1>
          <xm:sqref>G2:M2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M109"/>
  <sheetViews>
    <sheetView showGridLines="0" zoomScaleNormal="100" zoomScaleSheetLayoutView="100" workbookViewId="0">
      <selection activeCell="Q6" sqref="Q6"/>
    </sheetView>
  </sheetViews>
  <sheetFormatPr defaultRowHeight="14.5" x14ac:dyDescent="0.35"/>
  <cols>
    <col min="3" max="3" width="9.1796875" customWidth="1"/>
    <col min="9" max="9" width="10" customWidth="1"/>
    <col min="11" max="11" width="14" customWidth="1"/>
    <col min="12" max="12" width="10.453125" customWidth="1"/>
    <col min="13" max="13" width="14.81640625" customWidth="1"/>
  </cols>
  <sheetData>
    <row r="1" spans="1:13" ht="3.75" customHeight="1" thickBot="1" x14ac:dyDescent="0.4">
      <c r="A1" s="1024"/>
      <c r="B1" s="1024"/>
      <c r="C1" s="1024"/>
      <c r="D1" s="1024"/>
      <c r="E1" s="1024"/>
      <c r="F1" s="1024"/>
      <c r="G1" s="1024"/>
      <c r="H1" s="1024"/>
      <c r="I1" s="1024"/>
      <c r="J1" s="1024"/>
      <c r="K1" s="1024"/>
      <c r="L1" s="1024"/>
      <c r="M1" s="1024"/>
    </row>
    <row r="2" spans="1:13" s="291" customFormat="1" ht="16" thickBot="1" x14ac:dyDescent="0.4">
      <c r="A2" s="415" t="s">
        <v>200</v>
      </c>
      <c r="B2" s="1235">
        <f>'Contact Info'!B3</f>
        <v>0</v>
      </c>
      <c r="C2" s="1235"/>
      <c r="D2" s="1236" t="s">
        <v>776</v>
      </c>
      <c r="E2" s="1236"/>
      <c r="F2" s="1236"/>
      <c r="G2" s="1235"/>
      <c r="H2" s="1235"/>
      <c r="I2" s="1235"/>
      <c r="J2" s="1235"/>
      <c r="K2" s="1235"/>
      <c r="L2" s="1235"/>
      <c r="M2" s="1235"/>
    </row>
    <row r="3" spans="1:13" ht="21.5" thickBot="1" x14ac:dyDescent="0.55000000000000004">
      <c r="A3" s="1329" t="s">
        <v>949</v>
      </c>
      <c r="B3" s="1329"/>
      <c r="C3" s="1329"/>
      <c r="D3" s="1329"/>
      <c r="E3" s="1329"/>
      <c r="F3" s="1329"/>
      <c r="G3" s="1329"/>
      <c r="H3" s="1329"/>
      <c r="I3" s="1329"/>
      <c r="J3" s="1329"/>
      <c r="K3" s="1329"/>
      <c r="L3" s="1329"/>
      <c r="M3" s="1329"/>
    </row>
    <row r="4" spans="1:13" ht="35.15" customHeight="1" thickBot="1" x14ac:dyDescent="0.4">
      <c r="A4" s="1434" t="s">
        <v>879</v>
      </c>
      <c r="B4" s="1434"/>
      <c r="C4" s="1434"/>
      <c r="D4" s="1434"/>
      <c r="E4" s="1434"/>
      <c r="F4" s="1434"/>
      <c r="G4" s="1434"/>
      <c r="H4" s="1434"/>
      <c r="I4" s="1434"/>
      <c r="J4" s="1435" t="s">
        <v>778</v>
      </c>
      <c r="K4" s="1435"/>
      <c r="L4" s="1435" t="s">
        <v>779</v>
      </c>
      <c r="M4" s="1435"/>
    </row>
    <row r="5" spans="1:13" ht="18.75" customHeight="1" thickBot="1" x14ac:dyDescent="0.4">
      <c r="A5" s="1327" t="s">
        <v>880</v>
      </c>
      <c r="B5" s="1327"/>
      <c r="C5" s="1327"/>
      <c r="D5" s="1327"/>
      <c r="E5" s="1327"/>
      <c r="F5" s="1327"/>
      <c r="G5" s="1327"/>
      <c r="H5" s="1327"/>
      <c r="I5" s="1327"/>
      <c r="J5" s="1326"/>
      <c r="K5" s="1326"/>
      <c r="L5" s="1326"/>
      <c r="M5" s="1326"/>
    </row>
    <row r="6" spans="1:13" ht="18.75" customHeight="1" thickBot="1" x14ac:dyDescent="0.4">
      <c r="A6" s="1327" t="s">
        <v>780</v>
      </c>
      <c r="B6" s="1327"/>
      <c r="C6" s="1327"/>
      <c r="D6" s="1327"/>
      <c r="E6" s="1327"/>
      <c r="F6" s="1327"/>
      <c r="G6" s="1327"/>
      <c r="H6" s="1327"/>
      <c r="I6" s="1327"/>
      <c r="J6" s="1326"/>
      <c r="K6" s="1326"/>
      <c r="L6" s="1326"/>
      <c r="M6" s="1326"/>
    </row>
    <row r="7" spans="1:13" ht="18.75" customHeight="1" thickBot="1" x14ac:dyDescent="0.4">
      <c r="A7" s="1327" t="s">
        <v>400</v>
      </c>
      <c r="B7" s="1327"/>
      <c r="C7" s="1327"/>
      <c r="D7" s="1327"/>
      <c r="E7" s="1327"/>
      <c r="F7" s="1327"/>
      <c r="G7" s="1327"/>
      <c r="H7" s="1327"/>
      <c r="I7" s="1327"/>
      <c r="J7" s="1326"/>
      <c r="K7" s="1326"/>
      <c r="L7" s="1326"/>
      <c r="M7" s="1326"/>
    </row>
    <row r="8" spans="1:13" ht="18.75" customHeight="1" thickBot="1" x14ac:dyDescent="0.4">
      <c r="A8" s="1327" t="s">
        <v>896</v>
      </c>
      <c r="B8" s="1327"/>
      <c r="C8" s="1327"/>
      <c r="D8" s="1327"/>
      <c r="E8" s="1327"/>
      <c r="F8" s="1327"/>
      <c r="G8" s="1327"/>
      <c r="H8" s="1327"/>
      <c r="I8" s="1327"/>
      <c r="J8" s="1326"/>
      <c r="K8" s="1326"/>
      <c r="L8" s="1326"/>
      <c r="M8" s="1326"/>
    </row>
    <row r="9" spans="1:13" ht="18.75" customHeight="1" thickBot="1" x14ac:dyDescent="0.4">
      <c r="A9" s="1327" t="s">
        <v>881</v>
      </c>
      <c r="B9" s="1327"/>
      <c r="C9" s="1327"/>
      <c r="D9" s="1327"/>
      <c r="E9" s="1327"/>
      <c r="F9" s="1327"/>
      <c r="G9" s="1327"/>
      <c r="H9" s="1327"/>
      <c r="I9" s="1327"/>
      <c r="J9" s="1326"/>
      <c r="K9" s="1326"/>
      <c r="L9" s="1326"/>
      <c r="M9" s="1326"/>
    </row>
    <row r="10" spans="1:13" ht="18.75" customHeight="1" thickBot="1" x14ac:dyDescent="0.4">
      <c r="A10" s="1327" t="s">
        <v>406</v>
      </c>
      <c r="B10" s="1327"/>
      <c r="C10" s="1327"/>
      <c r="D10" s="1327"/>
      <c r="E10" s="1327"/>
      <c r="F10" s="1327"/>
      <c r="G10" s="1327"/>
      <c r="H10" s="1327"/>
      <c r="I10" s="1327"/>
      <c r="J10" s="1326"/>
      <c r="K10" s="1326"/>
      <c r="L10" s="1326"/>
      <c r="M10" s="1326"/>
    </row>
    <row r="11" spans="1:13" ht="16" thickBot="1" x14ac:dyDescent="0.4">
      <c r="A11" s="1212"/>
      <c r="B11" s="1213"/>
      <c r="C11" s="1213"/>
      <c r="D11" s="1213"/>
      <c r="E11" s="1213"/>
      <c r="F11" s="1213"/>
      <c r="G11" s="1213"/>
      <c r="H11" s="1213"/>
      <c r="I11" s="1213"/>
      <c r="J11" s="1213"/>
      <c r="K11" s="1213"/>
      <c r="L11" s="1213"/>
      <c r="M11" s="1214"/>
    </row>
    <row r="12" spans="1:13" ht="15" thickBot="1" x14ac:dyDescent="0.4">
      <c r="A12" s="1425" t="s">
        <v>876</v>
      </c>
      <c r="B12" s="1426"/>
      <c r="C12" s="1426"/>
      <c r="D12" s="1426"/>
      <c r="E12" s="1426"/>
      <c r="F12" s="1426"/>
      <c r="G12" s="1426"/>
      <c r="H12" s="1426"/>
      <c r="I12" s="1426"/>
      <c r="J12" s="1426"/>
      <c r="K12" s="1426"/>
      <c r="L12" s="1426"/>
      <c r="M12" s="1427"/>
    </row>
    <row r="13" spans="1:13" ht="15" thickBot="1" x14ac:dyDescent="0.4">
      <c r="A13" s="1425"/>
      <c r="B13" s="1426"/>
      <c r="C13" s="1426"/>
      <c r="D13" s="1426"/>
      <c r="E13" s="1426"/>
      <c r="F13" s="1426"/>
      <c r="G13" s="1426"/>
      <c r="H13" s="1426"/>
      <c r="I13" s="1426"/>
      <c r="J13" s="1426"/>
      <c r="K13" s="1426"/>
      <c r="L13" s="1426"/>
      <c r="M13" s="1427"/>
    </row>
    <row r="14" spans="1:13" ht="15" thickBot="1" x14ac:dyDescent="0.4">
      <c r="A14" s="1425"/>
      <c r="B14" s="1426"/>
      <c r="C14" s="1426"/>
      <c r="D14" s="1426"/>
      <c r="E14" s="1426"/>
      <c r="F14" s="1426"/>
      <c r="G14" s="1426"/>
      <c r="H14" s="1426"/>
      <c r="I14" s="1426"/>
      <c r="J14" s="1426"/>
      <c r="K14" s="1426"/>
      <c r="L14" s="1426"/>
      <c r="M14" s="1427"/>
    </row>
    <row r="15" spans="1:13" ht="15" thickBot="1" x14ac:dyDescent="0.4">
      <c r="A15" s="1218" t="s">
        <v>781</v>
      </c>
      <c r="B15" s="1218"/>
      <c r="C15" s="1218"/>
      <c r="D15" s="1218"/>
      <c r="E15" s="1218"/>
      <c r="F15" s="1218"/>
      <c r="G15" s="1218"/>
      <c r="H15" s="1218"/>
      <c r="I15" s="1218"/>
      <c r="J15" s="1218"/>
      <c r="K15" s="1218"/>
      <c r="L15" s="1218"/>
      <c r="M15" s="1218"/>
    </row>
    <row r="16" spans="1:13" ht="15" thickBot="1" x14ac:dyDescent="0.4">
      <c r="A16" s="1325" t="s">
        <v>782</v>
      </c>
      <c r="B16" s="1325"/>
      <c r="C16" s="1325"/>
      <c r="D16" s="1246" t="s">
        <v>24</v>
      </c>
      <c r="E16" s="1247"/>
      <c r="F16" s="1428"/>
      <c r="G16" s="1429"/>
      <c r="H16" s="1429"/>
      <c r="I16" s="1429"/>
      <c r="J16" s="1429"/>
      <c r="K16" s="1429"/>
      <c r="L16" s="1429"/>
      <c r="M16" s="1430"/>
    </row>
    <row r="17" spans="1:13" ht="15" thickBot="1" x14ac:dyDescent="0.4">
      <c r="A17" s="1325"/>
      <c r="B17" s="1325"/>
      <c r="C17" s="1325"/>
      <c r="D17" s="1248"/>
      <c r="E17" s="1249"/>
      <c r="F17" s="1431"/>
      <c r="G17" s="1432"/>
      <c r="H17" s="1432"/>
      <c r="I17" s="1432"/>
      <c r="J17" s="1432"/>
      <c r="K17" s="1432"/>
      <c r="L17" s="1432"/>
      <c r="M17" s="1433"/>
    </row>
    <row r="18" spans="1:13" ht="15" thickBot="1" x14ac:dyDescent="0.4">
      <c r="A18" s="292" t="s">
        <v>789</v>
      </c>
      <c r="B18" s="292" t="s">
        <v>884</v>
      </c>
      <c r="C18" s="292" t="s">
        <v>790</v>
      </c>
      <c r="D18" s="1318" t="s">
        <v>783</v>
      </c>
      <c r="E18" s="1318"/>
      <c r="F18" s="1318"/>
      <c r="G18" s="1318"/>
      <c r="H18" s="1318"/>
      <c r="I18" s="1318"/>
      <c r="J18" s="1318"/>
      <c r="K18" s="1318"/>
      <c r="L18" s="1318"/>
      <c r="M18" s="1318"/>
    </row>
    <row r="19" spans="1:13" ht="15" thickBot="1" x14ac:dyDescent="0.4">
      <c r="A19" s="392"/>
      <c r="B19" s="396"/>
      <c r="C19" s="392"/>
      <c r="D19" s="1318"/>
      <c r="E19" s="1318"/>
      <c r="F19" s="1318"/>
      <c r="G19" s="1318"/>
      <c r="H19" s="1318"/>
      <c r="I19" s="1318"/>
      <c r="J19" s="1318"/>
      <c r="K19" s="1318"/>
      <c r="L19" s="1318"/>
      <c r="M19" s="1318"/>
    </row>
    <row r="20" spans="1:13" ht="15" thickBot="1" x14ac:dyDescent="0.4">
      <c r="A20" s="1391" t="s">
        <v>878</v>
      </c>
      <c r="B20" s="1392"/>
      <c r="C20" s="1392"/>
      <c r="D20" s="1392"/>
      <c r="E20" s="1392"/>
      <c r="F20" s="1392"/>
      <c r="G20" s="1392"/>
      <c r="H20" s="1392"/>
      <c r="I20" s="1392"/>
      <c r="J20" s="1392"/>
      <c r="K20" s="1392"/>
      <c r="L20" s="1392"/>
      <c r="M20" s="1393"/>
    </row>
    <row r="21" spans="1:13" x14ac:dyDescent="0.35">
      <c r="A21" s="1289" t="s">
        <v>784</v>
      </c>
      <c r="B21" s="1290"/>
      <c r="C21" s="1291"/>
      <c r="D21" s="1246" t="s">
        <v>24</v>
      </c>
      <c r="E21" s="1247"/>
      <c r="F21" s="1428"/>
      <c r="G21" s="1429"/>
      <c r="H21" s="1429"/>
      <c r="I21" s="1429"/>
      <c r="J21" s="1429"/>
      <c r="K21" s="1429"/>
      <c r="L21" s="1429"/>
      <c r="M21" s="1430"/>
    </row>
    <row r="22" spans="1:13" ht="15" thickBot="1" x14ac:dyDescent="0.4">
      <c r="A22" s="1292"/>
      <c r="B22" s="1293"/>
      <c r="C22" s="1294"/>
      <c r="D22" s="1248"/>
      <c r="E22" s="1249"/>
      <c r="F22" s="1431"/>
      <c r="G22" s="1432"/>
      <c r="H22" s="1432"/>
      <c r="I22" s="1432"/>
      <c r="J22" s="1432"/>
      <c r="K22" s="1432"/>
      <c r="L22" s="1432"/>
      <c r="M22" s="1433"/>
    </row>
    <row r="23" spans="1:13" ht="15" thickBot="1" x14ac:dyDescent="0.4">
      <c r="A23" s="293" t="s">
        <v>789</v>
      </c>
      <c r="B23" s="293" t="s">
        <v>884</v>
      </c>
      <c r="C23" s="293" t="s">
        <v>790</v>
      </c>
      <c r="D23" s="1310" t="s">
        <v>926</v>
      </c>
      <c r="E23" s="1310"/>
      <c r="F23" s="1310"/>
      <c r="G23" s="1310"/>
      <c r="H23" s="1310"/>
      <c r="I23" s="1310"/>
      <c r="J23" s="1310"/>
      <c r="K23" s="1310"/>
      <c r="L23" s="1310"/>
      <c r="M23" s="1310"/>
    </row>
    <row r="24" spans="1:13" ht="15" thickBot="1" x14ac:dyDescent="0.4">
      <c r="A24" s="392"/>
      <c r="B24" s="396"/>
      <c r="C24" s="392"/>
      <c r="D24" s="1310"/>
      <c r="E24" s="1310"/>
      <c r="F24" s="1310"/>
      <c r="G24" s="1310"/>
      <c r="H24" s="1310"/>
      <c r="I24" s="1310"/>
      <c r="J24" s="1310"/>
      <c r="K24" s="1310"/>
      <c r="L24" s="1310"/>
      <c r="M24" s="1310"/>
    </row>
    <row r="25" spans="1:13" ht="15" thickBot="1" x14ac:dyDescent="0.4">
      <c r="A25" s="1116" t="s">
        <v>786</v>
      </c>
      <c r="B25" s="1117"/>
      <c r="C25" s="1117"/>
      <c r="D25" s="1117"/>
      <c r="E25" s="1117"/>
      <c r="F25" s="1117"/>
      <c r="G25" s="1117"/>
      <c r="H25" s="1117"/>
      <c r="I25" s="1117"/>
      <c r="J25" s="1117"/>
      <c r="K25" s="1117"/>
      <c r="L25" s="1117"/>
      <c r="M25" s="1118"/>
    </row>
    <row r="26" spans="1:13" x14ac:dyDescent="0.35">
      <c r="A26" s="1319" t="s">
        <v>787</v>
      </c>
      <c r="B26" s="1319"/>
      <c r="C26" s="1319"/>
      <c r="D26" s="1246" t="s">
        <v>24</v>
      </c>
      <c r="E26" s="1247"/>
      <c r="F26" s="1428"/>
      <c r="G26" s="1429"/>
      <c r="H26" s="1429"/>
      <c r="I26" s="1429"/>
      <c r="J26" s="1429"/>
      <c r="K26" s="1429"/>
      <c r="L26" s="1429"/>
      <c r="M26" s="1430"/>
    </row>
    <row r="27" spans="1:13" ht="15" thickBot="1" x14ac:dyDescent="0.4">
      <c r="A27" s="1320"/>
      <c r="B27" s="1320"/>
      <c r="C27" s="1320"/>
      <c r="D27" s="1248"/>
      <c r="E27" s="1249"/>
      <c r="F27" s="1431"/>
      <c r="G27" s="1432"/>
      <c r="H27" s="1432"/>
      <c r="I27" s="1432"/>
      <c r="J27" s="1432"/>
      <c r="K27" s="1432"/>
      <c r="L27" s="1432"/>
      <c r="M27" s="1433"/>
    </row>
    <row r="28" spans="1:13" ht="15" thickBot="1" x14ac:dyDescent="0.4">
      <c r="A28" s="292" t="s">
        <v>789</v>
      </c>
      <c r="B28" s="292" t="s">
        <v>132</v>
      </c>
      <c r="C28" s="292" t="s">
        <v>790</v>
      </c>
      <c r="D28" s="1317" t="s">
        <v>788</v>
      </c>
      <c r="E28" s="1317"/>
      <c r="F28" s="1317"/>
      <c r="G28" s="1317"/>
      <c r="H28" s="1317"/>
      <c r="I28" s="1317"/>
      <c r="J28" s="1317"/>
      <c r="K28" s="1317"/>
      <c r="L28" s="1317"/>
      <c r="M28" s="1317"/>
    </row>
    <row r="29" spans="1:13" ht="21" customHeight="1" thickBot="1" x14ac:dyDescent="0.4">
      <c r="A29" s="392"/>
      <c r="B29" s="392"/>
      <c r="C29" s="392"/>
      <c r="D29" s="1317"/>
      <c r="E29" s="1317"/>
      <c r="F29" s="1317"/>
      <c r="G29" s="1317"/>
      <c r="H29" s="1317"/>
      <c r="I29" s="1317"/>
      <c r="J29" s="1317"/>
      <c r="K29" s="1317"/>
      <c r="L29" s="1317"/>
      <c r="M29" s="1317"/>
    </row>
    <row r="30" spans="1:13" ht="15.75" customHeight="1" x14ac:dyDescent="0.35">
      <c r="A30" s="1382" t="s">
        <v>789</v>
      </c>
      <c r="B30" s="1382" t="s">
        <v>132</v>
      </c>
      <c r="C30" s="1382" t="s">
        <v>790</v>
      </c>
      <c r="D30" s="1364" t="s">
        <v>885</v>
      </c>
      <c r="E30" s="1365"/>
      <c r="F30" s="1365"/>
      <c r="G30" s="1365"/>
      <c r="H30" s="1365"/>
      <c r="I30" s="1365"/>
      <c r="J30" s="1365"/>
      <c r="K30" s="1365"/>
      <c r="L30" s="1365"/>
      <c r="M30" s="1366"/>
    </row>
    <row r="31" spans="1:13" ht="18.75" customHeight="1" thickBot="1" x14ac:dyDescent="0.4">
      <c r="A31" s="1383"/>
      <c r="B31" s="1383"/>
      <c r="C31" s="1383"/>
      <c r="D31" s="1384"/>
      <c r="E31" s="1385"/>
      <c r="F31" s="1385"/>
      <c r="G31" s="1385"/>
      <c r="H31" s="1385"/>
      <c r="I31" s="1385"/>
      <c r="J31" s="1385"/>
      <c r="K31" s="1385"/>
      <c r="L31" s="1385"/>
      <c r="M31" s="1386"/>
    </row>
    <row r="32" spans="1:13" x14ac:dyDescent="0.35">
      <c r="A32" s="1210"/>
      <c r="B32" s="1210"/>
      <c r="C32" s="1210"/>
      <c r="D32" s="1384"/>
      <c r="E32" s="1385"/>
      <c r="F32" s="1385"/>
      <c r="G32" s="1385"/>
      <c r="H32" s="1385"/>
      <c r="I32" s="1385"/>
      <c r="J32" s="1385"/>
      <c r="K32" s="1385"/>
      <c r="L32" s="1385"/>
      <c r="M32" s="1386"/>
    </row>
    <row r="33" spans="1:13" ht="18.75" customHeight="1" thickBot="1" x14ac:dyDescent="0.4">
      <c r="A33" s="1211"/>
      <c r="B33" s="1211"/>
      <c r="C33" s="1211"/>
      <c r="D33" s="1367"/>
      <c r="E33" s="1368"/>
      <c r="F33" s="1368"/>
      <c r="G33" s="1368"/>
      <c r="H33" s="1368"/>
      <c r="I33" s="1368"/>
      <c r="J33" s="1368"/>
      <c r="K33" s="1368"/>
      <c r="L33" s="1368"/>
      <c r="M33" s="1369"/>
    </row>
    <row r="34" spans="1:13" ht="15" thickBot="1" x14ac:dyDescent="0.4">
      <c r="A34" s="1103" t="s">
        <v>791</v>
      </c>
      <c r="B34" s="1104"/>
      <c r="C34" s="1104"/>
      <c r="D34" s="1104"/>
      <c r="E34" s="1104"/>
      <c r="F34" s="1104"/>
      <c r="G34" s="1104"/>
      <c r="H34" s="1104"/>
      <c r="I34" s="1104"/>
      <c r="J34" s="1104"/>
      <c r="K34" s="1104"/>
      <c r="L34" s="1104"/>
      <c r="M34" s="1105"/>
    </row>
    <row r="35" spans="1:13" x14ac:dyDescent="0.35">
      <c r="A35" s="1308" t="s">
        <v>792</v>
      </c>
      <c r="B35" s="1308"/>
      <c r="C35" s="1308"/>
      <c r="D35" s="1246" t="s">
        <v>24</v>
      </c>
      <c r="E35" s="1247"/>
      <c r="F35" s="1394"/>
      <c r="G35" s="1395"/>
      <c r="H35" s="1395"/>
      <c r="I35" s="1395"/>
      <c r="J35" s="1395"/>
      <c r="K35" s="1395"/>
      <c r="L35" s="1395"/>
      <c r="M35" s="1396"/>
    </row>
    <row r="36" spans="1:13" ht="15" thickBot="1" x14ac:dyDescent="0.4">
      <c r="A36" s="1309"/>
      <c r="B36" s="1309"/>
      <c r="C36" s="1309"/>
      <c r="D36" s="1248"/>
      <c r="E36" s="1249"/>
      <c r="F36" s="1397"/>
      <c r="G36" s="1398"/>
      <c r="H36" s="1398"/>
      <c r="I36" s="1398"/>
      <c r="J36" s="1398"/>
      <c r="K36" s="1398"/>
      <c r="L36" s="1398"/>
      <c r="M36" s="1399"/>
    </row>
    <row r="37" spans="1:13" ht="15" thickBot="1" x14ac:dyDescent="0.4">
      <c r="A37" s="293" t="s">
        <v>789</v>
      </c>
      <c r="B37" s="293" t="s">
        <v>132</v>
      </c>
      <c r="C37" s="293" t="s">
        <v>790</v>
      </c>
      <c r="D37" s="1310" t="s">
        <v>927</v>
      </c>
      <c r="E37" s="1310"/>
      <c r="F37" s="1310"/>
      <c r="G37" s="1310"/>
      <c r="H37" s="1310"/>
      <c r="I37" s="1310"/>
      <c r="J37" s="1310"/>
      <c r="K37" s="1310"/>
      <c r="L37" s="1310"/>
      <c r="M37" s="1310"/>
    </row>
    <row r="38" spans="1:13" ht="15" thickBot="1" x14ac:dyDescent="0.4">
      <c r="A38" s="392"/>
      <c r="B38" s="392"/>
      <c r="C38" s="392"/>
      <c r="D38" s="1310"/>
      <c r="E38" s="1310"/>
      <c r="F38" s="1310"/>
      <c r="G38" s="1310"/>
      <c r="H38" s="1310"/>
      <c r="I38" s="1310"/>
      <c r="J38" s="1310"/>
      <c r="K38" s="1310"/>
      <c r="L38" s="1310"/>
      <c r="M38" s="1310"/>
    </row>
    <row r="39" spans="1:13" ht="15" thickBot="1" x14ac:dyDescent="0.4">
      <c r="A39" s="293" t="s">
        <v>789</v>
      </c>
      <c r="B39" s="293" t="s">
        <v>132</v>
      </c>
      <c r="C39" s="293" t="s">
        <v>790</v>
      </c>
      <c r="D39" s="1310" t="s">
        <v>794</v>
      </c>
      <c r="E39" s="1310"/>
      <c r="F39" s="1310"/>
      <c r="G39" s="1310"/>
      <c r="H39" s="1310"/>
      <c r="I39" s="1310"/>
      <c r="J39" s="1310"/>
      <c r="K39" s="1310"/>
      <c r="L39" s="1310"/>
      <c r="M39" s="1310"/>
    </row>
    <row r="40" spans="1:13" ht="15" thickBot="1" x14ac:dyDescent="0.4">
      <c r="A40" s="392"/>
      <c r="B40" s="392"/>
      <c r="C40" s="392"/>
      <c r="D40" s="1310"/>
      <c r="E40" s="1310"/>
      <c r="F40" s="1310"/>
      <c r="G40" s="1310"/>
      <c r="H40" s="1310"/>
      <c r="I40" s="1310"/>
      <c r="J40" s="1310"/>
      <c r="K40" s="1310"/>
      <c r="L40" s="1310"/>
      <c r="M40" s="1310"/>
    </row>
    <row r="41" spans="1:13" ht="15" thickBot="1" x14ac:dyDescent="0.4">
      <c r="A41" s="293" t="s">
        <v>789</v>
      </c>
      <c r="B41" s="293" t="s">
        <v>132</v>
      </c>
      <c r="C41" s="293" t="s">
        <v>790</v>
      </c>
      <c r="D41" s="1310" t="s">
        <v>795</v>
      </c>
      <c r="E41" s="1310"/>
      <c r="F41" s="1310"/>
      <c r="G41" s="1310"/>
      <c r="H41" s="1310"/>
      <c r="I41" s="1310"/>
      <c r="J41" s="1310"/>
      <c r="K41" s="1310"/>
      <c r="L41" s="1310"/>
      <c r="M41" s="1310"/>
    </row>
    <row r="42" spans="1:13" ht="15" thickBot="1" x14ac:dyDescent="0.4">
      <c r="A42" s="392"/>
      <c r="B42" s="392"/>
      <c r="C42" s="392"/>
      <c r="D42" s="1310"/>
      <c r="E42" s="1310"/>
      <c r="F42" s="1310"/>
      <c r="G42" s="1310"/>
      <c r="H42" s="1310"/>
      <c r="I42" s="1310"/>
      <c r="J42" s="1310"/>
      <c r="K42" s="1310"/>
      <c r="L42" s="1310"/>
      <c r="M42" s="1310"/>
    </row>
    <row r="43" spans="1:13" ht="15" thickBot="1" x14ac:dyDescent="0.4">
      <c r="A43" s="1116" t="s">
        <v>796</v>
      </c>
      <c r="B43" s="1117"/>
      <c r="C43" s="1117"/>
      <c r="D43" s="1117"/>
      <c r="E43" s="1117"/>
      <c r="F43" s="1117"/>
      <c r="G43" s="1117"/>
      <c r="H43" s="1117"/>
      <c r="I43" s="1117"/>
      <c r="J43" s="1117"/>
      <c r="K43" s="1117"/>
      <c r="L43" s="1117"/>
      <c r="M43" s="1118"/>
    </row>
    <row r="44" spans="1:13" x14ac:dyDescent="0.35">
      <c r="A44" s="1319" t="s">
        <v>797</v>
      </c>
      <c r="B44" s="1319"/>
      <c r="C44" s="1319"/>
      <c r="D44" s="1246" t="s">
        <v>24</v>
      </c>
      <c r="E44" s="1247"/>
      <c r="F44" s="1394"/>
      <c r="G44" s="1395"/>
      <c r="H44" s="1395"/>
      <c r="I44" s="1395"/>
      <c r="J44" s="1395"/>
      <c r="K44" s="1395"/>
      <c r="L44" s="1395"/>
      <c r="M44" s="1396"/>
    </row>
    <row r="45" spans="1:13" ht="15" thickBot="1" x14ac:dyDescent="0.4">
      <c r="A45" s="1320"/>
      <c r="B45" s="1320"/>
      <c r="C45" s="1320"/>
      <c r="D45" s="1248"/>
      <c r="E45" s="1249"/>
      <c r="F45" s="1397"/>
      <c r="G45" s="1398"/>
      <c r="H45" s="1398"/>
      <c r="I45" s="1398"/>
      <c r="J45" s="1398"/>
      <c r="K45" s="1398"/>
      <c r="L45" s="1398"/>
      <c r="M45" s="1399"/>
    </row>
    <row r="46" spans="1:13" ht="15" thickBot="1" x14ac:dyDescent="0.4">
      <c r="A46" s="292" t="s">
        <v>789</v>
      </c>
      <c r="B46" s="292" t="s">
        <v>132</v>
      </c>
      <c r="C46" s="292" t="s">
        <v>790</v>
      </c>
      <c r="D46" s="1317" t="s">
        <v>798</v>
      </c>
      <c r="E46" s="1317"/>
      <c r="F46" s="1317"/>
      <c r="G46" s="1317"/>
      <c r="H46" s="1317"/>
      <c r="I46" s="1317"/>
      <c r="J46" s="1317"/>
      <c r="K46" s="1317"/>
      <c r="L46" s="1317"/>
      <c r="M46" s="1317"/>
    </row>
    <row r="47" spans="1:13" ht="15" thickBot="1" x14ac:dyDescent="0.4">
      <c r="A47" s="392"/>
      <c r="B47" s="392"/>
      <c r="C47" s="392"/>
      <c r="D47" s="1317"/>
      <c r="E47" s="1317"/>
      <c r="F47" s="1317"/>
      <c r="G47" s="1317"/>
      <c r="H47" s="1317"/>
      <c r="I47" s="1317"/>
      <c r="J47" s="1317"/>
      <c r="K47" s="1317"/>
      <c r="L47" s="1317"/>
      <c r="M47" s="1317"/>
    </row>
    <row r="48" spans="1:13" ht="15" thickBot="1" x14ac:dyDescent="0.4">
      <c r="A48" s="1103" t="s">
        <v>799</v>
      </c>
      <c r="B48" s="1104"/>
      <c r="C48" s="1104"/>
      <c r="D48" s="1104"/>
      <c r="E48" s="1104"/>
      <c r="F48" s="1104"/>
      <c r="G48" s="1104"/>
      <c r="H48" s="1104"/>
      <c r="I48" s="1104"/>
      <c r="J48" s="1104"/>
      <c r="K48" s="1104"/>
      <c r="L48" s="1104"/>
      <c r="M48" s="1105"/>
    </row>
    <row r="49" spans="1:13" ht="15" customHeight="1" x14ac:dyDescent="0.35">
      <c r="A49" s="1289" t="s">
        <v>886</v>
      </c>
      <c r="B49" s="1290"/>
      <c r="C49" s="1290"/>
      <c r="D49" s="1246" t="s">
        <v>24</v>
      </c>
      <c r="E49" s="1247"/>
      <c r="F49" s="1394"/>
      <c r="G49" s="1395"/>
      <c r="H49" s="1395"/>
      <c r="I49" s="1395"/>
      <c r="J49" s="1395"/>
      <c r="K49" s="1395"/>
      <c r="L49" s="1395"/>
      <c r="M49" s="1396"/>
    </row>
    <row r="50" spans="1:13" ht="15" thickBot="1" x14ac:dyDescent="0.4">
      <c r="A50" s="1292"/>
      <c r="B50" s="1293"/>
      <c r="C50" s="1293"/>
      <c r="D50" s="1248"/>
      <c r="E50" s="1249"/>
      <c r="F50" s="1397"/>
      <c r="G50" s="1398"/>
      <c r="H50" s="1398"/>
      <c r="I50" s="1398"/>
      <c r="J50" s="1398"/>
      <c r="K50" s="1398"/>
      <c r="L50" s="1398"/>
      <c r="M50" s="1399"/>
    </row>
    <row r="51" spans="1:13" ht="15" thickBot="1" x14ac:dyDescent="0.4">
      <c r="A51" s="393" t="s">
        <v>800</v>
      </c>
      <c r="B51" s="1424" t="s">
        <v>801</v>
      </c>
      <c r="C51" s="1424"/>
      <c r="D51" s="1186"/>
      <c r="E51" s="1186"/>
      <c r="F51" s="1186"/>
      <c r="G51" s="1186"/>
      <c r="H51" s="1186"/>
      <c r="I51" s="1186"/>
      <c r="J51" s="1186"/>
      <c r="K51" s="1186"/>
      <c r="L51" s="1186"/>
      <c r="M51" s="1187"/>
    </row>
    <row r="52" spans="1:13" ht="15" thickBot="1" x14ac:dyDescent="0.4">
      <c r="A52" s="293" t="s">
        <v>789</v>
      </c>
      <c r="B52" s="293" t="s">
        <v>132</v>
      </c>
      <c r="C52" s="293" t="s">
        <v>790</v>
      </c>
      <c r="D52" s="401" t="s">
        <v>922</v>
      </c>
      <c r="E52" s="397"/>
      <c r="F52" s="397"/>
      <c r="G52" s="397"/>
      <c r="H52" s="397"/>
      <c r="I52" s="397"/>
      <c r="J52" s="397"/>
      <c r="K52" s="397"/>
      <c r="L52" s="397"/>
      <c r="M52" s="398"/>
    </row>
    <row r="53" spans="1:13" ht="15" thickBot="1" x14ac:dyDescent="0.4">
      <c r="A53" s="392"/>
      <c r="B53" s="392"/>
      <c r="C53" s="392"/>
      <c r="D53" s="1416" t="s">
        <v>928</v>
      </c>
      <c r="E53" s="1417"/>
      <c r="F53" s="1417"/>
      <c r="G53" s="1417"/>
      <c r="H53" s="1417"/>
      <c r="I53" s="1417"/>
      <c r="J53" s="1417"/>
      <c r="K53" s="1417"/>
      <c r="L53" s="1417"/>
      <c r="M53" s="1418"/>
    </row>
    <row r="54" spans="1:13" ht="15" thickBot="1" x14ac:dyDescent="0.4">
      <c r="A54" s="293" t="s">
        <v>789</v>
      </c>
      <c r="B54" s="293" t="s">
        <v>132</v>
      </c>
      <c r="C54" s="293" t="s">
        <v>790</v>
      </c>
      <c r="D54" s="401" t="s">
        <v>941</v>
      </c>
      <c r="E54" s="394"/>
      <c r="F54" s="394"/>
      <c r="G54" s="394"/>
      <c r="H54" s="394"/>
      <c r="I54" s="394"/>
      <c r="J54" s="394"/>
      <c r="K54" s="394"/>
      <c r="L54" s="394"/>
      <c r="M54" s="395"/>
    </row>
    <row r="55" spans="1:13" ht="15" thickBot="1" x14ac:dyDescent="0.4">
      <c r="A55" s="392"/>
      <c r="B55" s="392"/>
      <c r="C55" s="392"/>
      <c r="D55" s="1419" t="s">
        <v>929</v>
      </c>
      <c r="E55" s="1420"/>
      <c r="F55" s="1420"/>
      <c r="G55" s="1420"/>
      <c r="H55" s="1420"/>
      <c r="I55" s="1420"/>
      <c r="J55" s="1420"/>
      <c r="K55" s="1420"/>
      <c r="L55" s="1420"/>
      <c r="M55" s="1421"/>
    </row>
    <row r="56" spans="1:13" ht="15" thickBot="1" x14ac:dyDescent="0.4">
      <c r="A56" s="393" t="s">
        <v>800</v>
      </c>
      <c r="B56" s="1422" t="s">
        <v>803</v>
      </c>
      <c r="C56" s="1422"/>
      <c r="D56" s="1422"/>
      <c r="E56" s="1422"/>
      <c r="F56" s="1422"/>
      <c r="G56" s="1422"/>
      <c r="H56" s="1422"/>
      <c r="I56" s="1422"/>
      <c r="J56" s="1422"/>
      <c r="K56" s="1422"/>
      <c r="L56" s="1422"/>
      <c r="M56" s="1423"/>
    </row>
    <row r="57" spans="1:13" ht="15" thickBot="1" x14ac:dyDescent="0.4">
      <c r="A57" s="293" t="s">
        <v>789</v>
      </c>
      <c r="B57" s="293" t="s">
        <v>132</v>
      </c>
      <c r="C57" s="293" t="s">
        <v>790</v>
      </c>
      <c r="D57" s="409" t="s">
        <v>923</v>
      </c>
      <c r="E57" s="399"/>
      <c r="F57" s="399"/>
      <c r="G57" s="399"/>
      <c r="H57" s="399"/>
      <c r="I57" s="399"/>
      <c r="J57" s="399"/>
      <c r="K57" s="399"/>
      <c r="L57" s="399"/>
      <c r="M57" s="400"/>
    </row>
    <row r="58" spans="1:13" ht="15" thickBot="1" x14ac:dyDescent="0.4">
      <c r="A58" s="392"/>
      <c r="B58" s="392"/>
      <c r="C58" s="392"/>
      <c r="D58" s="1416" t="s">
        <v>931</v>
      </c>
      <c r="E58" s="1417"/>
      <c r="F58" s="1417"/>
      <c r="G58" s="1417"/>
      <c r="H58" s="1417"/>
      <c r="I58" s="1417"/>
      <c r="J58" s="1417"/>
      <c r="K58" s="1417"/>
      <c r="L58" s="1417"/>
      <c r="M58" s="1418"/>
    </row>
    <row r="59" spans="1:13" ht="15" thickBot="1" x14ac:dyDescent="0.4">
      <c r="A59" s="293" t="s">
        <v>789</v>
      </c>
      <c r="B59" s="293" t="s">
        <v>132</v>
      </c>
      <c r="C59" s="293" t="s">
        <v>790</v>
      </c>
      <c r="D59" s="401" t="s">
        <v>919</v>
      </c>
      <c r="E59" s="394"/>
      <c r="F59" s="394"/>
      <c r="G59" s="394"/>
      <c r="H59" s="394"/>
      <c r="I59" s="394"/>
      <c r="J59" s="394"/>
      <c r="K59" s="394"/>
      <c r="L59" s="394"/>
      <c r="M59" s="395"/>
    </row>
    <row r="60" spans="1:13" ht="15" thickBot="1" x14ac:dyDescent="0.4">
      <c r="A60" s="392"/>
      <c r="B60" s="392"/>
      <c r="C60" s="392"/>
      <c r="D60" s="1416" t="s">
        <v>887</v>
      </c>
      <c r="E60" s="1417"/>
      <c r="F60" s="1417"/>
      <c r="G60" s="1417"/>
      <c r="H60" s="1417"/>
      <c r="I60" s="1417"/>
      <c r="J60" s="1417"/>
      <c r="K60" s="1417"/>
      <c r="L60" s="1417"/>
      <c r="M60" s="1418"/>
    </row>
    <row r="61" spans="1:13" ht="15" thickBot="1" x14ac:dyDescent="0.4">
      <c r="A61" s="293" t="s">
        <v>789</v>
      </c>
      <c r="B61" s="293" t="s">
        <v>132</v>
      </c>
      <c r="C61" s="293" t="s">
        <v>790</v>
      </c>
      <c r="D61" s="409" t="s">
        <v>920</v>
      </c>
      <c r="E61" s="399"/>
      <c r="F61" s="399"/>
      <c r="G61" s="399"/>
      <c r="H61" s="399"/>
      <c r="I61" s="399"/>
      <c r="J61" s="399"/>
      <c r="K61" s="399"/>
      <c r="L61" s="399"/>
      <c r="M61" s="400"/>
    </row>
    <row r="62" spans="1:13" ht="15" thickBot="1" x14ac:dyDescent="0.4">
      <c r="A62" s="392"/>
      <c r="B62" s="392"/>
      <c r="C62" s="392"/>
      <c r="D62" s="1416" t="s">
        <v>888</v>
      </c>
      <c r="E62" s="1417"/>
      <c r="F62" s="1417"/>
      <c r="G62" s="1417"/>
      <c r="H62" s="1417"/>
      <c r="I62" s="1417"/>
      <c r="J62" s="1417"/>
      <c r="K62" s="1417"/>
      <c r="L62" s="1417"/>
      <c r="M62" s="1418"/>
    </row>
    <row r="63" spans="1:13" x14ac:dyDescent="0.35">
      <c r="A63" s="1319" t="s">
        <v>804</v>
      </c>
      <c r="B63" s="1319"/>
      <c r="C63" s="1319"/>
      <c r="D63" s="1246" t="s">
        <v>24</v>
      </c>
      <c r="E63" s="1247"/>
      <c r="F63" s="1394"/>
      <c r="G63" s="1395"/>
      <c r="H63" s="1395"/>
      <c r="I63" s="1395"/>
      <c r="J63" s="1395"/>
      <c r="K63" s="1395"/>
      <c r="L63" s="1395"/>
      <c r="M63" s="1396"/>
    </row>
    <row r="64" spans="1:13" ht="15" thickBot="1" x14ac:dyDescent="0.4">
      <c r="A64" s="1320"/>
      <c r="B64" s="1320"/>
      <c r="C64" s="1320"/>
      <c r="D64" s="1248"/>
      <c r="E64" s="1249"/>
      <c r="F64" s="1397"/>
      <c r="G64" s="1398"/>
      <c r="H64" s="1398"/>
      <c r="I64" s="1398"/>
      <c r="J64" s="1398"/>
      <c r="K64" s="1398"/>
      <c r="L64" s="1398"/>
      <c r="M64" s="1399"/>
    </row>
    <row r="65" spans="1:13" ht="15" thickBot="1" x14ac:dyDescent="0.4">
      <c r="A65" s="292" t="s">
        <v>789</v>
      </c>
      <c r="B65" s="292" t="s">
        <v>132</v>
      </c>
      <c r="C65" s="292" t="s">
        <v>790</v>
      </c>
      <c r="D65" s="1414" t="s">
        <v>805</v>
      </c>
      <c r="E65" s="1285" t="s">
        <v>806</v>
      </c>
      <c r="F65" s="1285"/>
      <c r="G65" s="1285"/>
      <c r="H65" s="1285"/>
      <c r="I65" s="1285"/>
      <c r="J65" s="1285"/>
      <c r="K65" s="1285"/>
      <c r="L65" s="1285"/>
      <c r="M65" s="1340"/>
    </row>
    <row r="66" spans="1:13" ht="15" thickBot="1" x14ac:dyDescent="0.4">
      <c r="A66" s="392"/>
      <c r="B66" s="392"/>
      <c r="C66" s="392"/>
      <c r="D66" s="1415"/>
      <c r="E66" s="1286"/>
      <c r="F66" s="1286"/>
      <c r="G66" s="1286"/>
      <c r="H66" s="1286"/>
      <c r="I66" s="1286"/>
      <c r="J66" s="1286"/>
      <c r="K66" s="1286"/>
      <c r="L66" s="1286"/>
      <c r="M66" s="1341"/>
    </row>
    <row r="67" spans="1:13" ht="15" thickBot="1" x14ac:dyDescent="0.4">
      <c r="A67" s="292" t="s">
        <v>789</v>
      </c>
      <c r="B67" s="292" t="s">
        <v>132</v>
      </c>
      <c r="C67" s="292" t="s">
        <v>790</v>
      </c>
      <c r="D67" s="1414" t="s">
        <v>807</v>
      </c>
      <c r="E67" s="1258" t="s">
        <v>921</v>
      </c>
      <c r="F67" s="1258"/>
      <c r="G67" s="1258"/>
      <c r="H67" s="1258"/>
      <c r="I67" s="1258"/>
      <c r="J67" s="1258"/>
      <c r="K67" s="1258"/>
      <c r="L67" s="1258"/>
      <c r="M67" s="1305"/>
    </row>
    <row r="68" spans="1:13" ht="15" thickBot="1" x14ac:dyDescent="0.4">
      <c r="A68" s="392"/>
      <c r="B68" s="392"/>
      <c r="C68" s="392"/>
      <c r="D68" s="1415"/>
      <c r="E68" s="1259"/>
      <c r="F68" s="1259"/>
      <c r="G68" s="1259"/>
      <c r="H68" s="1259"/>
      <c r="I68" s="1259"/>
      <c r="J68" s="1259"/>
      <c r="K68" s="1259"/>
      <c r="L68" s="1259"/>
      <c r="M68" s="1307"/>
    </row>
    <row r="69" spans="1:13" ht="15" thickBot="1" x14ac:dyDescent="0.4">
      <c r="A69" s="1103" t="s">
        <v>808</v>
      </c>
      <c r="B69" s="1104"/>
      <c r="C69" s="1104"/>
      <c r="D69" s="1104"/>
      <c r="E69" s="1104"/>
      <c r="F69" s="1104"/>
      <c r="G69" s="1104"/>
      <c r="H69" s="1104"/>
      <c r="I69" s="1104"/>
      <c r="J69" s="1104"/>
      <c r="K69" s="1104"/>
      <c r="L69" s="1104"/>
      <c r="M69" s="1105"/>
    </row>
    <row r="70" spans="1:13" x14ac:dyDescent="0.35">
      <c r="A70" s="1412" t="s">
        <v>809</v>
      </c>
      <c r="B70" s="1412"/>
      <c r="C70" s="1412"/>
      <c r="D70" s="1246" t="s">
        <v>24</v>
      </c>
      <c r="E70" s="1247"/>
      <c r="F70" s="1394"/>
      <c r="G70" s="1395"/>
      <c r="H70" s="1395"/>
      <c r="I70" s="1395"/>
      <c r="J70" s="1395"/>
      <c r="K70" s="1395"/>
      <c r="L70" s="1395"/>
      <c r="M70" s="1396"/>
    </row>
    <row r="71" spans="1:13" ht="15" thickBot="1" x14ac:dyDescent="0.4">
      <c r="A71" s="1413"/>
      <c r="B71" s="1413"/>
      <c r="C71" s="1413"/>
      <c r="D71" s="1248"/>
      <c r="E71" s="1249"/>
      <c r="F71" s="1397"/>
      <c r="G71" s="1398"/>
      <c r="H71" s="1398"/>
      <c r="I71" s="1398"/>
      <c r="J71" s="1398"/>
      <c r="K71" s="1398"/>
      <c r="L71" s="1398"/>
      <c r="M71" s="1399"/>
    </row>
    <row r="72" spans="1:13" ht="15" thickBot="1" x14ac:dyDescent="0.4">
      <c r="A72" s="293" t="s">
        <v>789</v>
      </c>
      <c r="B72" s="293" t="s">
        <v>132</v>
      </c>
      <c r="C72" s="293" t="s">
        <v>790</v>
      </c>
      <c r="D72" s="1310" t="s">
        <v>810</v>
      </c>
      <c r="E72" s="1310"/>
      <c r="F72" s="1310"/>
      <c r="G72" s="1310"/>
      <c r="H72" s="1310"/>
      <c r="I72" s="1310"/>
      <c r="J72" s="1310"/>
      <c r="K72" s="1310"/>
      <c r="L72" s="1310"/>
      <c r="M72" s="1310"/>
    </row>
    <row r="73" spans="1:13" ht="15" thickBot="1" x14ac:dyDescent="0.4">
      <c r="A73" s="392"/>
      <c r="B73" s="392"/>
      <c r="C73" s="392"/>
      <c r="D73" s="1310"/>
      <c r="E73" s="1310"/>
      <c r="F73" s="1310"/>
      <c r="G73" s="1310"/>
      <c r="H73" s="1310"/>
      <c r="I73" s="1310"/>
      <c r="J73" s="1310"/>
      <c r="K73" s="1310"/>
      <c r="L73" s="1310"/>
      <c r="M73" s="1310"/>
    </row>
    <row r="74" spans="1:13" ht="15" thickBot="1" x14ac:dyDescent="0.4">
      <c r="A74" s="293" t="s">
        <v>789</v>
      </c>
      <c r="B74" s="293" t="s">
        <v>132</v>
      </c>
      <c r="C74" s="293" t="s">
        <v>790</v>
      </c>
      <c r="D74" s="1310" t="s">
        <v>811</v>
      </c>
      <c r="E74" s="1310"/>
      <c r="F74" s="1310"/>
      <c r="G74" s="1310"/>
      <c r="H74" s="1310"/>
      <c r="I74" s="1310"/>
      <c r="J74" s="1310"/>
      <c r="K74" s="1310"/>
      <c r="L74" s="1310"/>
      <c r="M74" s="1310"/>
    </row>
    <row r="75" spans="1:13" ht="15" thickBot="1" x14ac:dyDescent="0.4">
      <c r="A75" s="392"/>
      <c r="B75" s="392"/>
      <c r="C75" s="392"/>
      <c r="D75" s="1310"/>
      <c r="E75" s="1310"/>
      <c r="F75" s="1310"/>
      <c r="G75" s="1310"/>
      <c r="H75" s="1310"/>
      <c r="I75" s="1310"/>
      <c r="J75" s="1310"/>
      <c r="K75" s="1310"/>
      <c r="L75" s="1310"/>
      <c r="M75" s="1310"/>
    </row>
    <row r="76" spans="1:13" ht="15" thickBot="1" x14ac:dyDescent="0.4">
      <c r="A76" s="1116" t="s">
        <v>812</v>
      </c>
      <c r="B76" s="1117"/>
      <c r="C76" s="1117"/>
      <c r="D76" s="1117"/>
      <c r="E76" s="1117"/>
      <c r="F76" s="1117"/>
      <c r="G76" s="1117"/>
      <c r="H76" s="1117"/>
      <c r="I76" s="1117"/>
      <c r="J76" s="1117"/>
      <c r="K76" s="1117"/>
      <c r="L76" s="1117"/>
      <c r="M76" s="1118"/>
    </row>
    <row r="77" spans="1:13" ht="15" thickBot="1" x14ac:dyDescent="0.4">
      <c r="A77" s="1116" t="s">
        <v>813</v>
      </c>
      <c r="B77" s="1117"/>
      <c r="C77" s="1117"/>
      <c r="D77" s="1117"/>
      <c r="E77" s="1117"/>
      <c r="F77" s="1117"/>
      <c r="G77" s="1117"/>
      <c r="H77" s="1117"/>
      <c r="I77" s="1117"/>
      <c r="J77" s="1117"/>
      <c r="K77" s="1117"/>
      <c r="L77" s="1117"/>
      <c r="M77" s="1118"/>
    </row>
    <row r="78" spans="1:13" ht="15" customHeight="1" x14ac:dyDescent="0.35">
      <c r="A78" s="1406" t="s">
        <v>889</v>
      </c>
      <c r="B78" s="1407"/>
      <c r="C78" s="1408"/>
      <c r="D78" s="1246" t="s">
        <v>24</v>
      </c>
      <c r="E78" s="1247"/>
      <c r="F78" s="1394"/>
      <c r="G78" s="1395"/>
      <c r="H78" s="1395"/>
      <c r="I78" s="1395"/>
      <c r="J78" s="1395"/>
      <c r="K78" s="1395"/>
      <c r="L78" s="1395"/>
      <c r="M78" s="1396"/>
    </row>
    <row r="79" spans="1:13" ht="15" thickBot="1" x14ac:dyDescent="0.4">
      <c r="A79" s="1409"/>
      <c r="B79" s="1410"/>
      <c r="C79" s="1411"/>
      <c r="D79" s="1248"/>
      <c r="E79" s="1249"/>
      <c r="F79" s="1397"/>
      <c r="G79" s="1398"/>
      <c r="H79" s="1398"/>
      <c r="I79" s="1398"/>
      <c r="J79" s="1398"/>
      <c r="K79" s="1398"/>
      <c r="L79" s="1398"/>
      <c r="M79" s="1399"/>
    </row>
    <row r="80" spans="1:13" ht="15" thickBot="1" x14ac:dyDescent="0.4">
      <c r="A80" s="292" t="s">
        <v>789</v>
      </c>
      <c r="B80" s="292" t="s">
        <v>132</v>
      </c>
      <c r="C80" s="292" t="s">
        <v>790</v>
      </c>
      <c r="D80" s="1256" t="s">
        <v>800</v>
      </c>
      <c r="E80" s="1285" t="s">
        <v>915</v>
      </c>
      <c r="F80" s="1285"/>
      <c r="G80" s="1285"/>
      <c r="H80" s="1400" t="s">
        <v>814</v>
      </c>
      <c r="I80" s="1400"/>
      <c r="J80" s="1400"/>
      <c r="K80" s="1400"/>
      <c r="L80" s="1400"/>
      <c r="M80" s="1401"/>
    </row>
    <row r="81" spans="1:13" ht="15" thickBot="1" x14ac:dyDescent="0.4">
      <c r="A81" s="392"/>
      <c r="B81" s="392"/>
      <c r="C81" s="392"/>
      <c r="D81" s="1257"/>
      <c r="E81" s="1286"/>
      <c r="F81" s="1286"/>
      <c r="G81" s="1286"/>
      <c r="H81" s="1402"/>
      <c r="I81" s="1402"/>
      <c r="J81" s="1402"/>
      <c r="K81" s="1402"/>
      <c r="L81" s="1402"/>
      <c r="M81" s="1403"/>
    </row>
    <row r="82" spans="1:13" ht="15" thickBot="1" x14ac:dyDescent="0.4">
      <c r="A82" s="292" t="s">
        <v>789</v>
      </c>
      <c r="B82" s="292" t="s">
        <v>132</v>
      </c>
      <c r="C82" s="292" t="s">
        <v>790</v>
      </c>
      <c r="D82" s="1256" t="s">
        <v>800</v>
      </c>
      <c r="E82" s="1285" t="s">
        <v>916</v>
      </c>
      <c r="F82" s="1285"/>
      <c r="G82" s="1285"/>
      <c r="H82" s="1400" t="s">
        <v>814</v>
      </c>
      <c r="I82" s="1400"/>
      <c r="J82" s="1400"/>
      <c r="K82" s="1400"/>
      <c r="L82" s="1400"/>
      <c r="M82" s="1401"/>
    </row>
    <row r="83" spans="1:13" ht="15" thickBot="1" x14ac:dyDescent="0.4">
      <c r="A83" s="392"/>
      <c r="B83" s="392"/>
      <c r="C83" s="392"/>
      <c r="D83" s="1257"/>
      <c r="E83" s="1286"/>
      <c r="F83" s="1286"/>
      <c r="G83" s="1286"/>
      <c r="H83" s="1402"/>
      <c r="I83" s="1402"/>
      <c r="J83" s="1402"/>
      <c r="K83" s="1402"/>
      <c r="L83" s="1402"/>
      <c r="M83" s="1403"/>
    </row>
    <row r="84" spans="1:13" ht="15" thickBot="1" x14ac:dyDescent="0.4">
      <c r="A84" s="292" t="s">
        <v>789</v>
      </c>
      <c r="B84" s="292" t="s">
        <v>132</v>
      </c>
      <c r="C84" s="292" t="s">
        <v>790</v>
      </c>
      <c r="D84" s="1256" t="s">
        <v>800</v>
      </c>
      <c r="E84" s="1285" t="s">
        <v>815</v>
      </c>
      <c r="F84" s="1285"/>
      <c r="G84" s="1285"/>
      <c r="H84" s="1285"/>
      <c r="I84" s="1285"/>
      <c r="J84" s="1285"/>
      <c r="K84" s="1285"/>
      <c r="L84" s="1400" t="s">
        <v>816</v>
      </c>
      <c r="M84" s="1401"/>
    </row>
    <row r="85" spans="1:13" ht="15" thickBot="1" x14ac:dyDescent="0.4">
      <c r="A85" s="392"/>
      <c r="B85" s="392"/>
      <c r="C85" s="392"/>
      <c r="D85" s="1257"/>
      <c r="E85" s="1286"/>
      <c r="F85" s="1286"/>
      <c r="G85" s="1286"/>
      <c r="H85" s="1286"/>
      <c r="I85" s="1286"/>
      <c r="J85" s="1286"/>
      <c r="K85" s="1286"/>
      <c r="L85" s="1402"/>
      <c r="M85" s="1403"/>
    </row>
    <row r="86" spans="1:13" ht="15.75" customHeight="1" thickBot="1" x14ac:dyDescent="0.4">
      <c r="A86" s="292" t="s">
        <v>789</v>
      </c>
      <c r="B86" s="292" t="s">
        <v>132</v>
      </c>
      <c r="C86" s="292" t="s">
        <v>790</v>
      </c>
      <c r="D86" s="1256" t="s">
        <v>800</v>
      </c>
      <c r="E86" s="1258" t="s">
        <v>890</v>
      </c>
      <c r="F86" s="1258"/>
      <c r="G86" s="1258"/>
      <c r="H86" s="1258"/>
      <c r="I86" s="1258"/>
      <c r="J86" s="1258"/>
      <c r="K86" s="1258"/>
      <c r="L86" s="1400" t="s">
        <v>818</v>
      </c>
      <c r="M86" s="1401"/>
    </row>
    <row r="87" spans="1:13" ht="15" thickBot="1" x14ac:dyDescent="0.4">
      <c r="A87" s="392"/>
      <c r="B87" s="392"/>
      <c r="C87" s="392"/>
      <c r="D87" s="1257"/>
      <c r="E87" s="1259"/>
      <c r="F87" s="1259"/>
      <c r="G87" s="1259"/>
      <c r="H87" s="1259"/>
      <c r="I87" s="1259"/>
      <c r="J87" s="1259"/>
      <c r="K87" s="1259"/>
      <c r="L87" s="1402"/>
      <c r="M87" s="1403"/>
    </row>
    <row r="88" spans="1:13" ht="15" thickBot="1" x14ac:dyDescent="0.4">
      <c r="A88" s="1404" t="s">
        <v>891</v>
      </c>
      <c r="B88" s="1264"/>
      <c r="C88" s="1264"/>
      <c r="D88" s="1264"/>
      <c r="E88" s="1264"/>
      <c r="F88" s="1264"/>
      <c r="G88" s="1264"/>
      <c r="H88" s="1264"/>
      <c r="I88" s="1264"/>
      <c r="J88" s="1264"/>
      <c r="K88" s="1264"/>
      <c r="L88" s="1264"/>
      <c r="M88" s="1405"/>
    </row>
    <row r="89" spans="1:13" x14ac:dyDescent="0.35">
      <c r="A89" s="1265" t="s">
        <v>819</v>
      </c>
      <c r="B89" s="1265"/>
      <c r="C89" s="1265"/>
      <c r="D89" s="1246" t="s">
        <v>24</v>
      </c>
      <c r="E89" s="1247"/>
      <c r="F89" s="1129"/>
      <c r="G89" s="1130"/>
      <c r="H89" s="1130"/>
      <c r="I89" s="1130"/>
      <c r="J89" s="1130"/>
      <c r="K89" s="1130"/>
      <c r="L89" s="1130"/>
      <c r="M89" s="1131"/>
    </row>
    <row r="90" spans="1:13" ht="15" thickBot="1" x14ac:dyDescent="0.4">
      <c r="A90" s="1266"/>
      <c r="B90" s="1266"/>
      <c r="C90" s="1266"/>
      <c r="D90" s="1248"/>
      <c r="E90" s="1249"/>
      <c r="F90" s="1132"/>
      <c r="G90" s="1133"/>
      <c r="H90" s="1133"/>
      <c r="I90" s="1133"/>
      <c r="J90" s="1133"/>
      <c r="K90" s="1133"/>
      <c r="L90" s="1133"/>
      <c r="M90" s="1134"/>
    </row>
    <row r="91" spans="1:13" x14ac:dyDescent="0.35">
      <c r="A91" s="1273" t="s">
        <v>940</v>
      </c>
      <c r="B91" s="1274"/>
      <c r="C91" s="1274"/>
      <c r="D91" s="1274"/>
      <c r="E91" s="1274"/>
      <c r="F91" s="1274"/>
      <c r="G91" s="1274"/>
      <c r="H91" s="1274"/>
      <c r="I91" s="1274"/>
      <c r="J91" s="1274"/>
      <c r="K91" s="1274"/>
      <c r="L91" s="1274"/>
      <c r="M91" s="1275"/>
    </row>
    <row r="92" spans="1:13" ht="15" thickBot="1" x14ac:dyDescent="0.4">
      <c r="A92" s="1276"/>
      <c r="B92" s="1277"/>
      <c r="C92" s="1277"/>
      <c r="D92" s="1277"/>
      <c r="E92" s="1277"/>
      <c r="F92" s="1277"/>
      <c r="G92" s="1277"/>
      <c r="H92" s="1277"/>
      <c r="I92" s="1277"/>
      <c r="J92" s="1277"/>
      <c r="K92" s="1277"/>
      <c r="L92" s="1277"/>
      <c r="M92" s="1278"/>
    </row>
    <row r="93" spans="1:13" ht="15" thickBot="1" x14ac:dyDescent="0.4">
      <c r="A93" s="293" t="s">
        <v>789</v>
      </c>
      <c r="B93" s="293" t="s">
        <v>132</v>
      </c>
      <c r="C93" s="293" t="s">
        <v>790</v>
      </c>
      <c r="D93" s="1279" t="s">
        <v>800</v>
      </c>
      <c r="E93" s="1281" t="s">
        <v>820</v>
      </c>
      <c r="F93" s="1281"/>
      <c r="G93" s="1281"/>
      <c r="H93" s="1281"/>
      <c r="I93" s="1281"/>
      <c r="J93" s="1281"/>
      <c r="K93" s="1281"/>
      <c r="L93" s="1281"/>
      <c r="M93" s="1282"/>
    </row>
    <row r="94" spans="1:13" ht="15" thickBot="1" x14ac:dyDescent="0.4">
      <c r="A94" s="392"/>
      <c r="B94" s="392"/>
      <c r="C94" s="392"/>
      <c r="D94" s="1280"/>
      <c r="E94" s="1283"/>
      <c r="F94" s="1283"/>
      <c r="G94" s="1283"/>
      <c r="H94" s="1283"/>
      <c r="I94" s="1283"/>
      <c r="J94" s="1283"/>
      <c r="K94" s="1283"/>
      <c r="L94" s="1283"/>
      <c r="M94" s="1284"/>
    </row>
    <row r="95" spans="1:13" ht="15" thickBot="1" x14ac:dyDescent="0.4">
      <c r="A95" s="293" t="s">
        <v>789</v>
      </c>
      <c r="B95" s="293" t="s">
        <v>132</v>
      </c>
      <c r="C95" s="293" t="s">
        <v>790</v>
      </c>
      <c r="D95" s="1279" t="s">
        <v>800</v>
      </c>
      <c r="E95" s="1281" t="s">
        <v>933</v>
      </c>
      <c r="F95" s="1281"/>
      <c r="G95" s="1281"/>
      <c r="H95" s="1281"/>
      <c r="I95" s="1281"/>
      <c r="J95" s="1281"/>
      <c r="K95" s="1281"/>
      <c r="L95" s="1281"/>
      <c r="M95" s="1282"/>
    </row>
    <row r="96" spans="1:13" ht="15" thickBot="1" x14ac:dyDescent="0.4">
      <c r="A96" s="392"/>
      <c r="B96" s="392"/>
      <c r="C96" s="392"/>
      <c r="D96" s="1280"/>
      <c r="E96" s="1283"/>
      <c r="F96" s="1283"/>
      <c r="G96" s="1283"/>
      <c r="H96" s="1283"/>
      <c r="I96" s="1283"/>
      <c r="J96" s="1283"/>
      <c r="K96" s="1283"/>
      <c r="L96" s="1283"/>
      <c r="M96" s="1284"/>
    </row>
    <row r="97" spans="1:13" ht="15.75" customHeight="1" thickBot="1" x14ac:dyDescent="0.4">
      <c r="A97" s="1116" t="s">
        <v>822</v>
      </c>
      <c r="B97" s="1117"/>
      <c r="C97" s="1117"/>
      <c r="D97" s="1117"/>
      <c r="E97" s="1117"/>
      <c r="F97" s="1117"/>
      <c r="G97" s="1117"/>
      <c r="H97" s="1117"/>
      <c r="I97" s="1117"/>
      <c r="J97" s="1117"/>
      <c r="K97" s="1117"/>
      <c r="L97" s="1117"/>
      <c r="M97" s="1118"/>
    </row>
    <row r="98" spans="1:13" ht="15" customHeight="1" x14ac:dyDescent="0.35">
      <c r="A98" s="1240" t="s">
        <v>892</v>
      </c>
      <c r="B98" s="1241"/>
      <c r="C98" s="1242"/>
      <c r="D98" s="1246" t="s">
        <v>24</v>
      </c>
      <c r="E98" s="1247"/>
      <c r="F98" s="1394"/>
      <c r="G98" s="1395"/>
      <c r="H98" s="1395"/>
      <c r="I98" s="1395"/>
      <c r="J98" s="1395"/>
      <c r="K98" s="1395"/>
      <c r="L98" s="1395"/>
      <c r="M98" s="1396"/>
    </row>
    <row r="99" spans="1:13" ht="15" thickBot="1" x14ac:dyDescent="0.4">
      <c r="A99" s="1243"/>
      <c r="B99" s="1244"/>
      <c r="C99" s="1245"/>
      <c r="D99" s="1248"/>
      <c r="E99" s="1249"/>
      <c r="F99" s="1397"/>
      <c r="G99" s="1398"/>
      <c r="H99" s="1398"/>
      <c r="I99" s="1398"/>
      <c r="J99" s="1398"/>
      <c r="K99" s="1398"/>
      <c r="L99" s="1398"/>
      <c r="M99" s="1399"/>
    </row>
    <row r="100" spans="1:13" ht="15.75" customHeight="1" thickBot="1" x14ac:dyDescent="0.4">
      <c r="A100" s="292" t="s">
        <v>789</v>
      </c>
      <c r="B100" s="292" t="s">
        <v>132</v>
      </c>
      <c r="C100" s="292" t="s">
        <v>790</v>
      </c>
      <c r="D100" s="1332" t="s">
        <v>823</v>
      </c>
      <c r="E100" s="1258" t="s">
        <v>954</v>
      </c>
      <c r="F100" s="1258"/>
      <c r="G100" s="1258"/>
      <c r="H100" s="1258"/>
      <c r="I100" s="1258"/>
      <c r="J100" s="1258"/>
      <c r="K100" s="1258"/>
      <c r="L100" s="1258"/>
      <c r="M100" s="1305"/>
    </row>
    <row r="101" spans="1:13" ht="30.75" customHeight="1" thickBot="1" x14ac:dyDescent="0.4">
      <c r="A101" s="392"/>
      <c r="B101" s="392"/>
      <c r="C101" s="392"/>
      <c r="D101" s="1333"/>
      <c r="E101" s="1259"/>
      <c r="F101" s="1259"/>
      <c r="G101" s="1259"/>
      <c r="H101" s="1259"/>
      <c r="I101" s="1259"/>
      <c r="J101" s="1259"/>
      <c r="K101" s="1259"/>
      <c r="L101" s="1259"/>
      <c r="M101" s="1307"/>
    </row>
    <row r="102" spans="1:13" ht="15" customHeight="1" thickBot="1" x14ac:dyDescent="0.4">
      <c r="A102" s="292" t="s">
        <v>789</v>
      </c>
      <c r="B102" s="292" t="s">
        <v>132</v>
      </c>
      <c r="C102" s="292" t="s">
        <v>790</v>
      </c>
      <c r="D102" s="1332" t="s">
        <v>824</v>
      </c>
      <c r="E102" s="1258" t="s">
        <v>945</v>
      </c>
      <c r="F102" s="1258"/>
      <c r="G102" s="1258"/>
      <c r="H102" s="1258"/>
      <c r="I102" s="1258"/>
      <c r="J102" s="1258"/>
      <c r="K102" s="1258"/>
      <c r="L102" s="1258"/>
      <c r="M102" s="1305"/>
    </row>
    <row r="103" spans="1:13" ht="51.75" customHeight="1" thickBot="1" x14ac:dyDescent="0.4">
      <c r="A103" s="392"/>
      <c r="B103" s="392"/>
      <c r="C103" s="392"/>
      <c r="D103" s="1333"/>
      <c r="E103" s="1259"/>
      <c r="F103" s="1259"/>
      <c r="G103" s="1259"/>
      <c r="H103" s="1259"/>
      <c r="I103" s="1259"/>
      <c r="J103" s="1259"/>
      <c r="K103" s="1259"/>
      <c r="L103" s="1259"/>
      <c r="M103" s="1307"/>
    </row>
    <row r="104" spans="1:13" ht="15.75" customHeight="1" thickBot="1" x14ac:dyDescent="0.4">
      <c r="A104" s="292" t="s">
        <v>789</v>
      </c>
      <c r="B104" s="292" t="s">
        <v>132</v>
      </c>
      <c r="C104" s="292" t="s">
        <v>790</v>
      </c>
      <c r="D104" s="1332" t="s">
        <v>825</v>
      </c>
      <c r="E104" s="1252" t="s">
        <v>826</v>
      </c>
      <c r="F104" s="1252"/>
      <c r="G104" s="1252"/>
      <c r="H104" s="1252"/>
      <c r="I104" s="1252"/>
      <c r="J104" s="1252"/>
      <c r="K104" s="1252"/>
      <c r="L104" s="1252"/>
      <c r="M104" s="1253"/>
    </row>
    <row r="105" spans="1:13" ht="21.75" customHeight="1" thickBot="1" x14ac:dyDescent="0.4">
      <c r="A105" s="392"/>
      <c r="B105" s="392"/>
      <c r="C105" s="392"/>
      <c r="D105" s="1333"/>
      <c r="E105" s="1254"/>
      <c r="F105" s="1254"/>
      <c r="G105" s="1254"/>
      <c r="H105" s="1254"/>
      <c r="I105" s="1254"/>
      <c r="J105" s="1254"/>
      <c r="K105" s="1254"/>
      <c r="L105" s="1254"/>
      <c r="M105" s="1255"/>
    </row>
    <row r="106" spans="1:13" ht="15.75" customHeight="1" thickBot="1" x14ac:dyDescent="0.4">
      <c r="A106" s="292" t="s">
        <v>789</v>
      </c>
      <c r="B106" s="292" t="s">
        <v>132</v>
      </c>
      <c r="C106" s="292" t="s">
        <v>790</v>
      </c>
      <c r="D106" s="1332" t="s">
        <v>893</v>
      </c>
      <c r="E106" s="1252" t="s">
        <v>894</v>
      </c>
      <c r="F106" s="1252"/>
      <c r="G106" s="1252"/>
      <c r="H106" s="1252"/>
      <c r="I106" s="1252"/>
      <c r="J106" s="1252"/>
      <c r="K106" s="1252"/>
      <c r="L106" s="1252"/>
      <c r="M106" s="1253"/>
    </row>
    <row r="107" spans="1:13" ht="33.75" customHeight="1" thickBot="1" x14ac:dyDescent="0.4">
      <c r="A107" s="392"/>
      <c r="B107" s="392"/>
      <c r="C107" s="392"/>
      <c r="D107" s="1333"/>
      <c r="E107" s="1254"/>
      <c r="F107" s="1254"/>
      <c r="G107" s="1254"/>
      <c r="H107" s="1254"/>
      <c r="I107" s="1254"/>
      <c r="J107" s="1254"/>
      <c r="K107" s="1254"/>
      <c r="L107" s="1254"/>
      <c r="M107" s="1255"/>
    </row>
    <row r="108" spans="1:13" ht="15.75" customHeight="1" thickBot="1" x14ac:dyDescent="0.4">
      <c r="A108" s="1103" t="s">
        <v>828</v>
      </c>
      <c r="B108" s="1104"/>
      <c r="C108" s="1104"/>
      <c r="D108" s="1104"/>
      <c r="E108" s="1104"/>
      <c r="F108" s="1104"/>
      <c r="G108" s="1104"/>
      <c r="H108" s="1104"/>
      <c r="I108" s="1104"/>
      <c r="J108" s="1104"/>
      <c r="K108" s="1104"/>
      <c r="L108" s="1104"/>
      <c r="M108" s="1105"/>
    </row>
    <row r="109" spans="1:13" ht="20.149999999999999" customHeight="1" thickBot="1" x14ac:dyDescent="0.4">
      <c r="A109" s="1228" t="s">
        <v>1041</v>
      </c>
      <c r="B109" s="1229"/>
      <c r="C109" s="460"/>
      <c r="D109" s="460"/>
      <c r="E109" s="460"/>
      <c r="F109" s="460"/>
      <c r="G109" s="460"/>
      <c r="H109" s="460"/>
      <c r="I109" s="460"/>
      <c r="J109" s="460"/>
      <c r="K109" s="463" t="s">
        <v>1040</v>
      </c>
      <c r="L109" s="1230"/>
      <c r="M109" s="1231"/>
    </row>
  </sheetData>
  <mergeCells count="128">
    <mergeCell ref="A109:B109"/>
    <mergeCell ref="L109:M109"/>
    <mergeCell ref="A5:I5"/>
    <mergeCell ref="J5:K5"/>
    <mergeCell ref="L5:M5"/>
    <mergeCell ref="A6:I6"/>
    <mergeCell ref="J6:K6"/>
    <mergeCell ref="L6:M6"/>
    <mergeCell ref="A1:M1"/>
    <mergeCell ref="B2:C2"/>
    <mergeCell ref="D2:F2"/>
    <mergeCell ref="G2:M2"/>
    <mergeCell ref="A3:M3"/>
    <mergeCell ref="A4:I4"/>
    <mergeCell ref="J4:K4"/>
    <mergeCell ref="L4:M4"/>
    <mergeCell ref="A9:I9"/>
    <mergeCell ref="J9:K9"/>
    <mergeCell ref="L9:M9"/>
    <mergeCell ref="A10:I10"/>
    <mergeCell ref="J10:K10"/>
    <mergeCell ref="L10:M10"/>
    <mergeCell ref="A7:I7"/>
    <mergeCell ref="J7:K7"/>
    <mergeCell ref="L7:M7"/>
    <mergeCell ref="A8:I8"/>
    <mergeCell ref="J8:K8"/>
    <mergeCell ref="L8:M8"/>
    <mergeCell ref="D18:M19"/>
    <mergeCell ref="A20:M20"/>
    <mergeCell ref="A21:C22"/>
    <mergeCell ref="D21:E22"/>
    <mergeCell ref="F21:M22"/>
    <mergeCell ref="D23:M24"/>
    <mergeCell ref="A11:M11"/>
    <mergeCell ref="A12:M14"/>
    <mergeCell ref="A15:M15"/>
    <mergeCell ref="A16:C17"/>
    <mergeCell ref="D16:E17"/>
    <mergeCell ref="F16:M17"/>
    <mergeCell ref="A25:M25"/>
    <mergeCell ref="A26:C27"/>
    <mergeCell ref="D26:E27"/>
    <mergeCell ref="F26:M27"/>
    <mergeCell ref="D28:M29"/>
    <mergeCell ref="A30:A31"/>
    <mergeCell ref="B30:B31"/>
    <mergeCell ref="C30:C31"/>
    <mergeCell ref="D30:M33"/>
    <mergeCell ref="A32:A33"/>
    <mergeCell ref="D37:M38"/>
    <mergeCell ref="D39:M40"/>
    <mergeCell ref="D41:M42"/>
    <mergeCell ref="A43:M43"/>
    <mergeCell ref="A44:C45"/>
    <mergeCell ref="D44:E45"/>
    <mergeCell ref="F44:M45"/>
    <mergeCell ref="B32:B33"/>
    <mergeCell ref="C32:C33"/>
    <mergeCell ref="A34:M34"/>
    <mergeCell ref="A35:C36"/>
    <mergeCell ref="D35:E36"/>
    <mergeCell ref="F35:M36"/>
    <mergeCell ref="D53:M53"/>
    <mergeCell ref="D55:M55"/>
    <mergeCell ref="B56:M56"/>
    <mergeCell ref="D58:M58"/>
    <mergeCell ref="D60:M60"/>
    <mergeCell ref="D62:M62"/>
    <mergeCell ref="D46:M47"/>
    <mergeCell ref="A48:M48"/>
    <mergeCell ref="A49:C50"/>
    <mergeCell ref="D49:E50"/>
    <mergeCell ref="F49:M50"/>
    <mergeCell ref="B51:C51"/>
    <mergeCell ref="D51:M51"/>
    <mergeCell ref="A69:M69"/>
    <mergeCell ref="A70:C71"/>
    <mergeCell ref="D70:E71"/>
    <mergeCell ref="F70:M71"/>
    <mergeCell ref="D72:M73"/>
    <mergeCell ref="D74:M75"/>
    <mergeCell ref="A63:C64"/>
    <mergeCell ref="D63:E64"/>
    <mergeCell ref="F63:M64"/>
    <mergeCell ref="D65:D66"/>
    <mergeCell ref="E65:M66"/>
    <mergeCell ref="D67:D68"/>
    <mergeCell ref="E67:M68"/>
    <mergeCell ref="D82:D83"/>
    <mergeCell ref="E82:G83"/>
    <mergeCell ref="H82:M83"/>
    <mergeCell ref="D84:D85"/>
    <mergeCell ref="E84:K85"/>
    <mergeCell ref="L84:M85"/>
    <mergeCell ref="A76:M76"/>
    <mergeCell ref="A77:M77"/>
    <mergeCell ref="A78:C79"/>
    <mergeCell ref="D78:E79"/>
    <mergeCell ref="F78:M79"/>
    <mergeCell ref="D80:D81"/>
    <mergeCell ref="E80:G81"/>
    <mergeCell ref="H80:M81"/>
    <mergeCell ref="A91:M92"/>
    <mergeCell ref="D93:D94"/>
    <mergeCell ref="E93:M94"/>
    <mergeCell ref="D95:D96"/>
    <mergeCell ref="E95:M96"/>
    <mergeCell ref="A97:M97"/>
    <mergeCell ref="D86:D87"/>
    <mergeCell ref="E86:K87"/>
    <mergeCell ref="L86:M87"/>
    <mergeCell ref="A88:M88"/>
    <mergeCell ref="A89:C90"/>
    <mergeCell ref="D89:E90"/>
    <mergeCell ref="F89:M90"/>
    <mergeCell ref="D104:D105"/>
    <mergeCell ref="E104:M105"/>
    <mergeCell ref="D106:D107"/>
    <mergeCell ref="E106:M107"/>
    <mergeCell ref="A108:M108"/>
    <mergeCell ref="A98:C99"/>
    <mergeCell ref="D98:E99"/>
    <mergeCell ref="F98:M99"/>
    <mergeCell ref="D100:D101"/>
    <mergeCell ref="E100:M101"/>
    <mergeCell ref="D102:D103"/>
    <mergeCell ref="E102:M103"/>
  </mergeCells>
  <dataValidations count="5">
    <dataValidation allowBlank="1" showErrorMessage="1" promptTitle="2.-Mandatory Light Emitting" prompt="Enter the cost(s) associated LED cost(s) listed on Work Order. " sqref="A21:C22" xr:uid="{00000000-0002-0000-1100-000000000000}"/>
    <dataValidation allowBlank="1" showErrorMessage="1" promptTitle="1.-Mandatory- Health &amp; Safety " prompt="Enter the cost(s) associated with H&amp;S amount listed on Work Order. " sqref="A16:C17" xr:uid="{00000000-0002-0000-1100-000001000000}"/>
    <dataValidation allowBlank="1" showInputMessage="1" showErrorMessage="1" promptTitle="1. Mandatory-H&amp;S Items" prompt="Enter the cost(s) associated with H&amp;S amount listed on Work Order. " sqref="D16 D21 D26 D35 D44 D49 D63 D70 D78 D89 D98" xr:uid="{00000000-0002-0000-1100-000002000000}"/>
    <dataValidation allowBlank="1" showErrorMessage="1" promptTitle="1. Mandatory-H&amp;S Items" prompt="Enter the cost(s) associated with H&amp;S amount listed on Work Order. " sqref="F16:M17 F21:M22 F26:M27 F35:M36 F44:M45 F49:M50 F63:M64 F70:M71 F78:M79 F89:M90 F98:M99" xr:uid="{00000000-0002-0000-1100-000003000000}"/>
    <dataValidation allowBlank="1" showErrorMessage="1" sqref="A26:C27 A35:C36 A44:C45 A49:C50 A63:C64 A70:C71 A78:C79 A89:C90 A98:C99" xr:uid="{00000000-0002-0000-1100-000004000000}"/>
  </dataValidations>
  <hyperlinks>
    <hyperlink ref="D53" r:id="rId1" display="Attic Floors- Unconditoned Attic SWS " xr:uid="{00000000-0004-0000-1100-000000000000}"/>
    <hyperlink ref="D55" r:id="rId2" display="Attic Floors- Unconditoned Attic SWS " xr:uid="{00000000-0004-0000-1100-000001000000}"/>
    <hyperlink ref="D58" r:id="rId3" display="○ Attic Floors- Unconditoned Attic SWS " xr:uid="{00000000-0004-0000-1100-000002000000}"/>
    <hyperlink ref="D62" r:id="rId4" display="            ○ Attic Knee Walls SWS" xr:uid="{00000000-0004-0000-1100-000003000000}"/>
    <hyperlink ref="H80" r:id="rId5" xr:uid="{00000000-0004-0000-1100-000004000000}"/>
    <hyperlink ref="H82" r:id="rId6" xr:uid="{00000000-0004-0000-1100-000005000000}"/>
    <hyperlink ref="A20:M20" r:id="rId7" display="○WPN 22-7" xr:uid="{00000000-0004-0000-1100-000006000000}"/>
    <hyperlink ref="D53:M53" r:id="rId8" display=" ○ Attic Floors- Unconditoned Attic SWS " xr:uid="{00000000-0004-0000-1100-000007000000}"/>
    <hyperlink ref="D55:M55" r:id="rId9" display="○ Attic Floors- Unconditoned Attic SWS " xr:uid="{00000000-0004-0000-1100-000008000000}"/>
    <hyperlink ref="D60:H60" r:id="rId10" display="            ○ Inaccessible Ceilings- Dense Pack SWS  " xr:uid="{00000000-0004-0000-1100-000009000000}"/>
    <hyperlink ref="A25:M25" r:id="rId11" display="○ Lighting Replacement SWS" xr:uid="{00000000-0004-0000-1100-00000A000000}"/>
    <hyperlink ref="A34:M34" r:id="rId12" display="○ Air sealing SWS" xr:uid="{00000000-0004-0000-1100-00000B000000}"/>
    <hyperlink ref="A43:M43" r:id="rId13" display="○ Duct sealing SWS" xr:uid="{00000000-0004-0000-1100-00000C000000}"/>
    <hyperlink ref="A48:M48" r:id="rId14" display="○ General Duct Insulation SWS" xr:uid="{00000000-0004-0000-1100-00000D000000}"/>
    <hyperlink ref="A69:M69" r:id="rId15" display="○ Dense Pack Insulation SWS" xr:uid="{00000000-0004-0000-1100-00000E000000}"/>
    <hyperlink ref="A76:M76" r:id="rId16" display="○ Floors SWS" xr:uid="{00000000-0004-0000-1100-00000F000000}"/>
    <hyperlink ref="A77:M77" r:id="rId17" display="○ Ground Vapor Retarders SWS" xr:uid="{00000000-0004-0000-1100-000010000000}"/>
    <hyperlink ref="A97:M97" r:id="rId18" display="○ Refrigerator Replacement SWS " xr:uid="{00000000-0004-0000-1100-000011000000}"/>
    <hyperlink ref="A108:M108" r:id="rId19" display="○ Heating &amp; Cooling: Equipment Installation SWS" xr:uid="{00000000-0004-0000-1100-000012000000}"/>
    <hyperlink ref="L84:M85" r:id="rId20" display="Tank Insulation SWS " xr:uid="{00000000-0004-0000-1100-000013000000}"/>
    <hyperlink ref="L86:M87" r:id="rId21" display="Pipe Insulation SWS" xr:uid="{00000000-0004-0000-1100-000014000000}"/>
  </hyperlinks>
  <pageMargins left="0.7" right="0.7" top="0.75" bottom="0.75" header="0.3" footer="0.3"/>
  <pageSetup scale="69" orientation="portrait" horizontalDpi="300" r:id="rId22"/>
  <rowBreaks count="1" manualBreakCount="1">
    <brk id="62" max="16383" man="1"/>
  </rowBreaks>
  <drawing r:id="rId23"/>
  <legacyDrawing r:id="rId24"/>
  <mc:AlternateContent xmlns:mc="http://schemas.openxmlformats.org/markup-compatibility/2006">
    <mc:Choice Requires="x14">
      <controls>
        <mc:AlternateContent xmlns:mc="http://schemas.openxmlformats.org/markup-compatibility/2006">
          <mc:Choice Requires="x14">
            <control shapeId="47105" r:id="rId25" name="Check Box 1">
              <controlPr defaultSize="0" autoFill="0" autoLine="0" autoPict="0">
                <anchor moveWithCells="1">
                  <from>
                    <xdr:col>10</xdr:col>
                    <xdr:colOff>38100</xdr:colOff>
                    <xdr:row>3</xdr:row>
                    <xdr:rowOff>412750</xdr:rowOff>
                  </from>
                  <to>
                    <xdr:col>10</xdr:col>
                    <xdr:colOff>749300</xdr:colOff>
                    <xdr:row>4</xdr:row>
                    <xdr:rowOff>228600</xdr:rowOff>
                  </to>
                </anchor>
              </controlPr>
            </control>
          </mc:Choice>
        </mc:AlternateContent>
        <mc:AlternateContent xmlns:mc="http://schemas.openxmlformats.org/markup-compatibility/2006">
          <mc:Choice Requires="x14">
            <control shapeId="47106" r:id="rId26" name="Check Box 2">
              <controlPr defaultSize="0" autoFill="0" autoLine="0" autoPict="0">
                <anchor moveWithCells="1">
                  <from>
                    <xdr:col>12</xdr:col>
                    <xdr:colOff>25400</xdr:colOff>
                    <xdr:row>3</xdr:row>
                    <xdr:rowOff>419100</xdr:rowOff>
                  </from>
                  <to>
                    <xdr:col>12</xdr:col>
                    <xdr:colOff>749300</xdr:colOff>
                    <xdr:row>5</xdr:row>
                    <xdr:rowOff>0</xdr:rowOff>
                  </to>
                </anchor>
              </controlPr>
            </control>
          </mc:Choice>
        </mc:AlternateContent>
        <mc:AlternateContent xmlns:mc="http://schemas.openxmlformats.org/markup-compatibility/2006">
          <mc:Choice Requires="x14">
            <control shapeId="47107" r:id="rId27" name="Check Box 3">
              <controlPr defaultSize="0" autoFill="0" autoLine="0" autoPict="0">
                <anchor moveWithCells="1">
                  <from>
                    <xdr:col>10</xdr:col>
                    <xdr:colOff>31750</xdr:colOff>
                    <xdr:row>5</xdr:row>
                    <xdr:rowOff>0</xdr:rowOff>
                  </from>
                  <to>
                    <xdr:col>10</xdr:col>
                    <xdr:colOff>749300</xdr:colOff>
                    <xdr:row>6</xdr:row>
                    <xdr:rowOff>25400</xdr:rowOff>
                  </to>
                </anchor>
              </controlPr>
            </control>
          </mc:Choice>
        </mc:AlternateContent>
        <mc:AlternateContent xmlns:mc="http://schemas.openxmlformats.org/markup-compatibility/2006">
          <mc:Choice Requires="x14">
            <control shapeId="47108" r:id="rId28" name="Check Box 4">
              <controlPr defaultSize="0" autoFill="0" autoLine="0" autoPict="0">
                <anchor moveWithCells="1">
                  <from>
                    <xdr:col>12</xdr:col>
                    <xdr:colOff>25400</xdr:colOff>
                    <xdr:row>4</xdr:row>
                    <xdr:rowOff>228600</xdr:rowOff>
                  </from>
                  <to>
                    <xdr:col>12</xdr:col>
                    <xdr:colOff>749300</xdr:colOff>
                    <xdr:row>6</xdr:row>
                    <xdr:rowOff>25400</xdr:rowOff>
                  </to>
                </anchor>
              </controlPr>
            </control>
          </mc:Choice>
        </mc:AlternateContent>
        <mc:AlternateContent xmlns:mc="http://schemas.openxmlformats.org/markup-compatibility/2006">
          <mc:Choice Requires="x14">
            <control shapeId="47109" r:id="rId29" name="Check Box 5">
              <controlPr defaultSize="0" autoFill="0" autoLine="0" autoPict="0">
                <anchor moveWithCells="1">
                  <from>
                    <xdr:col>10</xdr:col>
                    <xdr:colOff>31750</xdr:colOff>
                    <xdr:row>6</xdr:row>
                    <xdr:rowOff>12700</xdr:rowOff>
                  </from>
                  <to>
                    <xdr:col>10</xdr:col>
                    <xdr:colOff>749300</xdr:colOff>
                    <xdr:row>7</xdr:row>
                    <xdr:rowOff>31750</xdr:rowOff>
                  </to>
                </anchor>
              </controlPr>
            </control>
          </mc:Choice>
        </mc:AlternateContent>
        <mc:AlternateContent xmlns:mc="http://schemas.openxmlformats.org/markup-compatibility/2006">
          <mc:Choice Requires="x14">
            <control shapeId="47110" r:id="rId30" name="Check Box 6">
              <controlPr defaultSize="0" autoFill="0" autoLine="0" autoPict="0">
                <anchor moveWithCells="1">
                  <from>
                    <xdr:col>12</xdr:col>
                    <xdr:colOff>25400</xdr:colOff>
                    <xdr:row>5</xdr:row>
                    <xdr:rowOff>228600</xdr:rowOff>
                  </from>
                  <to>
                    <xdr:col>12</xdr:col>
                    <xdr:colOff>749300</xdr:colOff>
                    <xdr:row>7</xdr:row>
                    <xdr:rowOff>12700</xdr:rowOff>
                  </to>
                </anchor>
              </controlPr>
            </control>
          </mc:Choice>
        </mc:AlternateContent>
        <mc:AlternateContent xmlns:mc="http://schemas.openxmlformats.org/markup-compatibility/2006">
          <mc:Choice Requires="x14">
            <control shapeId="47111" r:id="rId31" name="Check Box 7">
              <controlPr defaultSize="0" autoFill="0" autoLine="0" autoPict="0">
                <anchor moveWithCells="1">
                  <from>
                    <xdr:col>10</xdr:col>
                    <xdr:colOff>31750</xdr:colOff>
                    <xdr:row>6</xdr:row>
                    <xdr:rowOff>228600</xdr:rowOff>
                  </from>
                  <to>
                    <xdr:col>10</xdr:col>
                    <xdr:colOff>736600</xdr:colOff>
                    <xdr:row>8</xdr:row>
                    <xdr:rowOff>12700</xdr:rowOff>
                  </to>
                </anchor>
              </controlPr>
            </control>
          </mc:Choice>
        </mc:AlternateContent>
        <mc:AlternateContent xmlns:mc="http://schemas.openxmlformats.org/markup-compatibility/2006">
          <mc:Choice Requires="x14">
            <control shapeId="47112" r:id="rId32" name="Check Box 8">
              <controlPr defaultSize="0" autoFill="0" autoLine="0" autoPict="0">
                <anchor moveWithCells="1">
                  <from>
                    <xdr:col>12</xdr:col>
                    <xdr:colOff>25400</xdr:colOff>
                    <xdr:row>6</xdr:row>
                    <xdr:rowOff>215900</xdr:rowOff>
                  </from>
                  <to>
                    <xdr:col>12</xdr:col>
                    <xdr:colOff>749300</xdr:colOff>
                    <xdr:row>8</xdr:row>
                    <xdr:rowOff>0</xdr:rowOff>
                  </to>
                </anchor>
              </controlPr>
            </control>
          </mc:Choice>
        </mc:AlternateContent>
        <mc:AlternateContent xmlns:mc="http://schemas.openxmlformats.org/markup-compatibility/2006">
          <mc:Choice Requires="x14">
            <control shapeId="47113" r:id="rId33" name="Check Box 9">
              <controlPr defaultSize="0" autoFill="0" autoLine="0" autoPict="0">
                <anchor moveWithCells="1">
                  <from>
                    <xdr:col>10</xdr:col>
                    <xdr:colOff>31750</xdr:colOff>
                    <xdr:row>7</xdr:row>
                    <xdr:rowOff>222250</xdr:rowOff>
                  </from>
                  <to>
                    <xdr:col>10</xdr:col>
                    <xdr:colOff>736600</xdr:colOff>
                    <xdr:row>9</xdr:row>
                    <xdr:rowOff>0</xdr:rowOff>
                  </to>
                </anchor>
              </controlPr>
            </control>
          </mc:Choice>
        </mc:AlternateContent>
        <mc:AlternateContent xmlns:mc="http://schemas.openxmlformats.org/markup-compatibility/2006">
          <mc:Choice Requires="x14">
            <control shapeId="47114" r:id="rId34" name="Check Box 10">
              <controlPr defaultSize="0" autoFill="0" autoLine="0" autoPict="0">
                <anchor moveWithCells="1">
                  <from>
                    <xdr:col>12</xdr:col>
                    <xdr:colOff>25400</xdr:colOff>
                    <xdr:row>7</xdr:row>
                    <xdr:rowOff>222250</xdr:rowOff>
                  </from>
                  <to>
                    <xdr:col>12</xdr:col>
                    <xdr:colOff>749300</xdr:colOff>
                    <xdr:row>9</xdr:row>
                    <xdr:rowOff>12700</xdr:rowOff>
                  </to>
                </anchor>
              </controlPr>
            </control>
          </mc:Choice>
        </mc:AlternateContent>
        <mc:AlternateContent xmlns:mc="http://schemas.openxmlformats.org/markup-compatibility/2006">
          <mc:Choice Requires="x14">
            <control shapeId="47115" r:id="rId35" name="Check Box 11">
              <controlPr defaultSize="0" autoFill="0" autoLine="0" autoPict="0">
                <anchor moveWithCells="1">
                  <from>
                    <xdr:col>10</xdr:col>
                    <xdr:colOff>31750</xdr:colOff>
                    <xdr:row>8</xdr:row>
                    <xdr:rowOff>228600</xdr:rowOff>
                  </from>
                  <to>
                    <xdr:col>10</xdr:col>
                    <xdr:colOff>749300</xdr:colOff>
                    <xdr:row>10</xdr:row>
                    <xdr:rowOff>25400</xdr:rowOff>
                  </to>
                </anchor>
              </controlPr>
            </control>
          </mc:Choice>
        </mc:AlternateContent>
        <mc:AlternateContent xmlns:mc="http://schemas.openxmlformats.org/markup-compatibility/2006">
          <mc:Choice Requires="x14">
            <control shapeId="47116" r:id="rId36" name="Check Box 12">
              <controlPr defaultSize="0" autoFill="0" autoLine="0" autoPict="0">
                <anchor moveWithCells="1">
                  <from>
                    <xdr:col>12</xdr:col>
                    <xdr:colOff>25400</xdr:colOff>
                    <xdr:row>9</xdr:row>
                    <xdr:rowOff>0</xdr:rowOff>
                  </from>
                  <to>
                    <xdr:col>12</xdr:col>
                    <xdr:colOff>749300</xdr:colOff>
                    <xdr:row>10</xdr:row>
                    <xdr:rowOff>31750</xdr:rowOff>
                  </to>
                </anchor>
              </controlPr>
            </control>
          </mc:Choice>
        </mc:AlternateContent>
        <mc:AlternateContent xmlns:mc="http://schemas.openxmlformats.org/markup-compatibility/2006">
          <mc:Choice Requires="x14">
            <control shapeId="47117" r:id="rId37" name="Check Box 13">
              <controlPr defaultSize="0" autoFill="0" autoLine="0" autoPict="0">
                <anchor moveWithCells="1">
                  <from>
                    <xdr:col>0</xdr:col>
                    <xdr:colOff>184150</xdr:colOff>
                    <xdr:row>31</xdr:row>
                    <xdr:rowOff>69850</xdr:rowOff>
                  </from>
                  <to>
                    <xdr:col>0</xdr:col>
                    <xdr:colOff>488950</xdr:colOff>
                    <xdr:row>32</xdr:row>
                    <xdr:rowOff>139700</xdr:rowOff>
                  </to>
                </anchor>
              </controlPr>
            </control>
          </mc:Choice>
        </mc:AlternateContent>
        <mc:AlternateContent xmlns:mc="http://schemas.openxmlformats.org/markup-compatibility/2006">
          <mc:Choice Requires="x14">
            <control shapeId="47118" r:id="rId38" name="Check Box 14">
              <controlPr defaultSize="0" autoFill="0" autoLine="0" autoPict="0">
                <anchor moveWithCells="1">
                  <from>
                    <xdr:col>2</xdr:col>
                    <xdr:colOff>190500</xdr:colOff>
                    <xdr:row>31</xdr:row>
                    <xdr:rowOff>101600</xdr:rowOff>
                  </from>
                  <to>
                    <xdr:col>3</xdr:col>
                    <xdr:colOff>31750</xdr:colOff>
                    <xdr:row>32</xdr:row>
                    <xdr:rowOff>139700</xdr:rowOff>
                  </to>
                </anchor>
              </controlPr>
            </control>
          </mc:Choice>
        </mc:AlternateContent>
        <mc:AlternateContent xmlns:mc="http://schemas.openxmlformats.org/markup-compatibility/2006">
          <mc:Choice Requires="x14">
            <control shapeId="47119" r:id="rId39" name="Check Box 15">
              <controlPr defaultSize="0" autoFill="0" autoLine="0" autoPict="0">
                <anchor moveWithCells="1">
                  <from>
                    <xdr:col>1</xdr:col>
                    <xdr:colOff>203200</xdr:colOff>
                    <xdr:row>31</xdr:row>
                    <xdr:rowOff>76200</xdr:rowOff>
                  </from>
                  <to>
                    <xdr:col>1</xdr:col>
                    <xdr:colOff>431800</xdr:colOff>
                    <xdr:row>32</xdr:row>
                    <xdr:rowOff>107950</xdr:rowOff>
                  </to>
                </anchor>
              </controlPr>
            </control>
          </mc:Choice>
        </mc:AlternateContent>
        <mc:AlternateContent xmlns:mc="http://schemas.openxmlformats.org/markup-compatibility/2006">
          <mc:Choice Requires="x14">
            <control shapeId="47120" r:id="rId40" name="Check Box 16">
              <controlPr defaultSize="0" autoFill="0" autoLine="0" autoPict="0">
                <anchor moveWithCells="1">
                  <from>
                    <xdr:col>0</xdr:col>
                    <xdr:colOff>184150</xdr:colOff>
                    <xdr:row>38</xdr:row>
                    <xdr:rowOff>177800</xdr:rowOff>
                  </from>
                  <to>
                    <xdr:col>1</xdr:col>
                    <xdr:colOff>38100</xdr:colOff>
                    <xdr:row>40</xdr:row>
                    <xdr:rowOff>31750</xdr:rowOff>
                  </to>
                </anchor>
              </controlPr>
            </control>
          </mc:Choice>
        </mc:AlternateContent>
        <mc:AlternateContent xmlns:mc="http://schemas.openxmlformats.org/markup-compatibility/2006">
          <mc:Choice Requires="x14">
            <control shapeId="47121" r:id="rId41" name="Check Box 17">
              <controlPr defaultSize="0" autoFill="0" autoLine="0" autoPict="0">
                <anchor moveWithCells="1">
                  <from>
                    <xdr:col>2</xdr:col>
                    <xdr:colOff>190500</xdr:colOff>
                    <xdr:row>39</xdr:row>
                    <xdr:rowOff>0</xdr:rowOff>
                  </from>
                  <to>
                    <xdr:col>3</xdr:col>
                    <xdr:colOff>114300</xdr:colOff>
                    <xdr:row>40</xdr:row>
                    <xdr:rowOff>25400</xdr:rowOff>
                  </to>
                </anchor>
              </controlPr>
            </control>
          </mc:Choice>
        </mc:AlternateContent>
        <mc:AlternateContent xmlns:mc="http://schemas.openxmlformats.org/markup-compatibility/2006">
          <mc:Choice Requires="x14">
            <control shapeId="47122" r:id="rId42" name="Check Box 18">
              <controlPr defaultSize="0" autoFill="0" autoLine="0" autoPict="0">
                <anchor moveWithCells="1">
                  <from>
                    <xdr:col>1</xdr:col>
                    <xdr:colOff>203200</xdr:colOff>
                    <xdr:row>38</xdr:row>
                    <xdr:rowOff>190500</xdr:rowOff>
                  </from>
                  <to>
                    <xdr:col>2</xdr:col>
                    <xdr:colOff>107950</xdr:colOff>
                    <xdr:row>40</xdr:row>
                    <xdr:rowOff>0</xdr:rowOff>
                  </to>
                </anchor>
              </controlPr>
            </control>
          </mc:Choice>
        </mc:AlternateContent>
        <mc:AlternateContent xmlns:mc="http://schemas.openxmlformats.org/markup-compatibility/2006">
          <mc:Choice Requires="x14">
            <control shapeId="47123" r:id="rId43" name="Check Box 19">
              <controlPr defaultSize="0" autoFill="0" autoLine="0" autoPict="0">
                <anchor moveWithCells="1">
                  <from>
                    <xdr:col>0</xdr:col>
                    <xdr:colOff>190500</xdr:colOff>
                    <xdr:row>41</xdr:row>
                    <xdr:rowOff>25400</xdr:rowOff>
                  </from>
                  <to>
                    <xdr:col>1</xdr:col>
                    <xdr:colOff>31750</xdr:colOff>
                    <xdr:row>41</xdr:row>
                    <xdr:rowOff>152400</xdr:rowOff>
                  </to>
                </anchor>
              </controlPr>
            </control>
          </mc:Choice>
        </mc:AlternateContent>
        <mc:AlternateContent xmlns:mc="http://schemas.openxmlformats.org/markup-compatibility/2006">
          <mc:Choice Requires="x14">
            <control shapeId="47124" r:id="rId44" name="Check Box 20">
              <controlPr defaultSize="0" autoFill="0" autoLine="0" autoPict="0">
                <anchor moveWithCells="1">
                  <from>
                    <xdr:col>2</xdr:col>
                    <xdr:colOff>190500</xdr:colOff>
                    <xdr:row>41</xdr:row>
                    <xdr:rowOff>0</xdr:rowOff>
                  </from>
                  <to>
                    <xdr:col>3</xdr:col>
                    <xdr:colOff>88900</xdr:colOff>
                    <xdr:row>42</xdr:row>
                    <xdr:rowOff>25400</xdr:rowOff>
                  </to>
                </anchor>
              </controlPr>
            </control>
          </mc:Choice>
        </mc:AlternateContent>
        <mc:AlternateContent xmlns:mc="http://schemas.openxmlformats.org/markup-compatibility/2006">
          <mc:Choice Requires="x14">
            <control shapeId="47125" r:id="rId45" name="Check Box 21">
              <controlPr defaultSize="0" autoFill="0" autoLine="0" autoPict="0">
                <anchor moveWithCells="1">
                  <from>
                    <xdr:col>1</xdr:col>
                    <xdr:colOff>222250</xdr:colOff>
                    <xdr:row>40</xdr:row>
                    <xdr:rowOff>184150</xdr:rowOff>
                  </from>
                  <to>
                    <xdr:col>2</xdr:col>
                    <xdr:colOff>101600</xdr:colOff>
                    <xdr:row>42</xdr:row>
                    <xdr:rowOff>31750</xdr:rowOff>
                  </to>
                </anchor>
              </controlPr>
            </control>
          </mc:Choice>
        </mc:AlternateContent>
        <mc:AlternateContent xmlns:mc="http://schemas.openxmlformats.org/markup-compatibility/2006">
          <mc:Choice Requires="x14">
            <control shapeId="47126" r:id="rId46" name="Check Box 22">
              <controlPr defaultSize="0" autoFill="0" autoLine="0" autoPict="0">
                <anchor moveWithCells="1">
                  <from>
                    <xdr:col>0</xdr:col>
                    <xdr:colOff>184150</xdr:colOff>
                    <xdr:row>17</xdr:row>
                    <xdr:rowOff>177800</xdr:rowOff>
                  </from>
                  <to>
                    <xdr:col>1</xdr:col>
                    <xdr:colOff>254000</xdr:colOff>
                    <xdr:row>19</xdr:row>
                    <xdr:rowOff>38100</xdr:rowOff>
                  </to>
                </anchor>
              </controlPr>
            </control>
          </mc:Choice>
        </mc:AlternateContent>
        <mc:AlternateContent xmlns:mc="http://schemas.openxmlformats.org/markup-compatibility/2006">
          <mc:Choice Requires="x14">
            <control shapeId="47127" r:id="rId47" name="Check Box 23">
              <controlPr defaultSize="0" autoFill="0" autoLine="0" autoPict="0">
                <anchor moveWithCells="1">
                  <from>
                    <xdr:col>1</xdr:col>
                    <xdr:colOff>190500</xdr:colOff>
                    <xdr:row>17</xdr:row>
                    <xdr:rowOff>190500</xdr:rowOff>
                  </from>
                  <to>
                    <xdr:col>2</xdr:col>
                    <xdr:colOff>107950</xdr:colOff>
                    <xdr:row>19</xdr:row>
                    <xdr:rowOff>25400</xdr:rowOff>
                  </to>
                </anchor>
              </controlPr>
            </control>
          </mc:Choice>
        </mc:AlternateContent>
        <mc:AlternateContent xmlns:mc="http://schemas.openxmlformats.org/markup-compatibility/2006">
          <mc:Choice Requires="x14">
            <control shapeId="47128" r:id="rId48" name="Check Box 24">
              <controlPr defaultSize="0" autoFill="0" autoLine="0" autoPict="0">
                <anchor moveWithCells="1">
                  <from>
                    <xdr:col>2</xdr:col>
                    <xdr:colOff>184150</xdr:colOff>
                    <xdr:row>17</xdr:row>
                    <xdr:rowOff>177800</xdr:rowOff>
                  </from>
                  <to>
                    <xdr:col>3</xdr:col>
                    <xdr:colOff>254000</xdr:colOff>
                    <xdr:row>19</xdr:row>
                    <xdr:rowOff>38100</xdr:rowOff>
                  </to>
                </anchor>
              </controlPr>
            </control>
          </mc:Choice>
        </mc:AlternateContent>
        <mc:AlternateContent xmlns:mc="http://schemas.openxmlformats.org/markup-compatibility/2006">
          <mc:Choice Requires="x14">
            <control shapeId="47129" r:id="rId49" name="Check Box 25">
              <controlPr defaultSize="0" autoFill="0" autoLine="0" autoPict="0">
                <anchor moveWithCells="1">
                  <from>
                    <xdr:col>0</xdr:col>
                    <xdr:colOff>184150</xdr:colOff>
                    <xdr:row>36</xdr:row>
                    <xdr:rowOff>177800</xdr:rowOff>
                  </from>
                  <to>
                    <xdr:col>1</xdr:col>
                    <xdr:colOff>38100</xdr:colOff>
                    <xdr:row>38</xdr:row>
                    <xdr:rowOff>31750</xdr:rowOff>
                  </to>
                </anchor>
              </controlPr>
            </control>
          </mc:Choice>
        </mc:AlternateContent>
        <mc:AlternateContent xmlns:mc="http://schemas.openxmlformats.org/markup-compatibility/2006">
          <mc:Choice Requires="x14">
            <control shapeId="47130" r:id="rId50" name="Check Box 26">
              <controlPr defaultSize="0" autoFill="0" autoLine="0" autoPict="0">
                <anchor moveWithCells="1">
                  <from>
                    <xdr:col>2</xdr:col>
                    <xdr:colOff>190500</xdr:colOff>
                    <xdr:row>37</xdr:row>
                    <xdr:rowOff>0</xdr:rowOff>
                  </from>
                  <to>
                    <xdr:col>3</xdr:col>
                    <xdr:colOff>114300</xdr:colOff>
                    <xdr:row>38</xdr:row>
                    <xdr:rowOff>25400</xdr:rowOff>
                  </to>
                </anchor>
              </controlPr>
            </control>
          </mc:Choice>
        </mc:AlternateContent>
        <mc:AlternateContent xmlns:mc="http://schemas.openxmlformats.org/markup-compatibility/2006">
          <mc:Choice Requires="x14">
            <control shapeId="47131" r:id="rId51" name="Check Box 27">
              <controlPr defaultSize="0" autoFill="0" autoLine="0" autoPict="0">
                <anchor moveWithCells="1">
                  <from>
                    <xdr:col>1</xdr:col>
                    <xdr:colOff>203200</xdr:colOff>
                    <xdr:row>36</xdr:row>
                    <xdr:rowOff>190500</xdr:rowOff>
                  </from>
                  <to>
                    <xdr:col>2</xdr:col>
                    <xdr:colOff>107950</xdr:colOff>
                    <xdr:row>38</xdr:row>
                    <xdr:rowOff>0</xdr:rowOff>
                  </to>
                </anchor>
              </controlPr>
            </control>
          </mc:Choice>
        </mc:AlternateContent>
        <mc:AlternateContent xmlns:mc="http://schemas.openxmlformats.org/markup-compatibility/2006">
          <mc:Choice Requires="x14">
            <control shapeId="47132" r:id="rId52" name="Check Box 28">
              <controlPr defaultSize="0" autoFill="0" autoLine="0" autoPict="0">
                <anchor moveWithCells="1">
                  <from>
                    <xdr:col>0</xdr:col>
                    <xdr:colOff>190500</xdr:colOff>
                    <xdr:row>46</xdr:row>
                    <xdr:rowOff>25400</xdr:rowOff>
                  </from>
                  <to>
                    <xdr:col>1</xdr:col>
                    <xdr:colOff>31750</xdr:colOff>
                    <xdr:row>46</xdr:row>
                    <xdr:rowOff>152400</xdr:rowOff>
                  </to>
                </anchor>
              </controlPr>
            </control>
          </mc:Choice>
        </mc:AlternateContent>
        <mc:AlternateContent xmlns:mc="http://schemas.openxmlformats.org/markup-compatibility/2006">
          <mc:Choice Requires="x14">
            <control shapeId="47133" r:id="rId53" name="Check Box 29">
              <controlPr defaultSize="0" autoFill="0" autoLine="0" autoPict="0">
                <anchor moveWithCells="1">
                  <from>
                    <xdr:col>2</xdr:col>
                    <xdr:colOff>190500</xdr:colOff>
                    <xdr:row>46</xdr:row>
                    <xdr:rowOff>0</xdr:rowOff>
                  </from>
                  <to>
                    <xdr:col>3</xdr:col>
                    <xdr:colOff>88900</xdr:colOff>
                    <xdr:row>47</xdr:row>
                    <xdr:rowOff>25400</xdr:rowOff>
                  </to>
                </anchor>
              </controlPr>
            </control>
          </mc:Choice>
        </mc:AlternateContent>
        <mc:AlternateContent xmlns:mc="http://schemas.openxmlformats.org/markup-compatibility/2006">
          <mc:Choice Requires="x14">
            <control shapeId="47134" r:id="rId54" name="Check Box 30">
              <controlPr defaultSize="0" autoFill="0" autoLine="0" autoPict="0">
                <anchor moveWithCells="1">
                  <from>
                    <xdr:col>1</xdr:col>
                    <xdr:colOff>222250</xdr:colOff>
                    <xdr:row>45</xdr:row>
                    <xdr:rowOff>184150</xdr:rowOff>
                  </from>
                  <to>
                    <xdr:col>2</xdr:col>
                    <xdr:colOff>101600</xdr:colOff>
                    <xdr:row>47</xdr:row>
                    <xdr:rowOff>31750</xdr:rowOff>
                  </to>
                </anchor>
              </controlPr>
            </control>
          </mc:Choice>
        </mc:AlternateContent>
        <mc:AlternateContent xmlns:mc="http://schemas.openxmlformats.org/markup-compatibility/2006">
          <mc:Choice Requires="x14">
            <control shapeId="47135" r:id="rId55" name="Check Box 31">
              <controlPr defaultSize="0" autoFill="0" autoLine="0" autoPict="0">
                <anchor moveWithCells="1">
                  <from>
                    <xdr:col>0</xdr:col>
                    <xdr:colOff>190500</xdr:colOff>
                    <xdr:row>27</xdr:row>
                    <xdr:rowOff>152400</xdr:rowOff>
                  </from>
                  <to>
                    <xdr:col>0</xdr:col>
                    <xdr:colOff>495300</xdr:colOff>
                    <xdr:row>29</xdr:row>
                    <xdr:rowOff>25400</xdr:rowOff>
                  </to>
                </anchor>
              </controlPr>
            </control>
          </mc:Choice>
        </mc:AlternateContent>
        <mc:AlternateContent xmlns:mc="http://schemas.openxmlformats.org/markup-compatibility/2006">
          <mc:Choice Requires="x14">
            <control shapeId="47136" r:id="rId56" name="Check Box 32">
              <controlPr defaultSize="0" autoFill="0" autoLine="0" autoPict="0">
                <anchor moveWithCells="1">
                  <from>
                    <xdr:col>2</xdr:col>
                    <xdr:colOff>203200</xdr:colOff>
                    <xdr:row>27</xdr:row>
                    <xdr:rowOff>184150</xdr:rowOff>
                  </from>
                  <to>
                    <xdr:col>3</xdr:col>
                    <xdr:colOff>38100</xdr:colOff>
                    <xdr:row>29</xdr:row>
                    <xdr:rowOff>25400</xdr:rowOff>
                  </to>
                </anchor>
              </controlPr>
            </control>
          </mc:Choice>
        </mc:AlternateContent>
        <mc:AlternateContent xmlns:mc="http://schemas.openxmlformats.org/markup-compatibility/2006">
          <mc:Choice Requires="x14">
            <control shapeId="47137" r:id="rId57" name="Check Box 33">
              <controlPr defaultSize="0" autoFill="0" autoLine="0" autoPict="0">
                <anchor moveWithCells="1">
                  <from>
                    <xdr:col>1</xdr:col>
                    <xdr:colOff>215900</xdr:colOff>
                    <xdr:row>28</xdr:row>
                    <xdr:rowOff>0</xdr:rowOff>
                  </from>
                  <to>
                    <xdr:col>2</xdr:col>
                    <xdr:colOff>0</xdr:colOff>
                    <xdr:row>29</xdr:row>
                    <xdr:rowOff>25400</xdr:rowOff>
                  </to>
                </anchor>
              </controlPr>
            </control>
          </mc:Choice>
        </mc:AlternateContent>
        <mc:AlternateContent xmlns:mc="http://schemas.openxmlformats.org/markup-compatibility/2006">
          <mc:Choice Requires="x14">
            <control shapeId="47138" r:id="rId58" name="Check Box 34">
              <controlPr defaultSize="0" autoFill="0" autoLine="0" autoPict="0">
                <anchor moveWithCells="1">
                  <from>
                    <xdr:col>0</xdr:col>
                    <xdr:colOff>184150</xdr:colOff>
                    <xdr:row>22</xdr:row>
                    <xdr:rowOff>177800</xdr:rowOff>
                  </from>
                  <to>
                    <xdr:col>1</xdr:col>
                    <xdr:colOff>254000</xdr:colOff>
                    <xdr:row>24</xdr:row>
                    <xdr:rowOff>38100</xdr:rowOff>
                  </to>
                </anchor>
              </controlPr>
            </control>
          </mc:Choice>
        </mc:AlternateContent>
        <mc:AlternateContent xmlns:mc="http://schemas.openxmlformats.org/markup-compatibility/2006">
          <mc:Choice Requires="x14">
            <control shapeId="47139" r:id="rId59" name="Check Box 35">
              <controlPr defaultSize="0" autoFill="0" autoLine="0" autoPict="0">
                <anchor moveWithCells="1">
                  <from>
                    <xdr:col>1</xdr:col>
                    <xdr:colOff>190500</xdr:colOff>
                    <xdr:row>22</xdr:row>
                    <xdr:rowOff>190500</xdr:rowOff>
                  </from>
                  <to>
                    <xdr:col>2</xdr:col>
                    <xdr:colOff>107950</xdr:colOff>
                    <xdr:row>24</xdr:row>
                    <xdr:rowOff>25400</xdr:rowOff>
                  </to>
                </anchor>
              </controlPr>
            </control>
          </mc:Choice>
        </mc:AlternateContent>
        <mc:AlternateContent xmlns:mc="http://schemas.openxmlformats.org/markup-compatibility/2006">
          <mc:Choice Requires="x14">
            <control shapeId="47140" r:id="rId60" name="Check Box 36">
              <controlPr defaultSize="0" autoFill="0" autoLine="0" autoPict="0">
                <anchor moveWithCells="1">
                  <from>
                    <xdr:col>2</xdr:col>
                    <xdr:colOff>184150</xdr:colOff>
                    <xdr:row>22</xdr:row>
                    <xdr:rowOff>177800</xdr:rowOff>
                  </from>
                  <to>
                    <xdr:col>3</xdr:col>
                    <xdr:colOff>254000</xdr:colOff>
                    <xdr:row>24</xdr:row>
                    <xdr:rowOff>38100</xdr:rowOff>
                  </to>
                </anchor>
              </controlPr>
            </control>
          </mc:Choice>
        </mc:AlternateContent>
        <mc:AlternateContent xmlns:mc="http://schemas.openxmlformats.org/markup-compatibility/2006">
          <mc:Choice Requires="x14">
            <control shapeId="47141" r:id="rId61" name="Check Box 37">
              <controlPr defaultSize="0" autoFill="0" autoLine="0" autoPict="0">
                <anchor moveWithCells="1">
                  <from>
                    <xdr:col>0</xdr:col>
                    <xdr:colOff>190500</xdr:colOff>
                    <xdr:row>52</xdr:row>
                    <xdr:rowOff>25400</xdr:rowOff>
                  </from>
                  <to>
                    <xdr:col>1</xdr:col>
                    <xdr:colOff>31750</xdr:colOff>
                    <xdr:row>52</xdr:row>
                    <xdr:rowOff>152400</xdr:rowOff>
                  </to>
                </anchor>
              </controlPr>
            </control>
          </mc:Choice>
        </mc:AlternateContent>
        <mc:AlternateContent xmlns:mc="http://schemas.openxmlformats.org/markup-compatibility/2006">
          <mc:Choice Requires="x14">
            <control shapeId="47142" r:id="rId62" name="Check Box 38">
              <controlPr defaultSize="0" autoFill="0" autoLine="0" autoPict="0">
                <anchor moveWithCells="1">
                  <from>
                    <xdr:col>2</xdr:col>
                    <xdr:colOff>190500</xdr:colOff>
                    <xdr:row>52</xdr:row>
                    <xdr:rowOff>0</xdr:rowOff>
                  </from>
                  <to>
                    <xdr:col>3</xdr:col>
                    <xdr:colOff>88900</xdr:colOff>
                    <xdr:row>53</xdr:row>
                    <xdr:rowOff>25400</xdr:rowOff>
                  </to>
                </anchor>
              </controlPr>
            </control>
          </mc:Choice>
        </mc:AlternateContent>
        <mc:AlternateContent xmlns:mc="http://schemas.openxmlformats.org/markup-compatibility/2006">
          <mc:Choice Requires="x14">
            <control shapeId="47143" r:id="rId63" name="Check Box 39">
              <controlPr defaultSize="0" autoFill="0" autoLine="0" autoPict="0">
                <anchor moveWithCells="1">
                  <from>
                    <xdr:col>1</xdr:col>
                    <xdr:colOff>222250</xdr:colOff>
                    <xdr:row>51</xdr:row>
                    <xdr:rowOff>184150</xdr:rowOff>
                  </from>
                  <to>
                    <xdr:col>2</xdr:col>
                    <xdr:colOff>101600</xdr:colOff>
                    <xdr:row>53</xdr:row>
                    <xdr:rowOff>31750</xdr:rowOff>
                  </to>
                </anchor>
              </controlPr>
            </control>
          </mc:Choice>
        </mc:AlternateContent>
        <mc:AlternateContent xmlns:mc="http://schemas.openxmlformats.org/markup-compatibility/2006">
          <mc:Choice Requires="x14">
            <control shapeId="47144" r:id="rId64" name="Check Box 40">
              <controlPr defaultSize="0" autoFill="0" autoLine="0" autoPict="0">
                <anchor moveWithCells="1">
                  <from>
                    <xdr:col>0</xdr:col>
                    <xdr:colOff>190500</xdr:colOff>
                    <xdr:row>54</xdr:row>
                    <xdr:rowOff>25400</xdr:rowOff>
                  </from>
                  <to>
                    <xdr:col>1</xdr:col>
                    <xdr:colOff>31750</xdr:colOff>
                    <xdr:row>54</xdr:row>
                    <xdr:rowOff>152400</xdr:rowOff>
                  </to>
                </anchor>
              </controlPr>
            </control>
          </mc:Choice>
        </mc:AlternateContent>
        <mc:AlternateContent xmlns:mc="http://schemas.openxmlformats.org/markup-compatibility/2006">
          <mc:Choice Requires="x14">
            <control shapeId="47145" r:id="rId65" name="Check Box 41">
              <controlPr defaultSize="0" autoFill="0" autoLine="0" autoPict="0">
                <anchor moveWithCells="1">
                  <from>
                    <xdr:col>2</xdr:col>
                    <xdr:colOff>203200</xdr:colOff>
                    <xdr:row>53</xdr:row>
                    <xdr:rowOff>184150</xdr:rowOff>
                  </from>
                  <to>
                    <xdr:col>3</xdr:col>
                    <xdr:colOff>101600</xdr:colOff>
                    <xdr:row>55</xdr:row>
                    <xdr:rowOff>12700</xdr:rowOff>
                  </to>
                </anchor>
              </controlPr>
            </control>
          </mc:Choice>
        </mc:AlternateContent>
        <mc:AlternateContent xmlns:mc="http://schemas.openxmlformats.org/markup-compatibility/2006">
          <mc:Choice Requires="x14">
            <control shapeId="47146" r:id="rId66" name="Check Box 42">
              <controlPr defaultSize="0" autoFill="0" autoLine="0" autoPict="0">
                <anchor moveWithCells="1">
                  <from>
                    <xdr:col>1</xdr:col>
                    <xdr:colOff>222250</xdr:colOff>
                    <xdr:row>53</xdr:row>
                    <xdr:rowOff>184150</xdr:rowOff>
                  </from>
                  <to>
                    <xdr:col>2</xdr:col>
                    <xdr:colOff>101600</xdr:colOff>
                    <xdr:row>55</xdr:row>
                    <xdr:rowOff>31750</xdr:rowOff>
                  </to>
                </anchor>
              </controlPr>
            </control>
          </mc:Choice>
        </mc:AlternateContent>
        <mc:AlternateContent xmlns:mc="http://schemas.openxmlformats.org/markup-compatibility/2006">
          <mc:Choice Requires="x14">
            <control shapeId="47147" r:id="rId67" name="Check Box 43">
              <controlPr defaultSize="0" autoFill="0" autoLine="0" autoPict="0">
                <anchor moveWithCells="1">
                  <from>
                    <xdr:col>0</xdr:col>
                    <xdr:colOff>190500</xdr:colOff>
                    <xdr:row>57</xdr:row>
                    <xdr:rowOff>25400</xdr:rowOff>
                  </from>
                  <to>
                    <xdr:col>1</xdr:col>
                    <xdr:colOff>31750</xdr:colOff>
                    <xdr:row>57</xdr:row>
                    <xdr:rowOff>152400</xdr:rowOff>
                  </to>
                </anchor>
              </controlPr>
            </control>
          </mc:Choice>
        </mc:AlternateContent>
        <mc:AlternateContent xmlns:mc="http://schemas.openxmlformats.org/markup-compatibility/2006">
          <mc:Choice Requires="x14">
            <control shapeId="47148" r:id="rId68" name="Check Box 44">
              <controlPr defaultSize="0" autoFill="0" autoLine="0" autoPict="0">
                <anchor moveWithCells="1">
                  <from>
                    <xdr:col>2</xdr:col>
                    <xdr:colOff>190500</xdr:colOff>
                    <xdr:row>57</xdr:row>
                    <xdr:rowOff>0</xdr:rowOff>
                  </from>
                  <to>
                    <xdr:col>3</xdr:col>
                    <xdr:colOff>88900</xdr:colOff>
                    <xdr:row>58</xdr:row>
                    <xdr:rowOff>25400</xdr:rowOff>
                  </to>
                </anchor>
              </controlPr>
            </control>
          </mc:Choice>
        </mc:AlternateContent>
        <mc:AlternateContent xmlns:mc="http://schemas.openxmlformats.org/markup-compatibility/2006">
          <mc:Choice Requires="x14">
            <control shapeId="47149" r:id="rId69" name="Check Box 45">
              <controlPr defaultSize="0" autoFill="0" autoLine="0" autoPict="0">
                <anchor moveWithCells="1">
                  <from>
                    <xdr:col>1</xdr:col>
                    <xdr:colOff>222250</xdr:colOff>
                    <xdr:row>56</xdr:row>
                    <xdr:rowOff>184150</xdr:rowOff>
                  </from>
                  <to>
                    <xdr:col>2</xdr:col>
                    <xdr:colOff>101600</xdr:colOff>
                    <xdr:row>58</xdr:row>
                    <xdr:rowOff>31750</xdr:rowOff>
                  </to>
                </anchor>
              </controlPr>
            </control>
          </mc:Choice>
        </mc:AlternateContent>
        <mc:AlternateContent xmlns:mc="http://schemas.openxmlformats.org/markup-compatibility/2006">
          <mc:Choice Requires="x14">
            <control shapeId="47150" r:id="rId70" name="Check Box 46">
              <controlPr defaultSize="0" autoFill="0" autoLine="0" autoPict="0">
                <anchor moveWithCells="1">
                  <from>
                    <xdr:col>0</xdr:col>
                    <xdr:colOff>190500</xdr:colOff>
                    <xdr:row>59</xdr:row>
                    <xdr:rowOff>25400</xdr:rowOff>
                  </from>
                  <to>
                    <xdr:col>1</xdr:col>
                    <xdr:colOff>31750</xdr:colOff>
                    <xdr:row>59</xdr:row>
                    <xdr:rowOff>152400</xdr:rowOff>
                  </to>
                </anchor>
              </controlPr>
            </control>
          </mc:Choice>
        </mc:AlternateContent>
        <mc:AlternateContent xmlns:mc="http://schemas.openxmlformats.org/markup-compatibility/2006">
          <mc:Choice Requires="x14">
            <control shapeId="47151" r:id="rId71" name="Check Box 47">
              <controlPr defaultSize="0" autoFill="0" autoLine="0" autoPict="0">
                <anchor moveWithCells="1">
                  <from>
                    <xdr:col>2</xdr:col>
                    <xdr:colOff>184150</xdr:colOff>
                    <xdr:row>58</xdr:row>
                    <xdr:rowOff>190500</xdr:rowOff>
                  </from>
                  <to>
                    <xdr:col>3</xdr:col>
                    <xdr:colOff>76200</xdr:colOff>
                    <xdr:row>60</xdr:row>
                    <xdr:rowOff>25400</xdr:rowOff>
                  </to>
                </anchor>
              </controlPr>
            </control>
          </mc:Choice>
        </mc:AlternateContent>
        <mc:AlternateContent xmlns:mc="http://schemas.openxmlformats.org/markup-compatibility/2006">
          <mc:Choice Requires="x14">
            <control shapeId="47152" r:id="rId72" name="Check Box 48">
              <controlPr defaultSize="0" autoFill="0" autoLine="0" autoPict="0">
                <anchor moveWithCells="1">
                  <from>
                    <xdr:col>1</xdr:col>
                    <xdr:colOff>222250</xdr:colOff>
                    <xdr:row>58</xdr:row>
                    <xdr:rowOff>184150</xdr:rowOff>
                  </from>
                  <to>
                    <xdr:col>2</xdr:col>
                    <xdr:colOff>101600</xdr:colOff>
                    <xdr:row>60</xdr:row>
                    <xdr:rowOff>31750</xdr:rowOff>
                  </to>
                </anchor>
              </controlPr>
            </control>
          </mc:Choice>
        </mc:AlternateContent>
        <mc:AlternateContent xmlns:mc="http://schemas.openxmlformats.org/markup-compatibility/2006">
          <mc:Choice Requires="x14">
            <control shapeId="47153" r:id="rId73" name="Check Box 49">
              <controlPr defaultSize="0" autoFill="0" autoLine="0" autoPict="0">
                <anchor moveWithCells="1">
                  <from>
                    <xdr:col>0</xdr:col>
                    <xdr:colOff>190500</xdr:colOff>
                    <xdr:row>61</xdr:row>
                    <xdr:rowOff>25400</xdr:rowOff>
                  </from>
                  <to>
                    <xdr:col>1</xdr:col>
                    <xdr:colOff>31750</xdr:colOff>
                    <xdr:row>61</xdr:row>
                    <xdr:rowOff>152400</xdr:rowOff>
                  </to>
                </anchor>
              </controlPr>
            </control>
          </mc:Choice>
        </mc:AlternateContent>
        <mc:AlternateContent xmlns:mc="http://schemas.openxmlformats.org/markup-compatibility/2006">
          <mc:Choice Requires="x14">
            <control shapeId="47154" r:id="rId74" name="Check Box 50">
              <controlPr defaultSize="0" autoFill="0" autoLine="0" autoPict="0">
                <anchor moveWithCells="1">
                  <from>
                    <xdr:col>2</xdr:col>
                    <xdr:colOff>184150</xdr:colOff>
                    <xdr:row>60</xdr:row>
                    <xdr:rowOff>184150</xdr:rowOff>
                  </from>
                  <to>
                    <xdr:col>3</xdr:col>
                    <xdr:colOff>76200</xdr:colOff>
                    <xdr:row>62</xdr:row>
                    <xdr:rowOff>12700</xdr:rowOff>
                  </to>
                </anchor>
              </controlPr>
            </control>
          </mc:Choice>
        </mc:AlternateContent>
        <mc:AlternateContent xmlns:mc="http://schemas.openxmlformats.org/markup-compatibility/2006">
          <mc:Choice Requires="x14">
            <control shapeId="47155" r:id="rId75" name="Check Box 51">
              <controlPr defaultSize="0" autoFill="0" autoLine="0" autoPict="0">
                <anchor moveWithCells="1">
                  <from>
                    <xdr:col>1</xdr:col>
                    <xdr:colOff>222250</xdr:colOff>
                    <xdr:row>60</xdr:row>
                    <xdr:rowOff>184150</xdr:rowOff>
                  </from>
                  <to>
                    <xdr:col>2</xdr:col>
                    <xdr:colOff>101600</xdr:colOff>
                    <xdr:row>62</xdr:row>
                    <xdr:rowOff>31750</xdr:rowOff>
                  </to>
                </anchor>
              </controlPr>
            </control>
          </mc:Choice>
        </mc:AlternateContent>
        <mc:AlternateContent xmlns:mc="http://schemas.openxmlformats.org/markup-compatibility/2006">
          <mc:Choice Requires="x14">
            <control shapeId="47156" r:id="rId76" name="Check Box 52">
              <controlPr defaultSize="0" autoFill="0" autoLine="0" autoPict="0">
                <anchor moveWithCells="1">
                  <from>
                    <xdr:col>0</xdr:col>
                    <xdr:colOff>190500</xdr:colOff>
                    <xdr:row>65</xdr:row>
                    <xdr:rowOff>25400</xdr:rowOff>
                  </from>
                  <to>
                    <xdr:col>1</xdr:col>
                    <xdr:colOff>31750</xdr:colOff>
                    <xdr:row>65</xdr:row>
                    <xdr:rowOff>152400</xdr:rowOff>
                  </to>
                </anchor>
              </controlPr>
            </control>
          </mc:Choice>
        </mc:AlternateContent>
        <mc:AlternateContent xmlns:mc="http://schemas.openxmlformats.org/markup-compatibility/2006">
          <mc:Choice Requires="x14">
            <control shapeId="47157" r:id="rId77" name="Check Box 53">
              <controlPr defaultSize="0" autoFill="0" autoLine="0" autoPict="0">
                <anchor moveWithCells="1">
                  <from>
                    <xdr:col>2</xdr:col>
                    <xdr:colOff>190500</xdr:colOff>
                    <xdr:row>65</xdr:row>
                    <xdr:rowOff>0</xdr:rowOff>
                  </from>
                  <to>
                    <xdr:col>3</xdr:col>
                    <xdr:colOff>88900</xdr:colOff>
                    <xdr:row>66</xdr:row>
                    <xdr:rowOff>25400</xdr:rowOff>
                  </to>
                </anchor>
              </controlPr>
            </control>
          </mc:Choice>
        </mc:AlternateContent>
        <mc:AlternateContent xmlns:mc="http://schemas.openxmlformats.org/markup-compatibility/2006">
          <mc:Choice Requires="x14">
            <control shapeId="47158" r:id="rId78" name="Check Box 54">
              <controlPr defaultSize="0" autoFill="0" autoLine="0" autoPict="0">
                <anchor moveWithCells="1">
                  <from>
                    <xdr:col>1</xdr:col>
                    <xdr:colOff>222250</xdr:colOff>
                    <xdr:row>64</xdr:row>
                    <xdr:rowOff>184150</xdr:rowOff>
                  </from>
                  <to>
                    <xdr:col>2</xdr:col>
                    <xdr:colOff>101600</xdr:colOff>
                    <xdr:row>66</xdr:row>
                    <xdr:rowOff>31750</xdr:rowOff>
                  </to>
                </anchor>
              </controlPr>
            </control>
          </mc:Choice>
        </mc:AlternateContent>
        <mc:AlternateContent xmlns:mc="http://schemas.openxmlformats.org/markup-compatibility/2006">
          <mc:Choice Requires="x14">
            <control shapeId="47159" r:id="rId79" name="Check Box 55">
              <controlPr defaultSize="0" autoFill="0" autoLine="0" autoPict="0">
                <anchor moveWithCells="1">
                  <from>
                    <xdr:col>0</xdr:col>
                    <xdr:colOff>190500</xdr:colOff>
                    <xdr:row>67</xdr:row>
                    <xdr:rowOff>25400</xdr:rowOff>
                  </from>
                  <to>
                    <xdr:col>1</xdr:col>
                    <xdr:colOff>31750</xdr:colOff>
                    <xdr:row>67</xdr:row>
                    <xdr:rowOff>152400</xdr:rowOff>
                  </to>
                </anchor>
              </controlPr>
            </control>
          </mc:Choice>
        </mc:AlternateContent>
        <mc:AlternateContent xmlns:mc="http://schemas.openxmlformats.org/markup-compatibility/2006">
          <mc:Choice Requires="x14">
            <control shapeId="47160" r:id="rId80" name="Check Box 56">
              <controlPr defaultSize="0" autoFill="0" autoLine="0" autoPict="0">
                <anchor moveWithCells="1">
                  <from>
                    <xdr:col>2</xdr:col>
                    <xdr:colOff>190500</xdr:colOff>
                    <xdr:row>67</xdr:row>
                    <xdr:rowOff>0</xdr:rowOff>
                  </from>
                  <to>
                    <xdr:col>3</xdr:col>
                    <xdr:colOff>88900</xdr:colOff>
                    <xdr:row>68</xdr:row>
                    <xdr:rowOff>25400</xdr:rowOff>
                  </to>
                </anchor>
              </controlPr>
            </control>
          </mc:Choice>
        </mc:AlternateContent>
        <mc:AlternateContent xmlns:mc="http://schemas.openxmlformats.org/markup-compatibility/2006">
          <mc:Choice Requires="x14">
            <control shapeId="47161" r:id="rId81" name="Check Box 57">
              <controlPr defaultSize="0" autoFill="0" autoLine="0" autoPict="0">
                <anchor moveWithCells="1">
                  <from>
                    <xdr:col>1</xdr:col>
                    <xdr:colOff>222250</xdr:colOff>
                    <xdr:row>66</xdr:row>
                    <xdr:rowOff>184150</xdr:rowOff>
                  </from>
                  <to>
                    <xdr:col>2</xdr:col>
                    <xdr:colOff>101600</xdr:colOff>
                    <xdr:row>68</xdr:row>
                    <xdr:rowOff>31750</xdr:rowOff>
                  </to>
                </anchor>
              </controlPr>
            </control>
          </mc:Choice>
        </mc:AlternateContent>
        <mc:AlternateContent xmlns:mc="http://schemas.openxmlformats.org/markup-compatibility/2006">
          <mc:Choice Requires="x14">
            <control shapeId="47162" r:id="rId82" name="Check Box 58">
              <controlPr defaultSize="0" autoFill="0" autoLine="0" autoPict="0">
                <anchor moveWithCells="1">
                  <from>
                    <xdr:col>0</xdr:col>
                    <xdr:colOff>190500</xdr:colOff>
                    <xdr:row>72</xdr:row>
                    <xdr:rowOff>25400</xdr:rowOff>
                  </from>
                  <to>
                    <xdr:col>1</xdr:col>
                    <xdr:colOff>31750</xdr:colOff>
                    <xdr:row>72</xdr:row>
                    <xdr:rowOff>152400</xdr:rowOff>
                  </to>
                </anchor>
              </controlPr>
            </control>
          </mc:Choice>
        </mc:AlternateContent>
        <mc:AlternateContent xmlns:mc="http://schemas.openxmlformats.org/markup-compatibility/2006">
          <mc:Choice Requires="x14">
            <control shapeId="47163" r:id="rId83" name="Check Box 59">
              <controlPr defaultSize="0" autoFill="0" autoLine="0" autoPict="0">
                <anchor moveWithCells="1">
                  <from>
                    <xdr:col>2</xdr:col>
                    <xdr:colOff>190500</xdr:colOff>
                    <xdr:row>72</xdr:row>
                    <xdr:rowOff>0</xdr:rowOff>
                  </from>
                  <to>
                    <xdr:col>3</xdr:col>
                    <xdr:colOff>88900</xdr:colOff>
                    <xdr:row>73</xdr:row>
                    <xdr:rowOff>25400</xdr:rowOff>
                  </to>
                </anchor>
              </controlPr>
            </control>
          </mc:Choice>
        </mc:AlternateContent>
        <mc:AlternateContent xmlns:mc="http://schemas.openxmlformats.org/markup-compatibility/2006">
          <mc:Choice Requires="x14">
            <control shapeId="47164" r:id="rId84" name="Check Box 60">
              <controlPr defaultSize="0" autoFill="0" autoLine="0" autoPict="0">
                <anchor moveWithCells="1">
                  <from>
                    <xdr:col>1</xdr:col>
                    <xdr:colOff>222250</xdr:colOff>
                    <xdr:row>71</xdr:row>
                    <xdr:rowOff>184150</xdr:rowOff>
                  </from>
                  <to>
                    <xdr:col>2</xdr:col>
                    <xdr:colOff>101600</xdr:colOff>
                    <xdr:row>73</xdr:row>
                    <xdr:rowOff>31750</xdr:rowOff>
                  </to>
                </anchor>
              </controlPr>
            </control>
          </mc:Choice>
        </mc:AlternateContent>
        <mc:AlternateContent xmlns:mc="http://schemas.openxmlformats.org/markup-compatibility/2006">
          <mc:Choice Requires="x14">
            <control shapeId="47165" r:id="rId85" name="Check Box 61">
              <controlPr defaultSize="0" autoFill="0" autoLine="0" autoPict="0">
                <anchor moveWithCells="1">
                  <from>
                    <xdr:col>0</xdr:col>
                    <xdr:colOff>190500</xdr:colOff>
                    <xdr:row>74</xdr:row>
                    <xdr:rowOff>25400</xdr:rowOff>
                  </from>
                  <to>
                    <xdr:col>1</xdr:col>
                    <xdr:colOff>31750</xdr:colOff>
                    <xdr:row>74</xdr:row>
                    <xdr:rowOff>152400</xdr:rowOff>
                  </to>
                </anchor>
              </controlPr>
            </control>
          </mc:Choice>
        </mc:AlternateContent>
        <mc:AlternateContent xmlns:mc="http://schemas.openxmlformats.org/markup-compatibility/2006">
          <mc:Choice Requires="x14">
            <control shapeId="47166" r:id="rId86" name="Check Box 62">
              <controlPr defaultSize="0" autoFill="0" autoLine="0" autoPict="0">
                <anchor moveWithCells="1">
                  <from>
                    <xdr:col>2</xdr:col>
                    <xdr:colOff>190500</xdr:colOff>
                    <xdr:row>74</xdr:row>
                    <xdr:rowOff>0</xdr:rowOff>
                  </from>
                  <to>
                    <xdr:col>3</xdr:col>
                    <xdr:colOff>88900</xdr:colOff>
                    <xdr:row>75</xdr:row>
                    <xdr:rowOff>25400</xdr:rowOff>
                  </to>
                </anchor>
              </controlPr>
            </control>
          </mc:Choice>
        </mc:AlternateContent>
        <mc:AlternateContent xmlns:mc="http://schemas.openxmlformats.org/markup-compatibility/2006">
          <mc:Choice Requires="x14">
            <control shapeId="47167" r:id="rId87" name="Check Box 63">
              <controlPr defaultSize="0" autoFill="0" autoLine="0" autoPict="0">
                <anchor moveWithCells="1">
                  <from>
                    <xdr:col>1</xdr:col>
                    <xdr:colOff>222250</xdr:colOff>
                    <xdr:row>73</xdr:row>
                    <xdr:rowOff>184150</xdr:rowOff>
                  </from>
                  <to>
                    <xdr:col>2</xdr:col>
                    <xdr:colOff>101600</xdr:colOff>
                    <xdr:row>75</xdr:row>
                    <xdr:rowOff>31750</xdr:rowOff>
                  </to>
                </anchor>
              </controlPr>
            </control>
          </mc:Choice>
        </mc:AlternateContent>
        <mc:AlternateContent xmlns:mc="http://schemas.openxmlformats.org/markup-compatibility/2006">
          <mc:Choice Requires="x14">
            <control shapeId="47168" r:id="rId88" name="Check Box 64">
              <controlPr defaultSize="0" autoFill="0" autoLine="0" autoPict="0">
                <anchor moveWithCells="1">
                  <from>
                    <xdr:col>0</xdr:col>
                    <xdr:colOff>190500</xdr:colOff>
                    <xdr:row>80</xdr:row>
                    <xdr:rowOff>25400</xdr:rowOff>
                  </from>
                  <to>
                    <xdr:col>1</xdr:col>
                    <xdr:colOff>31750</xdr:colOff>
                    <xdr:row>80</xdr:row>
                    <xdr:rowOff>152400</xdr:rowOff>
                  </to>
                </anchor>
              </controlPr>
            </control>
          </mc:Choice>
        </mc:AlternateContent>
        <mc:AlternateContent xmlns:mc="http://schemas.openxmlformats.org/markup-compatibility/2006">
          <mc:Choice Requires="x14">
            <control shapeId="47169" r:id="rId89" name="Check Box 65">
              <controlPr defaultSize="0" autoFill="0" autoLine="0" autoPict="0">
                <anchor moveWithCells="1">
                  <from>
                    <xdr:col>2</xdr:col>
                    <xdr:colOff>190500</xdr:colOff>
                    <xdr:row>80</xdr:row>
                    <xdr:rowOff>0</xdr:rowOff>
                  </from>
                  <to>
                    <xdr:col>3</xdr:col>
                    <xdr:colOff>88900</xdr:colOff>
                    <xdr:row>81</xdr:row>
                    <xdr:rowOff>25400</xdr:rowOff>
                  </to>
                </anchor>
              </controlPr>
            </control>
          </mc:Choice>
        </mc:AlternateContent>
        <mc:AlternateContent xmlns:mc="http://schemas.openxmlformats.org/markup-compatibility/2006">
          <mc:Choice Requires="x14">
            <control shapeId="47170" r:id="rId90" name="Check Box 66">
              <controlPr defaultSize="0" autoFill="0" autoLine="0" autoPict="0">
                <anchor moveWithCells="1">
                  <from>
                    <xdr:col>1</xdr:col>
                    <xdr:colOff>222250</xdr:colOff>
                    <xdr:row>79</xdr:row>
                    <xdr:rowOff>184150</xdr:rowOff>
                  </from>
                  <to>
                    <xdr:col>2</xdr:col>
                    <xdr:colOff>101600</xdr:colOff>
                    <xdr:row>81</xdr:row>
                    <xdr:rowOff>31750</xdr:rowOff>
                  </to>
                </anchor>
              </controlPr>
            </control>
          </mc:Choice>
        </mc:AlternateContent>
        <mc:AlternateContent xmlns:mc="http://schemas.openxmlformats.org/markup-compatibility/2006">
          <mc:Choice Requires="x14">
            <control shapeId="47171" r:id="rId91" name="Check Box 67">
              <controlPr defaultSize="0" autoFill="0" autoLine="0" autoPict="0">
                <anchor moveWithCells="1">
                  <from>
                    <xdr:col>0</xdr:col>
                    <xdr:colOff>190500</xdr:colOff>
                    <xdr:row>82</xdr:row>
                    <xdr:rowOff>25400</xdr:rowOff>
                  </from>
                  <to>
                    <xdr:col>1</xdr:col>
                    <xdr:colOff>31750</xdr:colOff>
                    <xdr:row>82</xdr:row>
                    <xdr:rowOff>152400</xdr:rowOff>
                  </to>
                </anchor>
              </controlPr>
            </control>
          </mc:Choice>
        </mc:AlternateContent>
        <mc:AlternateContent xmlns:mc="http://schemas.openxmlformats.org/markup-compatibility/2006">
          <mc:Choice Requires="x14">
            <control shapeId="47172" r:id="rId92" name="Check Box 68">
              <controlPr defaultSize="0" autoFill="0" autoLine="0" autoPict="0">
                <anchor moveWithCells="1">
                  <from>
                    <xdr:col>2</xdr:col>
                    <xdr:colOff>190500</xdr:colOff>
                    <xdr:row>82</xdr:row>
                    <xdr:rowOff>0</xdr:rowOff>
                  </from>
                  <to>
                    <xdr:col>3</xdr:col>
                    <xdr:colOff>88900</xdr:colOff>
                    <xdr:row>83</xdr:row>
                    <xdr:rowOff>25400</xdr:rowOff>
                  </to>
                </anchor>
              </controlPr>
            </control>
          </mc:Choice>
        </mc:AlternateContent>
        <mc:AlternateContent xmlns:mc="http://schemas.openxmlformats.org/markup-compatibility/2006">
          <mc:Choice Requires="x14">
            <control shapeId="47173" r:id="rId93" name="Check Box 69">
              <controlPr defaultSize="0" autoFill="0" autoLine="0" autoPict="0">
                <anchor moveWithCells="1">
                  <from>
                    <xdr:col>1</xdr:col>
                    <xdr:colOff>222250</xdr:colOff>
                    <xdr:row>81</xdr:row>
                    <xdr:rowOff>184150</xdr:rowOff>
                  </from>
                  <to>
                    <xdr:col>2</xdr:col>
                    <xdr:colOff>101600</xdr:colOff>
                    <xdr:row>83</xdr:row>
                    <xdr:rowOff>31750</xdr:rowOff>
                  </to>
                </anchor>
              </controlPr>
            </control>
          </mc:Choice>
        </mc:AlternateContent>
        <mc:AlternateContent xmlns:mc="http://schemas.openxmlformats.org/markup-compatibility/2006">
          <mc:Choice Requires="x14">
            <control shapeId="47174" r:id="rId94" name="Check Box 70">
              <controlPr defaultSize="0" autoFill="0" autoLine="0" autoPict="0">
                <anchor moveWithCells="1">
                  <from>
                    <xdr:col>0</xdr:col>
                    <xdr:colOff>190500</xdr:colOff>
                    <xdr:row>84</xdr:row>
                    <xdr:rowOff>25400</xdr:rowOff>
                  </from>
                  <to>
                    <xdr:col>1</xdr:col>
                    <xdr:colOff>31750</xdr:colOff>
                    <xdr:row>84</xdr:row>
                    <xdr:rowOff>152400</xdr:rowOff>
                  </to>
                </anchor>
              </controlPr>
            </control>
          </mc:Choice>
        </mc:AlternateContent>
        <mc:AlternateContent xmlns:mc="http://schemas.openxmlformats.org/markup-compatibility/2006">
          <mc:Choice Requires="x14">
            <control shapeId="47175" r:id="rId95" name="Check Box 71">
              <controlPr defaultSize="0" autoFill="0" autoLine="0" autoPict="0">
                <anchor moveWithCells="1">
                  <from>
                    <xdr:col>2</xdr:col>
                    <xdr:colOff>190500</xdr:colOff>
                    <xdr:row>84</xdr:row>
                    <xdr:rowOff>0</xdr:rowOff>
                  </from>
                  <to>
                    <xdr:col>3</xdr:col>
                    <xdr:colOff>88900</xdr:colOff>
                    <xdr:row>85</xdr:row>
                    <xdr:rowOff>25400</xdr:rowOff>
                  </to>
                </anchor>
              </controlPr>
            </control>
          </mc:Choice>
        </mc:AlternateContent>
        <mc:AlternateContent xmlns:mc="http://schemas.openxmlformats.org/markup-compatibility/2006">
          <mc:Choice Requires="x14">
            <control shapeId="47176" r:id="rId96" name="Check Box 72">
              <controlPr defaultSize="0" autoFill="0" autoLine="0" autoPict="0">
                <anchor moveWithCells="1">
                  <from>
                    <xdr:col>1</xdr:col>
                    <xdr:colOff>222250</xdr:colOff>
                    <xdr:row>83</xdr:row>
                    <xdr:rowOff>184150</xdr:rowOff>
                  </from>
                  <to>
                    <xdr:col>2</xdr:col>
                    <xdr:colOff>101600</xdr:colOff>
                    <xdr:row>85</xdr:row>
                    <xdr:rowOff>31750</xdr:rowOff>
                  </to>
                </anchor>
              </controlPr>
            </control>
          </mc:Choice>
        </mc:AlternateContent>
        <mc:AlternateContent xmlns:mc="http://schemas.openxmlformats.org/markup-compatibility/2006">
          <mc:Choice Requires="x14">
            <control shapeId="47177" r:id="rId97" name="Check Box 73">
              <controlPr defaultSize="0" autoFill="0" autoLine="0" autoPict="0">
                <anchor moveWithCells="1">
                  <from>
                    <xdr:col>0</xdr:col>
                    <xdr:colOff>190500</xdr:colOff>
                    <xdr:row>86</xdr:row>
                    <xdr:rowOff>25400</xdr:rowOff>
                  </from>
                  <to>
                    <xdr:col>1</xdr:col>
                    <xdr:colOff>31750</xdr:colOff>
                    <xdr:row>86</xdr:row>
                    <xdr:rowOff>152400</xdr:rowOff>
                  </to>
                </anchor>
              </controlPr>
            </control>
          </mc:Choice>
        </mc:AlternateContent>
        <mc:AlternateContent xmlns:mc="http://schemas.openxmlformats.org/markup-compatibility/2006">
          <mc:Choice Requires="x14">
            <control shapeId="47178" r:id="rId98" name="Check Box 74">
              <controlPr defaultSize="0" autoFill="0" autoLine="0" autoPict="0">
                <anchor moveWithCells="1">
                  <from>
                    <xdr:col>2</xdr:col>
                    <xdr:colOff>190500</xdr:colOff>
                    <xdr:row>86</xdr:row>
                    <xdr:rowOff>0</xdr:rowOff>
                  </from>
                  <to>
                    <xdr:col>3</xdr:col>
                    <xdr:colOff>88900</xdr:colOff>
                    <xdr:row>87</xdr:row>
                    <xdr:rowOff>25400</xdr:rowOff>
                  </to>
                </anchor>
              </controlPr>
            </control>
          </mc:Choice>
        </mc:AlternateContent>
        <mc:AlternateContent xmlns:mc="http://schemas.openxmlformats.org/markup-compatibility/2006">
          <mc:Choice Requires="x14">
            <control shapeId="47179" r:id="rId99" name="Check Box 75">
              <controlPr defaultSize="0" autoFill="0" autoLine="0" autoPict="0">
                <anchor moveWithCells="1">
                  <from>
                    <xdr:col>1</xdr:col>
                    <xdr:colOff>222250</xdr:colOff>
                    <xdr:row>85</xdr:row>
                    <xdr:rowOff>184150</xdr:rowOff>
                  </from>
                  <to>
                    <xdr:col>2</xdr:col>
                    <xdr:colOff>101600</xdr:colOff>
                    <xdr:row>87</xdr:row>
                    <xdr:rowOff>31750</xdr:rowOff>
                  </to>
                </anchor>
              </controlPr>
            </control>
          </mc:Choice>
        </mc:AlternateContent>
        <mc:AlternateContent xmlns:mc="http://schemas.openxmlformats.org/markup-compatibility/2006">
          <mc:Choice Requires="x14">
            <control shapeId="47180" r:id="rId100" name="Check Box 76">
              <controlPr defaultSize="0" autoFill="0" autoLine="0" autoPict="0">
                <anchor moveWithCells="1">
                  <from>
                    <xdr:col>0</xdr:col>
                    <xdr:colOff>190500</xdr:colOff>
                    <xdr:row>93</xdr:row>
                    <xdr:rowOff>25400</xdr:rowOff>
                  </from>
                  <to>
                    <xdr:col>1</xdr:col>
                    <xdr:colOff>31750</xdr:colOff>
                    <xdr:row>93</xdr:row>
                    <xdr:rowOff>152400</xdr:rowOff>
                  </to>
                </anchor>
              </controlPr>
            </control>
          </mc:Choice>
        </mc:AlternateContent>
        <mc:AlternateContent xmlns:mc="http://schemas.openxmlformats.org/markup-compatibility/2006">
          <mc:Choice Requires="x14">
            <control shapeId="47181" r:id="rId101" name="Check Box 77">
              <controlPr defaultSize="0" autoFill="0" autoLine="0" autoPict="0">
                <anchor moveWithCells="1">
                  <from>
                    <xdr:col>2</xdr:col>
                    <xdr:colOff>190500</xdr:colOff>
                    <xdr:row>93</xdr:row>
                    <xdr:rowOff>0</xdr:rowOff>
                  </from>
                  <to>
                    <xdr:col>3</xdr:col>
                    <xdr:colOff>88900</xdr:colOff>
                    <xdr:row>94</xdr:row>
                    <xdr:rowOff>25400</xdr:rowOff>
                  </to>
                </anchor>
              </controlPr>
            </control>
          </mc:Choice>
        </mc:AlternateContent>
        <mc:AlternateContent xmlns:mc="http://schemas.openxmlformats.org/markup-compatibility/2006">
          <mc:Choice Requires="x14">
            <control shapeId="47182" r:id="rId102" name="Check Box 78">
              <controlPr defaultSize="0" autoFill="0" autoLine="0" autoPict="0">
                <anchor moveWithCells="1">
                  <from>
                    <xdr:col>1</xdr:col>
                    <xdr:colOff>222250</xdr:colOff>
                    <xdr:row>92</xdr:row>
                    <xdr:rowOff>184150</xdr:rowOff>
                  </from>
                  <to>
                    <xdr:col>2</xdr:col>
                    <xdr:colOff>101600</xdr:colOff>
                    <xdr:row>94</xdr:row>
                    <xdr:rowOff>31750</xdr:rowOff>
                  </to>
                </anchor>
              </controlPr>
            </control>
          </mc:Choice>
        </mc:AlternateContent>
        <mc:AlternateContent xmlns:mc="http://schemas.openxmlformats.org/markup-compatibility/2006">
          <mc:Choice Requires="x14">
            <control shapeId="47183" r:id="rId103" name="Check Box 79">
              <controlPr defaultSize="0" autoFill="0" autoLine="0" autoPict="0">
                <anchor moveWithCells="1">
                  <from>
                    <xdr:col>2</xdr:col>
                    <xdr:colOff>190500</xdr:colOff>
                    <xdr:row>93</xdr:row>
                    <xdr:rowOff>0</xdr:rowOff>
                  </from>
                  <to>
                    <xdr:col>3</xdr:col>
                    <xdr:colOff>88900</xdr:colOff>
                    <xdr:row>94</xdr:row>
                    <xdr:rowOff>25400</xdr:rowOff>
                  </to>
                </anchor>
              </controlPr>
            </control>
          </mc:Choice>
        </mc:AlternateContent>
        <mc:AlternateContent xmlns:mc="http://schemas.openxmlformats.org/markup-compatibility/2006">
          <mc:Choice Requires="x14">
            <control shapeId="47184" r:id="rId104" name="Check Box 80">
              <controlPr defaultSize="0" autoFill="0" autoLine="0" autoPict="0">
                <anchor moveWithCells="1">
                  <from>
                    <xdr:col>0</xdr:col>
                    <xdr:colOff>190500</xdr:colOff>
                    <xdr:row>95</xdr:row>
                    <xdr:rowOff>25400</xdr:rowOff>
                  </from>
                  <to>
                    <xdr:col>1</xdr:col>
                    <xdr:colOff>31750</xdr:colOff>
                    <xdr:row>95</xdr:row>
                    <xdr:rowOff>152400</xdr:rowOff>
                  </to>
                </anchor>
              </controlPr>
            </control>
          </mc:Choice>
        </mc:AlternateContent>
        <mc:AlternateContent xmlns:mc="http://schemas.openxmlformats.org/markup-compatibility/2006">
          <mc:Choice Requires="x14">
            <control shapeId="47185" r:id="rId105" name="Check Box 81">
              <controlPr defaultSize="0" autoFill="0" autoLine="0" autoPict="0">
                <anchor moveWithCells="1">
                  <from>
                    <xdr:col>2</xdr:col>
                    <xdr:colOff>190500</xdr:colOff>
                    <xdr:row>95</xdr:row>
                    <xdr:rowOff>0</xdr:rowOff>
                  </from>
                  <to>
                    <xdr:col>3</xdr:col>
                    <xdr:colOff>88900</xdr:colOff>
                    <xdr:row>96</xdr:row>
                    <xdr:rowOff>25400</xdr:rowOff>
                  </to>
                </anchor>
              </controlPr>
            </control>
          </mc:Choice>
        </mc:AlternateContent>
        <mc:AlternateContent xmlns:mc="http://schemas.openxmlformats.org/markup-compatibility/2006">
          <mc:Choice Requires="x14">
            <control shapeId="47186" r:id="rId106" name="Check Box 82">
              <controlPr defaultSize="0" autoFill="0" autoLine="0" autoPict="0">
                <anchor moveWithCells="1">
                  <from>
                    <xdr:col>1</xdr:col>
                    <xdr:colOff>222250</xdr:colOff>
                    <xdr:row>94</xdr:row>
                    <xdr:rowOff>184150</xdr:rowOff>
                  </from>
                  <to>
                    <xdr:col>2</xdr:col>
                    <xdr:colOff>101600</xdr:colOff>
                    <xdr:row>96</xdr:row>
                    <xdr:rowOff>31750</xdr:rowOff>
                  </to>
                </anchor>
              </controlPr>
            </control>
          </mc:Choice>
        </mc:AlternateContent>
        <mc:AlternateContent xmlns:mc="http://schemas.openxmlformats.org/markup-compatibility/2006">
          <mc:Choice Requires="x14">
            <control shapeId="47187" r:id="rId107" name="Check Box 83">
              <controlPr defaultSize="0" autoFill="0" autoLine="0" autoPict="0">
                <anchor moveWithCells="1">
                  <from>
                    <xdr:col>0</xdr:col>
                    <xdr:colOff>203200</xdr:colOff>
                    <xdr:row>100</xdr:row>
                    <xdr:rowOff>101600</xdr:rowOff>
                  </from>
                  <to>
                    <xdr:col>1</xdr:col>
                    <xdr:colOff>38100</xdr:colOff>
                    <xdr:row>100</xdr:row>
                    <xdr:rowOff>228600</xdr:rowOff>
                  </to>
                </anchor>
              </controlPr>
            </control>
          </mc:Choice>
        </mc:AlternateContent>
        <mc:AlternateContent xmlns:mc="http://schemas.openxmlformats.org/markup-compatibility/2006">
          <mc:Choice Requires="x14">
            <control shapeId="47188" r:id="rId108" name="Check Box 84">
              <controlPr defaultSize="0" autoFill="0" autoLine="0" autoPict="0">
                <anchor moveWithCells="1">
                  <from>
                    <xdr:col>2</xdr:col>
                    <xdr:colOff>203200</xdr:colOff>
                    <xdr:row>100</xdr:row>
                    <xdr:rowOff>69850</xdr:rowOff>
                  </from>
                  <to>
                    <xdr:col>3</xdr:col>
                    <xdr:colOff>101600</xdr:colOff>
                    <xdr:row>100</xdr:row>
                    <xdr:rowOff>279400</xdr:rowOff>
                  </to>
                </anchor>
              </controlPr>
            </control>
          </mc:Choice>
        </mc:AlternateContent>
        <mc:AlternateContent xmlns:mc="http://schemas.openxmlformats.org/markup-compatibility/2006">
          <mc:Choice Requires="x14">
            <control shapeId="47189" r:id="rId109" name="Check Box 85">
              <controlPr defaultSize="0" autoFill="0" autoLine="0" autoPict="0">
                <anchor moveWithCells="1">
                  <from>
                    <xdr:col>1</xdr:col>
                    <xdr:colOff>190500</xdr:colOff>
                    <xdr:row>100</xdr:row>
                    <xdr:rowOff>25400</xdr:rowOff>
                  </from>
                  <to>
                    <xdr:col>2</xdr:col>
                    <xdr:colOff>215900</xdr:colOff>
                    <xdr:row>100</xdr:row>
                    <xdr:rowOff>317500</xdr:rowOff>
                  </to>
                </anchor>
              </controlPr>
            </control>
          </mc:Choice>
        </mc:AlternateContent>
        <mc:AlternateContent xmlns:mc="http://schemas.openxmlformats.org/markup-compatibility/2006">
          <mc:Choice Requires="x14">
            <control shapeId="47190" r:id="rId110" name="Check Box 86">
              <controlPr defaultSize="0" autoFill="0" autoLine="0" autoPict="0">
                <anchor moveWithCells="1">
                  <from>
                    <xdr:col>0</xdr:col>
                    <xdr:colOff>184150</xdr:colOff>
                    <xdr:row>102</xdr:row>
                    <xdr:rowOff>152400</xdr:rowOff>
                  </from>
                  <to>
                    <xdr:col>1</xdr:col>
                    <xdr:colOff>184150</xdr:colOff>
                    <xdr:row>102</xdr:row>
                    <xdr:rowOff>419100</xdr:rowOff>
                  </to>
                </anchor>
              </controlPr>
            </control>
          </mc:Choice>
        </mc:AlternateContent>
        <mc:AlternateContent xmlns:mc="http://schemas.openxmlformats.org/markup-compatibility/2006">
          <mc:Choice Requires="x14">
            <control shapeId="47191" r:id="rId111" name="Check Box 87">
              <controlPr defaultSize="0" autoFill="0" autoLine="0" autoPict="0">
                <anchor moveWithCells="1">
                  <from>
                    <xdr:col>2</xdr:col>
                    <xdr:colOff>215900</xdr:colOff>
                    <xdr:row>102</xdr:row>
                    <xdr:rowOff>114300</xdr:rowOff>
                  </from>
                  <to>
                    <xdr:col>3</xdr:col>
                    <xdr:colOff>177800</xdr:colOff>
                    <xdr:row>102</xdr:row>
                    <xdr:rowOff>412750</xdr:rowOff>
                  </to>
                </anchor>
              </controlPr>
            </control>
          </mc:Choice>
        </mc:AlternateContent>
        <mc:AlternateContent xmlns:mc="http://schemas.openxmlformats.org/markup-compatibility/2006">
          <mc:Choice Requires="x14">
            <control shapeId="47192" r:id="rId112" name="Check Box 88">
              <controlPr defaultSize="0" autoFill="0" autoLine="0" autoPict="0">
                <anchor moveWithCells="1">
                  <from>
                    <xdr:col>1</xdr:col>
                    <xdr:colOff>190500</xdr:colOff>
                    <xdr:row>102</xdr:row>
                    <xdr:rowOff>114300</xdr:rowOff>
                  </from>
                  <to>
                    <xdr:col>2</xdr:col>
                    <xdr:colOff>215900</xdr:colOff>
                    <xdr:row>102</xdr:row>
                    <xdr:rowOff>393700</xdr:rowOff>
                  </to>
                </anchor>
              </controlPr>
            </control>
          </mc:Choice>
        </mc:AlternateContent>
        <mc:AlternateContent xmlns:mc="http://schemas.openxmlformats.org/markup-compatibility/2006">
          <mc:Choice Requires="x14">
            <control shapeId="47193" r:id="rId113" name="Check Box 89">
              <controlPr defaultSize="0" autoFill="0" autoLine="0" autoPict="0">
                <anchor moveWithCells="1">
                  <from>
                    <xdr:col>0</xdr:col>
                    <xdr:colOff>190500</xdr:colOff>
                    <xdr:row>104</xdr:row>
                    <xdr:rowOff>0</xdr:rowOff>
                  </from>
                  <to>
                    <xdr:col>1</xdr:col>
                    <xdr:colOff>177800</xdr:colOff>
                    <xdr:row>104</xdr:row>
                    <xdr:rowOff>228600</xdr:rowOff>
                  </to>
                </anchor>
              </controlPr>
            </control>
          </mc:Choice>
        </mc:AlternateContent>
        <mc:AlternateContent xmlns:mc="http://schemas.openxmlformats.org/markup-compatibility/2006">
          <mc:Choice Requires="x14">
            <control shapeId="47194" r:id="rId114" name="Check Box 90">
              <controlPr defaultSize="0" autoFill="0" autoLine="0" autoPict="0">
                <anchor moveWithCells="1">
                  <from>
                    <xdr:col>2</xdr:col>
                    <xdr:colOff>190500</xdr:colOff>
                    <xdr:row>104</xdr:row>
                    <xdr:rowOff>0</xdr:rowOff>
                  </from>
                  <to>
                    <xdr:col>3</xdr:col>
                    <xdr:colOff>88900</xdr:colOff>
                    <xdr:row>105</xdr:row>
                    <xdr:rowOff>25400</xdr:rowOff>
                  </to>
                </anchor>
              </controlPr>
            </control>
          </mc:Choice>
        </mc:AlternateContent>
        <mc:AlternateContent xmlns:mc="http://schemas.openxmlformats.org/markup-compatibility/2006">
          <mc:Choice Requires="x14">
            <control shapeId="47195" r:id="rId115" name="Check Box 91">
              <controlPr defaultSize="0" autoFill="0" autoLine="0" autoPict="0">
                <anchor moveWithCells="1">
                  <from>
                    <xdr:col>1</xdr:col>
                    <xdr:colOff>222250</xdr:colOff>
                    <xdr:row>103</xdr:row>
                    <xdr:rowOff>184150</xdr:rowOff>
                  </from>
                  <to>
                    <xdr:col>2</xdr:col>
                    <xdr:colOff>298450</xdr:colOff>
                    <xdr:row>104</xdr:row>
                    <xdr:rowOff>260350</xdr:rowOff>
                  </to>
                </anchor>
              </controlPr>
            </control>
          </mc:Choice>
        </mc:AlternateContent>
        <mc:AlternateContent xmlns:mc="http://schemas.openxmlformats.org/markup-compatibility/2006">
          <mc:Choice Requires="x14">
            <control shapeId="47196" r:id="rId116" name="Check Box 92">
              <controlPr defaultSize="0" autoFill="0" autoLine="0" autoPict="0">
                <anchor moveWithCells="1">
                  <from>
                    <xdr:col>2</xdr:col>
                    <xdr:colOff>190500</xdr:colOff>
                    <xdr:row>104</xdr:row>
                    <xdr:rowOff>0</xdr:rowOff>
                  </from>
                  <to>
                    <xdr:col>3</xdr:col>
                    <xdr:colOff>88900</xdr:colOff>
                    <xdr:row>105</xdr:row>
                    <xdr:rowOff>25400</xdr:rowOff>
                  </to>
                </anchor>
              </controlPr>
            </control>
          </mc:Choice>
        </mc:AlternateContent>
        <mc:AlternateContent xmlns:mc="http://schemas.openxmlformats.org/markup-compatibility/2006">
          <mc:Choice Requires="x14">
            <control shapeId="47197" r:id="rId117" name="Check Box 93">
              <controlPr defaultSize="0" autoFill="0" autoLine="0" autoPict="0">
                <anchor moveWithCells="1">
                  <from>
                    <xdr:col>0</xdr:col>
                    <xdr:colOff>165100</xdr:colOff>
                    <xdr:row>106</xdr:row>
                    <xdr:rowOff>25400</xdr:rowOff>
                  </from>
                  <to>
                    <xdr:col>1</xdr:col>
                    <xdr:colOff>127000</xdr:colOff>
                    <xdr:row>107</xdr:row>
                    <xdr:rowOff>0</xdr:rowOff>
                  </to>
                </anchor>
              </controlPr>
            </control>
          </mc:Choice>
        </mc:AlternateContent>
        <mc:AlternateContent xmlns:mc="http://schemas.openxmlformats.org/markup-compatibility/2006">
          <mc:Choice Requires="x14">
            <control shapeId="47198" r:id="rId118" name="Check Box 94">
              <controlPr defaultSize="0" autoFill="0" autoLine="0" autoPict="0">
                <anchor moveWithCells="1">
                  <from>
                    <xdr:col>2</xdr:col>
                    <xdr:colOff>184150</xdr:colOff>
                    <xdr:row>105</xdr:row>
                    <xdr:rowOff>190500</xdr:rowOff>
                  </from>
                  <to>
                    <xdr:col>3</xdr:col>
                    <xdr:colOff>381000</xdr:colOff>
                    <xdr:row>106</xdr:row>
                    <xdr:rowOff>368300</xdr:rowOff>
                  </to>
                </anchor>
              </controlPr>
            </control>
          </mc:Choice>
        </mc:AlternateContent>
        <mc:AlternateContent xmlns:mc="http://schemas.openxmlformats.org/markup-compatibility/2006">
          <mc:Choice Requires="x14">
            <control shapeId="47199" r:id="rId119" name="Check Box 95">
              <controlPr defaultSize="0" autoFill="0" autoLine="0" autoPict="0">
                <anchor moveWithCells="1">
                  <from>
                    <xdr:col>1</xdr:col>
                    <xdr:colOff>222250</xdr:colOff>
                    <xdr:row>106</xdr:row>
                    <xdr:rowOff>31750</xdr:rowOff>
                  </from>
                  <to>
                    <xdr:col>2</xdr:col>
                    <xdr:colOff>298450</xdr:colOff>
                    <xdr:row>106</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5000000}">
          <x14:formula1>
            <xm:f>'Agency-County'!$A$2:$A$22</xm:f>
          </x14:formula1>
          <xm:sqref>G2:M2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N80"/>
  <sheetViews>
    <sheetView showGridLines="0" zoomScaleNormal="100" zoomScaleSheetLayoutView="80" workbookViewId="0">
      <selection activeCell="Q8" sqref="Q8"/>
    </sheetView>
  </sheetViews>
  <sheetFormatPr defaultRowHeight="14.5" x14ac:dyDescent="0.35"/>
  <cols>
    <col min="3" max="3" width="9.1796875" customWidth="1"/>
    <col min="11" max="11" width="14" customWidth="1"/>
    <col min="12" max="12" width="10.453125" customWidth="1"/>
    <col min="13" max="13" width="14.81640625" customWidth="1"/>
  </cols>
  <sheetData>
    <row r="1" spans="1:13" ht="2.9" customHeight="1" thickBot="1" x14ac:dyDescent="0.4">
      <c r="A1" s="1024"/>
      <c r="B1" s="1024"/>
      <c r="C1" s="1024"/>
      <c r="D1" s="1024"/>
      <c r="E1" s="1024"/>
      <c r="F1" s="1024"/>
      <c r="G1" s="1024"/>
      <c r="H1" s="1024"/>
      <c r="I1" s="1024"/>
      <c r="J1" s="1024"/>
      <c r="K1" s="1024"/>
      <c r="L1" s="1024"/>
      <c r="M1" s="1024"/>
    </row>
    <row r="2" spans="1:13" s="291" customFormat="1" ht="16" thickBot="1" x14ac:dyDescent="0.4">
      <c r="A2" s="415" t="s">
        <v>200</v>
      </c>
      <c r="B2" s="1328">
        <f>'Contact Info'!B3</f>
        <v>0</v>
      </c>
      <c r="C2" s="1328"/>
      <c r="D2" s="1236" t="s">
        <v>776</v>
      </c>
      <c r="E2" s="1236"/>
      <c r="F2" s="1236"/>
      <c r="G2" s="1235"/>
      <c r="H2" s="1235"/>
      <c r="I2" s="1235"/>
      <c r="J2" s="1235"/>
      <c r="K2" s="1235"/>
      <c r="L2" s="1235"/>
      <c r="M2" s="1235"/>
    </row>
    <row r="3" spans="1:13" ht="21.5" thickBot="1" x14ac:dyDescent="0.55000000000000004">
      <c r="A3" s="1329" t="s">
        <v>950</v>
      </c>
      <c r="B3" s="1329"/>
      <c r="C3" s="1329"/>
      <c r="D3" s="1329"/>
      <c r="E3" s="1329"/>
      <c r="F3" s="1329"/>
      <c r="G3" s="1329"/>
      <c r="H3" s="1329"/>
      <c r="I3" s="1329"/>
      <c r="J3" s="1329"/>
      <c r="K3" s="1329"/>
      <c r="L3" s="1329"/>
      <c r="M3" s="1329"/>
    </row>
    <row r="4" spans="1:13" ht="35.15" customHeight="1" thickBot="1" x14ac:dyDescent="0.4">
      <c r="A4" s="1390" t="s">
        <v>879</v>
      </c>
      <c r="B4" s="1390"/>
      <c r="C4" s="1390"/>
      <c r="D4" s="1390"/>
      <c r="E4" s="1390"/>
      <c r="F4" s="1390"/>
      <c r="G4" s="1390"/>
      <c r="H4" s="1390"/>
      <c r="I4" s="1390"/>
      <c r="J4" s="1331" t="s">
        <v>778</v>
      </c>
      <c r="K4" s="1331"/>
      <c r="L4" s="1331" t="s">
        <v>779</v>
      </c>
      <c r="M4" s="1331"/>
    </row>
    <row r="5" spans="1:13" ht="18.75" customHeight="1" thickBot="1" x14ac:dyDescent="0.4">
      <c r="A5" s="1327" t="s">
        <v>830</v>
      </c>
      <c r="B5" s="1327"/>
      <c r="C5" s="1327"/>
      <c r="D5" s="1327"/>
      <c r="E5" s="1327"/>
      <c r="F5" s="1327"/>
      <c r="G5" s="1327"/>
      <c r="H5" s="1327"/>
      <c r="I5" s="1327"/>
      <c r="J5" s="1326"/>
      <c r="K5" s="1326"/>
      <c r="L5" s="1326"/>
      <c r="M5" s="1326"/>
    </row>
    <row r="6" spans="1:13" ht="18.75" customHeight="1" thickBot="1" x14ac:dyDescent="0.4">
      <c r="A6" s="1327" t="s">
        <v>404</v>
      </c>
      <c r="B6" s="1327"/>
      <c r="C6" s="1327"/>
      <c r="D6" s="1327"/>
      <c r="E6" s="1327"/>
      <c r="F6" s="1327"/>
      <c r="G6" s="1327"/>
      <c r="H6" s="1327"/>
      <c r="I6" s="1327"/>
      <c r="J6" s="1326"/>
      <c r="K6" s="1326"/>
      <c r="L6" s="1326"/>
      <c r="M6" s="1326"/>
    </row>
    <row r="7" spans="1:13" ht="18.75" customHeight="1" thickBot="1" x14ac:dyDescent="0.4">
      <c r="A7" s="1327" t="s">
        <v>405</v>
      </c>
      <c r="B7" s="1327"/>
      <c r="C7" s="1327"/>
      <c r="D7" s="1327"/>
      <c r="E7" s="1327"/>
      <c r="F7" s="1327"/>
      <c r="G7" s="1327"/>
      <c r="H7" s="1327"/>
      <c r="I7" s="1327"/>
      <c r="J7" s="1326"/>
      <c r="K7" s="1326"/>
      <c r="L7" s="1326"/>
      <c r="M7" s="1326"/>
    </row>
    <row r="8" spans="1:13" ht="18.75" customHeight="1" thickBot="1" x14ac:dyDescent="0.4">
      <c r="A8" s="1327" t="s">
        <v>883</v>
      </c>
      <c r="B8" s="1327"/>
      <c r="C8" s="1327"/>
      <c r="D8" s="1327"/>
      <c r="E8" s="1327"/>
      <c r="F8" s="1327"/>
      <c r="G8" s="1327"/>
      <c r="H8" s="1327"/>
      <c r="I8" s="1327"/>
      <c r="J8" s="1326"/>
      <c r="K8" s="1326"/>
      <c r="L8" s="1326"/>
      <c r="M8" s="1326"/>
    </row>
    <row r="9" spans="1:13" ht="18.75" customHeight="1" thickBot="1" x14ac:dyDescent="0.4">
      <c r="A9" s="1327" t="s">
        <v>897</v>
      </c>
      <c r="B9" s="1327"/>
      <c r="C9" s="1327"/>
      <c r="D9" s="1327"/>
      <c r="E9" s="1327"/>
      <c r="F9" s="1327"/>
      <c r="G9" s="1327"/>
      <c r="H9" s="1327"/>
      <c r="I9" s="1327"/>
      <c r="J9" s="1326"/>
      <c r="K9" s="1326"/>
      <c r="L9" s="1326"/>
      <c r="M9" s="1326"/>
    </row>
    <row r="10" spans="1:13" ht="18.75" customHeight="1" thickBot="1" x14ac:dyDescent="0.4">
      <c r="A10" s="1327" t="s">
        <v>406</v>
      </c>
      <c r="B10" s="1327"/>
      <c r="C10" s="1327"/>
      <c r="D10" s="1327"/>
      <c r="E10" s="1327"/>
      <c r="F10" s="1327"/>
      <c r="G10" s="1327"/>
      <c r="H10" s="1327"/>
      <c r="I10" s="1327"/>
      <c r="J10" s="1326"/>
      <c r="K10" s="1326"/>
      <c r="L10" s="1326"/>
      <c r="M10" s="1326"/>
    </row>
    <row r="11" spans="1:13" ht="16" thickBot="1" x14ac:dyDescent="0.4">
      <c r="A11" s="1212" t="s">
        <v>0</v>
      </c>
      <c r="B11" s="1213"/>
      <c r="C11" s="1213"/>
      <c r="D11" s="1213"/>
      <c r="E11" s="1213"/>
      <c r="F11" s="1213"/>
      <c r="G11" s="1213"/>
      <c r="H11" s="1213"/>
      <c r="I11" s="1213"/>
      <c r="J11" s="1213"/>
      <c r="K11" s="1213"/>
      <c r="L11" s="1213"/>
      <c r="M11" s="1214"/>
    </row>
    <row r="12" spans="1:13" ht="15" thickBot="1" x14ac:dyDescent="0.4">
      <c r="A12" s="1387" t="s">
        <v>877</v>
      </c>
      <c r="B12" s="1388"/>
      <c r="C12" s="1388"/>
      <c r="D12" s="1388"/>
      <c r="E12" s="1388"/>
      <c r="F12" s="1388"/>
      <c r="G12" s="1388"/>
      <c r="H12" s="1388"/>
      <c r="I12" s="1388"/>
      <c r="J12" s="1388"/>
      <c r="K12" s="1388"/>
      <c r="L12" s="1388"/>
      <c r="M12" s="1389"/>
    </row>
    <row r="13" spans="1:13" ht="15" thickBot="1" x14ac:dyDescent="0.4">
      <c r="A13" s="1387"/>
      <c r="B13" s="1388"/>
      <c r="C13" s="1388"/>
      <c r="D13" s="1388"/>
      <c r="E13" s="1388"/>
      <c r="F13" s="1388"/>
      <c r="G13" s="1388"/>
      <c r="H13" s="1388"/>
      <c r="I13" s="1388"/>
      <c r="J13" s="1388"/>
      <c r="K13" s="1388"/>
      <c r="L13" s="1388"/>
      <c r="M13" s="1389"/>
    </row>
    <row r="14" spans="1:13" ht="15" thickBot="1" x14ac:dyDescent="0.4">
      <c r="A14" s="1387"/>
      <c r="B14" s="1388"/>
      <c r="C14" s="1388"/>
      <c r="D14" s="1388"/>
      <c r="E14" s="1388"/>
      <c r="F14" s="1388"/>
      <c r="G14" s="1388"/>
      <c r="H14" s="1388"/>
      <c r="I14" s="1388"/>
      <c r="J14" s="1388"/>
      <c r="K14" s="1388"/>
      <c r="L14" s="1388"/>
      <c r="M14" s="1389"/>
    </row>
    <row r="15" spans="1:13" ht="15" thickBot="1" x14ac:dyDescent="0.4">
      <c r="A15" s="1324" t="s">
        <v>781</v>
      </c>
      <c r="B15" s="1324"/>
      <c r="C15" s="1324"/>
      <c r="D15" s="1324"/>
      <c r="E15" s="1324"/>
      <c r="F15" s="1324"/>
      <c r="G15" s="1324"/>
      <c r="H15" s="1324"/>
      <c r="I15" s="1324"/>
      <c r="J15" s="1324"/>
      <c r="K15" s="1324"/>
      <c r="L15" s="1324"/>
      <c r="M15" s="1324"/>
    </row>
    <row r="16" spans="1:13" ht="15" thickBot="1" x14ac:dyDescent="0.4">
      <c r="A16" s="1325" t="s">
        <v>782</v>
      </c>
      <c r="B16" s="1325"/>
      <c r="C16" s="1325"/>
      <c r="D16" s="1246" t="s">
        <v>24</v>
      </c>
      <c r="E16" s="1247"/>
      <c r="F16" s="1428"/>
      <c r="G16" s="1429"/>
      <c r="H16" s="1429"/>
      <c r="I16" s="1429"/>
      <c r="J16" s="1429"/>
      <c r="K16" s="1429"/>
      <c r="L16" s="1429"/>
      <c r="M16" s="1430"/>
    </row>
    <row r="17" spans="1:14" ht="15" thickBot="1" x14ac:dyDescent="0.4">
      <c r="A17" s="1325"/>
      <c r="B17" s="1325"/>
      <c r="C17" s="1325"/>
      <c r="D17" s="1248"/>
      <c r="E17" s="1249"/>
      <c r="F17" s="1431"/>
      <c r="G17" s="1432"/>
      <c r="H17" s="1432"/>
      <c r="I17" s="1432"/>
      <c r="J17" s="1432"/>
      <c r="K17" s="1432"/>
      <c r="L17" s="1432"/>
      <c r="M17" s="1433"/>
    </row>
    <row r="18" spans="1:14" ht="15" thickBot="1" x14ac:dyDescent="0.4">
      <c r="A18" s="292" t="s">
        <v>789</v>
      </c>
      <c r="B18" s="292" t="s">
        <v>132</v>
      </c>
      <c r="C18" s="292" t="s">
        <v>790</v>
      </c>
      <c r="D18" s="1318" t="s">
        <v>783</v>
      </c>
      <c r="E18" s="1318"/>
      <c r="F18" s="1318"/>
      <c r="G18" s="1318"/>
      <c r="H18" s="1318"/>
      <c r="I18" s="1318"/>
      <c r="J18" s="1318"/>
      <c r="K18" s="1318"/>
      <c r="L18" s="1318"/>
      <c r="M18" s="1318"/>
    </row>
    <row r="19" spans="1:14" ht="15" thickBot="1" x14ac:dyDescent="0.4">
      <c r="A19" s="392"/>
      <c r="B19" s="392"/>
      <c r="C19" s="392"/>
      <c r="D19" s="1318"/>
      <c r="E19" s="1318"/>
      <c r="F19" s="1318"/>
      <c r="G19" s="1318"/>
      <c r="H19" s="1318"/>
      <c r="I19" s="1318"/>
      <c r="J19" s="1318"/>
      <c r="K19" s="1318"/>
      <c r="L19" s="1318"/>
      <c r="M19" s="1318"/>
    </row>
    <row r="20" spans="1:14" ht="15" thickBot="1" x14ac:dyDescent="0.4">
      <c r="A20" s="1391" t="s">
        <v>878</v>
      </c>
      <c r="B20" s="1392"/>
      <c r="C20" s="1392"/>
      <c r="D20" s="1392"/>
      <c r="E20" s="1392"/>
      <c r="F20" s="1392"/>
      <c r="G20" s="1392"/>
      <c r="H20" s="1392"/>
      <c r="I20" s="1392"/>
      <c r="J20" s="1392"/>
      <c r="K20" s="1392"/>
      <c r="L20" s="1392"/>
      <c r="M20" s="1393"/>
    </row>
    <row r="21" spans="1:14" x14ac:dyDescent="0.35">
      <c r="A21" s="1289" t="s">
        <v>784</v>
      </c>
      <c r="B21" s="1290"/>
      <c r="C21" s="1291"/>
      <c r="D21" s="1246" t="s">
        <v>24</v>
      </c>
      <c r="E21" s="1247"/>
      <c r="F21" s="1428"/>
      <c r="G21" s="1429"/>
      <c r="H21" s="1429"/>
      <c r="I21" s="1429"/>
      <c r="J21" s="1429"/>
      <c r="K21" s="1429"/>
      <c r="L21" s="1429"/>
      <c r="M21" s="1430"/>
    </row>
    <row r="22" spans="1:14" ht="15" thickBot="1" x14ac:dyDescent="0.4">
      <c r="A22" s="1292"/>
      <c r="B22" s="1293"/>
      <c r="C22" s="1294"/>
      <c r="D22" s="1248"/>
      <c r="E22" s="1249"/>
      <c r="F22" s="1431"/>
      <c r="G22" s="1432"/>
      <c r="H22" s="1432"/>
      <c r="I22" s="1432"/>
      <c r="J22" s="1432"/>
      <c r="K22" s="1432"/>
      <c r="L22" s="1432"/>
      <c r="M22" s="1433"/>
    </row>
    <row r="23" spans="1:14" ht="15" thickBot="1" x14ac:dyDescent="0.4">
      <c r="A23" s="293" t="s">
        <v>789</v>
      </c>
      <c r="B23" s="293" t="s">
        <v>132</v>
      </c>
      <c r="C23" s="293" t="s">
        <v>790</v>
      </c>
      <c r="D23" s="1310" t="s">
        <v>926</v>
      </c>
      <c r="E23" s="1310"/>
      <c r="F23" s="1310"/>
      <c r="G23" s="1310"/>
      <c r="H23" s="1310"/>
      <c r="I23" s="1310"/>
      <c r="J23" s="1310"/>
      <c r="K23" s="1310"/>
      <c r="L23" s="1310"/>
      <c r="M23" s="1310"/>
    </row>
    <row r="24" spans="1:14" ht="20.149999999999999" customHeight="1" thickBot="1" x14ac:dyDescent="0.4">
      <c r="A24" s="392"/>
      <c r="B24" s="392"/>
      <c r="C24" s="392"/>
      <c r="D24" s="1310"/>
      <c r="E24" s="1310"/>
      <c r="F24" s="1310"/>
      <c r="G24" s="1310"/>
      <c r="H24" s="1310"/>
      <c r="I24" s="1310"/>
      <c r="J24" s="1310"/>
      <c r="K24" s="1310"/>
      <c r="L24" s="1310"/>
      <c r="M24" s="1310"/>
    </row>
    <row r="25" spans="1:14" ht="15" thickBot="1" x14ac:dyDescent="0.4">
      <c r="A25" s="1116" t="s">
        <v>786</v>
      </c>
      <c r="B25" s="1117"/>
      <c r="C25" s="1117"/>
      <c r="D25" s="1117"/>
      <c r="E25" s="1117"/>
      <c r="F25" s="1117"/>
      <c r="G25" s="1117"/>
      <c r="H25" s="1117"/>
      <c r="I25" s="1117"/>
      <c r="J25" s="1117"/>
      <c r="K25" s="1117"/>
      <c r="L25" s="1117"/>
      <c r="M25" s="1118"/>
    </row>
    <row r="26" spans="1:14" x14ac:dyDescent="0.35">
      <c r="A26" s="1319" t="s">
        <v>787</v>
      </c>
      <c r="B26" s="1319"/>
      <c r="C26" s="1319"/>
      <c r="D26" s="1246" t="s">
        <v>24</v>
      </c>
      <c r="E26" s="1247"/>
      <c r="F26" s="1428"/>
      <c r="G26" s="1429"/>
      <c r="H26" s="1429"/>
      <c r="I26" s="1429"/>
      <c r="J26" s="1429"/>
      <c r="K26" s="1429"/>
      <c r="L26" s="1429"/>
      <c r="M26" s="1430"/>
    </row>
    <row r="27" spans="1:14" ht="15" thickBot="1" x14ac:dyDescent="0.4">
      <c r="A27" s="1320"/>
      <c r="B27" s="1320"/>
      <c r="C27" s="1320"/>
      <c r="D27" s="1248"/>
      <c r="E27" s="1249"/>
      <c r="F27" s="1431"/>
      <c r="G27" s="1432"/>
      <c r="H27" s="1432"/>
      <c r="I27" s="1432"/>
      <c r="J27" s="1432"/>
      <c r="K27" s="1432"/>
      <c r="L27" s="1432"/>
      <c r="M27" s="1433"/>
    </row>
    <row r="28" spans="1:14" ht="15" thickBot="1" x14ac:dyDescent="0.4">
      <c r="A28" s="292" t="s">
        <v>789</v>
      </c>
      <c r="B28" s="292" t="s">
        <v>132</v>
      </c>
      <c r="C28" s="292" t="s">
        <v>790</v>
      </c>
      <c r="D28" s="1317" t="s">
        <v>788</v>
      </c>
      <c r="E28" s="1317"/>
      <c r="F28" s="1317"/>
      <c r="G28" s="1317"/>
      <c r="H28" s="1317"/>
      <c r="I28" s="1317"/>
      <c r="J28" s="1317"/>
      <c r="K28" s="1317"/>
      <c r="L28" s="1317"/>
      <c r="M28" s="1317"/>
    </row>
    <row r="29" spans="1:14" ht="15" thickBot="1" x14ac:dyDescent="0.4">
      <c r="A29" s="392"/>
      <c r="B29" s="392"/>
      <c r="C29" s="392"/>
      <c r="D29" s="1317"/>
      <c r="E29" s="1317"/>
      <c r="F29" s="1317"/>
      <c r="G29" s="1317"/>
      <c r="H29" s="1317"/>
      <c r="I29" s="1317"/>
      <c r="J29" s="1317"/>
      <c r="K29" s="1317"/>
      <c r="L29" s="1317"/>
      <c r="M29" s="1317"/>
    </row>
    <row r="30" spans="1:14" ht="15" thickBot="1" x14ac:dyDescent="0.4">
      <c r="A30" s="292" t="s">
        <v>789</v>
      </c>
      <c r="B30" s="292" t="s">
        <v>132</v>
      </c>
      <c r="C30" s="292" t="s">
        <v>790</v>
      </c>
      <c r="D30" s="1317" t="s">
        <v>934</v>
      </c>
      <c r="E30" s="1317"/>
      <c r="F30" s="1317"/>
      <c r="G30" s="1317"/>
      <c r="H30" s="1317"/>
      <c r="I30" s="1317"/>
      <c r="J30" s="1317"/>
      <c r="K30" s="1317"/>
      <c r="L30" s="1317"/>
      <c r="M30" s="1317"/>
      <c r="N30" s="244"/>
    </row>
    <row r="31" spans="1:14" ht="15" thickBot="1" x14ac:dyDescent="0.4">
      <c r="A31" s="392"/>
      <c r="B31" s="392"/>
      <c r="C31" s="392"/>
      <c r="D31" s="1317"/>
      <c r="E31" s="1317"/>
      <c r="F31" s="1317"/>
      <c r="G31" s="1317"/>
      <c r="H31" s="1317"/>
      <c r="I31" s="1317"/>
      <c r="J31" s="1317"/>
      <c r="K31" s="1317"/>
      <c r="L31" s="1317"/>
      <c r="M31" s="1317"/>
    </row>
    <row r="32" spans="1:14" ht="15" thickBot="1" x14ac:dyDescent="0.4">
      <c r="A32" s="1103" t="s">
        <v>791</v>
      </c>
      <c r="B32" s="1104"/>
      <c r="C32" s="1104"/>
      <c r="D32" s="1104"/>
      <c r="E32" s="1104"/>
      <c r="F32" s="1104"/>
      <c r="G32" s="1104"/>
      <c r="H32" s="1104"/>
      <c r="I32" s="1104"/>
      <c r="J32" s="1104"/>
      <c r="K32" s="1104"/>
      <c r="L32" s="1104"/>
      <c r="M32" s="1105"/>
    </row>
    <row r="33" spans="1:13" x14ac:dyDescent="0.35">
      <c r="A33" s="1308" t="s">
        <v>792</v>
      </c>
      <c r="B33" s="1308"/>
      <c r="C33" s="1308"/>
      <c r="D33" s="1246" t="s">
        <v>24</v>
      </c>
      <c r="E33" s="1247"/>
      <c r="F33" s="1428"/>
      <c r="G33" s="1429"/>
      <c r="H33" s="1429"/>
      <c r="I33" s="1429"/>
      <c r="J33" s="1429"/>
      <c r="K33" s="1429"/>
      <c r="L33" s="1429"/>
      <c r="M33" s="1430"/>
    </row>
    <row r="34" spans="1:13" ht="15" thickBot="1" x14ac:dyDescent="0.4">
      <c r="A34" s="1309"/>
      <c r="B34" s="1309"/>
      <c r="C34" s="1309"/>
      <c r="D34" s="1248"/>
      <c r="E34" s="1249"/>
      <c r="F34" s="1431"/>
      <c r="G34" s="1432"/>
      <c r="H34" s="1432"/>
      <c r="I34" s="1432"/>
      <c r="J34" s="1432"/>
      <c r="K34" s="1432"/>
      <c r="L34" s="1432"/>
      <c r="M34" s="1433"/>
    </row>
    <row r="35" spans="1:13" ht="15" thickBot="1" x14ac:dyDescent="0.4">
      <c r="A35" s="293" t="s">
        <v>789</v>
      </c>
      <c r="B35" s="293" t="s">
        <v>132</v>
      </c>
      <c r="C35" s="293" t="s">
        <v>790</v>
      </c>
      <c r="D35" s="1310" t="s">
        <v>935</v>
      </c>
      <c r="E35" s="1310"/>
      <c r="F35" s="1310"/>
      <c r="G35" s="1310"/>
      <c r="H35" s="1310"/>
      <c r="I35" s="1310"/>
      <c r="J35" s="1310"/>
      <c r="K35" s="1310"/>
      <c r="L35" s="1310"/>
      <c r="M35" s="1310"/>
    </row>
    <row r="36" spans="1:13" ht="15" thickBot="1" x14ac:dyDescent="0.4">
      <c r="A36" s="392"/>
      <c r="B36" s="392"/>
      <c r="C36" s="392"/>
      <c r="D36" s="1310"/>
      <c r="E36" s="1310"/>
      <c r="F36" s="1310"/>
      <c r="G36" s="1310"/>
      <c r="H36" s="1310"/>
      <c r="I36" s="1310"/>
      <c r="J36" s="1310"/>
      <c r="K36" s="1310"/>
      <c r="L36" s="1310"/>
      <c r="M36" s="1310"/>
    </row>
    <row r="37" spans="1:13" ht="15" thickBot="1" x14ac:dyDescent="0.4">
      <c r="A37" s="293" t="s">
        <v>789</v>
      </c>
      <c r="B37" s="293" t="s">
        <v>132</v>
      </c>
      <c r="C37" s="293" t="s">
        <v>790</v>
      </c>
      <c r="D37" s="1310" t="s">
        <v>794</v>
      </c>
      <c r="E37" s="1310"/>
      <c r="F37" s="1310"/>
      <c r="G37" s="1310"/>
      <c r="H37" s="1310"/>
      <c r="I37" s="1310"/>
      <c r="J37" s="1310"/>
      <c r="K37" s="1310"/>
      <c r="L37" s="1310"/>
      <c r="M37" s="1310"/>
    </row>
    <row r="38" spans="1:13" ht="15" thickBot="1" x14ac:dyDescent="0.4">
      <c r="A38" s="392"/>
      <c r="B38" s="392"/>
      <c r="C38" s="392"/>
      <c r="D38" s="1310"/>
      <c r="E38" s="1310"/>
      <c r="F38" s="1310"/>
      <c r="G38" s="1310"/>
      <c r="H38" s="1310"/>
      <c r="I38" s="1310"/>
      <c r="J38" s="1310"/>
      <c r="K38" s="1310"/>
      <c r="L38" s="1310"/>
      <c r="M38" s="1310"/>
    </row>
    <row r="39" spans="1:13" ht="15" thickBot="1" x14ac:dyDescent="0.4">
      <c r="A39" s="293" t="s">
        <v>789</v>
      </c>
      <c r="B39" s="293" t="s">
        <v>132</v>
      </c>
      <c r="C39" s="293" t="s">
        <v>790</v>
      </c>
      <c r="D39" s="1310" t="s">
        <v>795</v>
      </c>
      <c r="E39" s="1310"/>
      <c r="F39" s="1310"/>
      <c r="G39" s="1310"/>
      <c r="H39" s="1310"/>
      <c r="I39" s="1310"/>
      <c r="J39" s="1310"/>
      <c r="K39" s="1310"/>
      <c r="L39" s="1310"/>
      <c r="M39" s="1310"/>
    </row>
    <row r="40" spans="1:13" ht="20.149999999999999" customHeight="1" thickBot="1" x14ac:dyDescent="0.4">
      <c r="A40" s="392"/>
      <c r="B40" s="392"/>
      <c r="C40" s="392"/>
      <c r="D40" s="1310"/>
      <c r="E40" s="1310"/>
      <c r="F40" s="1310"/>
      <c r="G40" s="1310"/>
      <c r="H40" s="1310"/>
      <c r="I40" s="1310"/>
      <c r="J40" s="1310"/>
      <c r="K40" s="1310"/>
      <c r="L40" s="1310"/>
      <c r="M40" s="1310"/>
    </row>
    <row r="41" spans="1:13" ht="15" thickBot="1" x14ac:dyDescent="0.4">
      <c r="A41" s="1116" t="s">
        <v>796</v>
      </c>
      <c r="B41" s="1117"/>
      <c r="C41" s="1117"/>
      <c r="D41" s="1117"/>
      <c r="E41" s="1117"/>
      <c r="F41" s="1117"/>
      <c r="G41" s="1117"/>
      <c r="H41" s="1117"/>
      <c r="I41" s="1117"/>
      <c r="J41" s="1117"/>
      <c r="K41" s="1117"/>
      <c r="L41" s="1117"/>
      <c r="M41" s="1118"/>
    </row>
    <row r="42" spans="1:13" x14ac:dyDescent="0.35">
      <c r="A42" s="1311" t="s">
        <v>898</v>
      </c>
      <c r="B42" s="1312"/>
      <c r="C42" s="1313"/>
      <c r="D42" s="1246" t="s">
        <v>24</v>
      </c>
      <c r="E42" s="1247"/>
      <c r="F42" s="1428"/>
      <c r="G42" s="1429"/>
      <c r="H42" s="1429"/>
      <c r="I42" s="1429"/>
      <c r="J42" s="1429"/>
      <c r="K42" s="1429"/>
      <c r="L42" s="1429"/>
      <c r="M42" s="1430"/>
    </row>
    <row r="43" spans="1:13" ht="15" thickBot="1" x14ac:dyDescent="0.4">
      <c r="A43" s="1314"/>
      <c r="B43" s="1315"/>
      <c r="C43" s="1316"/>
      <c r="D43" s="1248"/>
      <c r="E43" s="1249"/>
      <c r="F43" s="1431"/>
      <c r="G43" s="1432"/>
      <c r="H43" s="1432"/>
      <c r="I43" s="1432"/>
      <c r="J43" s="1432"/>
      <c r="K43" s="1432"/>
      <c r="L43" s="1432"/>
      <c r="M43" s="1433"/>
    </row>
    <row r="44" spans="1:13" ht="20.149999999999999" customHeight="1" thickBot="1" x14ac:dyDescent="0.4">
      <c r="A44" s="402" t="s">
        <v>789</v>
      </c>
      <c r="B44" s="402" t="s">
        <v>132</v>
      </c>
      <c r="C44" s="402" t="s">
        <v>790</v>
      </c>
      <c r="D44" s="1304" t="s">
        <v>943</v>
      </c>
      <c r="E44" s="1258"/>
      <c r="F44" s="1258"/>
      <c r="G44" s="1258"/>
      <c r="H44" s="1258"/>
      <c r="I44" s="1258"/>
      <c r="J44" s="1258"/>
      <c r="K44" s="1258"/>
      <c r="L44" s="1258"/>
      <c r="M44" s="1305"/>
    </row>
    <row r="45" spans="1:13" ht="20.149999999999999" customHeight="1" thickBot="1" x14ac:dyDescent="0.4">
      <c r="A45" s="392"/>
      <c r="B45" s="392"/>
      <c r="C45" s="392"/>
      <c r="D45" s="1306"/>
      <c r="E45" s="1259"/>
      <c r="F45" s="1259"/>
      <c r="G45" s="1259"/>
      <c r="H45" s="1259"/>
      <c r="I45" s="1259"/>
      <c r="J45" s="1259"/>
      <c r="K45" s="1259"/>
      <c r="L45" s="1259"/>
      <c r="M45" s="1307"/>
    </row>
    <row r="46" spans="1:13" ht="15" thickBot="1" x14ac:dyDescent="0.4">
      <c r="A46" s="1391" t="s">
        <v>936</v>
      </c>
      <c r="B46" s="1440"/>
      <c r="C46" s="1440"/>
      <c r="D46" s="1440"/>
      <c r="E46" s="1440"/>
      <c r="F46" s="1440"/>
      <c r="G46" s="1440"/>
      <c r="H46" s="1440"/>
      <c r="I46" s="1440"/>
      <c r="J46" s="1440"/>
      <c r="K46" s="1440"/>
      <c r="L46" s="1440"/>
      <c r="M46" s="1441"/>
    </row>
    <row r="47" spans="1:13" ht="15" customHeight="1" x14ac:dyDescent="0.35">
      <c r="A47" s="1289" t="s">
        <v>899</v>
      </c>
      <c r="B47" s="1290"/>
      <c r="C47" s="1291"/>
      <c r="D47" s="1246" t="s">
        <v>24</v>
      </c>
      <c r="E47" s="1247"/>
      <c r="F47" s="1428"/>
      <c r="G47" s="1429"/>
      <c r="H47" s="1429"/>
      <c r="I47" s="1429"/>
      <c r="J47" s="1429"/>
      <c r="K47" s="1429"/>
      <c r="L47" s="1429"/>
      <c r="M47" s="1430"/>
    </row>
    <row r="48" spans="1:13" ht="15" thickBot="1" x14ac:dyDescent="0.4">
      <c r="A48" s="1292"/>
      <c r="B48" s="1293"/>
      <c r="C48" s="1294"/>
      <c r="D48" s="1248"/>
      <c r="E48" s="1249"/>
      <c r="F48" s="1431"/>
      <c r="G48" s="1432"/>
      <c r="H48" s="1432"/>
      <c r="I48" s="1432"/>
      <c r="J48" s="1432"/>
      <c r="K48" s="1432"/>
      <c r="L48" s="1432"/>
      <c r="M48" s="1433"/>
    </row>
    <row r="49" spans="1:13" ht="15" thickBot="1" x14ac:dyDescent="0.4">
      <c r="A49" s="293" t="s">
        <v>789</v>
      </c>
      <c r="B49" s="293" t="s">
        <v>132</v>
      </c>
      <c r="C49" s="293" t="s">
        <v>790</v>
      </c>
      <c r="D49" s="1295" t="s">
        <v>831</v>
      </c>
      <c r="E49" s="1296"/>
      <c r="F49" s="1296"/>
      <c r="G49" s="1296"/>
      <c r="H49" s="1296"/>
      <c r="I49" s="1296"/>
      <c r="J49" s="1296"/>
      <c r="K49" s="1296"/>
      <c r="L49" s="1296"/>
      <c r="M49" s="1297"/>
    </row>
    <row r="50" spans="1:13" s="294" customFormat="1" ht="15" thickBot="1" x14ac:dyDescent="0.4">
      <c r="A50" s="392"/>
      <c r="B50" s="392"/>
      <c r="C50" s="392"/>
      <c r="D50" s="1298"/>
      <c r="E50" s="1299"/>
      <c r="F50" s="1299"/>
      <c r="G50" s="1299"/>
      <c r="H50" s="1299"/>
      <c r="I50" s="1299"/>
      <c r="J50" s="1299"/>
      <c r="K50" s="1299"/>
      <c r="L50" s="1299"/>
      <c r="M50" s="1300"/>
    </row>
    <row r="51" spans="1:13" s="294" customFormat="1" ht="15" thickBot="1" x14ac:dyDescent="0.4">
      <c r="A51" s="1301" t="s">
        <v>832</v>
      </c>
      <c r="B51" s="1302"/>
      <c r="C51" s="1302"/>
      <c r="D51" s="1302"/>
      <c r="E51" s="1302"/>
      <c r="F51" s="1302"/>
      <c r="G51" s="1302"/>
      <c r="H51" s="1302"/>
      <c r="I51" s="1302"/>
      <c r="J51" s="1302"/>
      <c r="K51" s="1302"/>
      <c r="L51" s="1302"/>
      <c r="M51" s="1303"/>
    </row>
    <row r="52" spans="1:13" ht="15" thickBot="1" x14ac:dyDescent="0.4">
      <c r="A52" s="1188" t="s">
        <v>833</v>
      </c>
      <c r="B52" s="1189"/>
      <c r="C52" s="1189"/>
      <c r="D52" s="1189"/>
      <c r="E52" s="1189"/>
      <c r="F52" s="1189"/>
      <c r="G52" s="1189"/>
      <c r="H52" s="1189"/>
      <c r="I52" s="1189"/>
      <c r="J52" s="1189"/>
      <c r="K52" s="1189"/>
      <c r="L52" s="1189"/>
      <c r="M52" s="1190"/>
    </row>
    <row r="53" spans="1:13" ht="15" customHeight="1" x14ac:dyDescent="0.35">
      <c r="A53" s="1240" t="s">
        <v>901</v>
      </c>
      <c r="B53" s="1241"/>
      <c r="C53" s="1242"/>
      <c r="D53" s="1246" t="s">
        <v>24</v>
      </c>
      <c r="E53" s="1247"/>
      <c r="F53" s="1428"/>
      <c r="G53" s="1429"/>
      <c r="H53" s="1429"/>
      <c r="I53" s="1429"/>
      <c r="J53" s="1429"/>
      <c r="K53" s="1429"/>
      <c r="L53" s="1429"/>
      <c r="M53" s="1430"/>
    </row>
    <row r="54" spans="1:13" ht="15" thickBot="1" x14ac:dyDescent="0.4">
      <c r="A54" s="1243"/>
      <c r="B54" s="1244"/>
      <c r="C54" s="1245"/>
      <c r="D54" s="1248"/>
      <c r="E54" s="1249"/>
      <c r="F54" s="1431"/>
      <c r="G54" s="1432"/>
      <c r="H54" s="1432"/>
      <c r="I54" s="1432"/>
      <c r="J54" s="1432"/>
      <c r="K54" s="1432"/>
      <c r="L54" s="1432"/>
      <c r="M54" s="1433"/>
    </row>
    <row r="55" spans="1:13" ht="15" thickBot="1" x14ac:dyDescent="0.4">
      <c r="A55" s="402" t="s">
        <v>789</v>
      </c>
      <c r="B55" s="402" t="s">
        <v>132</v>
      </c>
      <c r="C55" s="402" t="s">
        <v>790</v>
      </c>
      <c r="D55" s="1256" t="s">
        <v>800</v>
      </c>
      <c r="E55" s="1285" t="s">
        <v>915</v>
      </c>
      <c r="F55" s="1285"/>
      <c r="G55" s="1285"/>
      <c r="H55" s="1400" t="s">
        <v>814</v>
      </c>
      <c r="I55" s="1400"/>
      <c r="J55" s="1400"/>
      <c r="K55" s="1400"/>
      <c r="L55" s="1400"/>
      <c r="M55" s="1401"/>
    </row>
    <row r="56" spans="1:13" ht="15" thickBot="1" x14ac:dyDescent="0.4">
      <c r="A56" s="392"/>
      <c r="B56" s="392"/>
      <c r="C56" s="392"/>
      <c r="D56" s="1257"/>
      <c r="E56" s="1286"/>
      <c r="F56" s="1286"/>
      <c r="G56" s="1286"/>
      <c r="H56" s="1402"/>
      <c r="I56" s="1402"/>
      <c r="J56" s="1402"/>
      <c r="K56" s="1402"/>
      <c r="L56" s="1402"/>
      <c r="M56" s="1403"/>
    </row>
    <row r="57" spans="1:13" ht="15" thickBot="1" x14ac:dyDescent="0.4">
      <c r="A57" s="402" t="s">
        <v>789</v>
      </c>
      <c r="B57" s="402" t="s">
        <v>132</v>
      </c>
      <c r="C57" s="402" t="s">
        <v>790</v>
      </c>
      <c r="D57" s="1256" t="s">
        <v>800</v>
      </c>
      <c r="E57" s="1285" t="s">
        <v>916</v>
      </c>
      <c r="F57" s="1285"/>
      <c r="G57" s="1285"/>
      <c r="H57" s="1400" t="s">
        <v>814</v>
      </c>
      <c r="I57" s="1400"/>
      <c r="J57" s="1400"/>
      <c r="K57" s="1400"/>
      <c r="L57" s="1400"/>
      <c r="M57" s="1401"/>
    </row>
    <row r="58" spans="1:13" ht="15" thickBot="1" x14ac:dyDescent="0.4">
      <c r="A58" s="392"/>
      <c r="B58" s="392"/>
      <c r="C58" s="392"/>
      <c r="D58" s="1257"/>
      <c r="E58" s="1286"/>
      <c r="F58" s="1286"/>
      <c r="G58" s="1286"/>
      <c r="H58" s="1402"/>
      <c r="I58" s="1402"/>
      <c r="J58" s="1402"/>
      <c r="K58" s="1402"/>
      <c r="L58" s="1402"/>
      <c r="M58" s="1403"/>
    </row>
    <row r="59" spans="1:13" ht="15" thickBot="1" x14ac:dyDescent="0.4">
      <c r="A59" s="402" t="s">
        <v>789</v>
      </c>
      <c r="B59" s="402" t="s">
        <v>132</v>
      </c>
      <c r="C59" s="402" t="s">
        <v>790</v>
      </c>
      <c r="D59" s="1256" t="s">
        <v>800</v>
      </c>
      <c r="E59" s="1285" t="s">
        <v>875</v>
      </c>
      <c r="F59" s="1285"/>
      <c r="G59" s="1285"/>
      <c r="H59" s="1285"/>
      <c r="I59" s="1285"/>
      <c r="J59" s="1285"/>
      <c r="K59" s="1285"/>
      <c r="L59" s="1436" t="s">
        <v>816</v>
      </c>
      <c r="M59" s="1437"/>
    </row>
    <row r="60" spans="1:13" ht="15" thickBot="1" x14ac:dyDescent="0.4">
      <c r="A60" s="392"/>
      <c r="B60" s="392"/>
      <c r="C60" s="392"/>
      <c r="D60" s="1257"/>
      <c r="E60" s="1286"/>
      <c r="F60" s="1286"/>
      <c r="G60" s="1286"/>
      <c r="H60" s="1286"/>
      <c r="I60" s="1286"/>
      <c r="J60" s="1286"/>
      <c r="K60" s="1286"/>
      <c r="L60" s="1438"/>
      <c r="M60" s="1439"/>
    </row>
    <row r="61" spans="1:13" ht="15" thickBot="1" x14ac:dyDescent="0.4">
      <c r="A61" s="402" t="s">
        <v>789</v>
      </c>
      <c r="B61" s="402" t="s">
        <v>132</v>
      </c>
      <c r="C61" s="402" t="s">
        <v>790</v>
      </c>
      <c r="D61" s="1256" t="s">
        <v>800</v>
      </c>
      <c r="E61" s="1258" t="s">
        <v>817</v>
      </c>
      <c r="F61" s="1258"/>
      <c r="G61" s="1258"/>
      <c r="H61" s="1258"/>
      <c r="I61" s="1258"/>
      <c r="J61" s="1258"/>
      <c r="K61" s="1258"/>
      <c r="L61" s="1436" t="s">
        <v>818</v>
      </c>
      <c r="M61" s="1437"/>
    </row>
    <row r="62" spans="1:13" ht="15" thickBot="1" x14ac:dyDescent="0.4">
      <c r="A62" s="392"/>
      <c r="B62" s="392"/>
      <c r="C62" s="392"/>
      <c r="D62" s="1257"/>
      <c r="E62" s="1259"/>
      <c r="F62" s="1259"/>
      <c r="G62" s="1259"/>
      <c r="H62" s="1259"/>
      <c r="I62" s="1259"/>
      <c r="J62" s="1259"/>
      <c r="K62" s="1259"/>
      <c r="L62" s="1438"/>
      <c r="M62" s="1439"/>
    </row>
    <row r="63" spans="1:13" ht="15" thickBot="1" x14ac:dyDescent="0.4">
      <c r="A63" s="403"/>
      <c r="B63" s="404"/>
      <c r="C63" s="404"/>
      <c r="D63" s="1264" t="s">
        <v>902</v>
      </c>
      <c r="E63" s="1264"/>
      <c r="F63" s="1264"/>
      <c r="G63" s="1264"/>
      <c r="H63" s="1264"/>
      <c r="I63" s="1264"/>
      <c r="J63" s="1264"/>
      <c r="K63" s="1264"/>
      <c r="L63" s="404"/>
      <c r="M63" s="405"/>
    </row>
    <row r="64" spans="1:13" x14ac:dyDescent="0.35">
      <c r="A64" s="1265" t="s">
        <v>834</v>
      </c>
      <c r="B64" s="1265"/>
      <c r="C64" s="1265"/>
      <c r="D64" s="1246" t="s">
        <v>24</v>
      </c>
      <c r="E64" s="1247"/>
      <c r="F64" s="1428"/>
      <c r="G64" s="1429"/>
      <c r="H64" s="1429"/>
      <c r="I64" s="1429"/>
      <c r="J64" s="1429"/>
      <c r="K64" s="1429"/>
      <c r="L64" s="1429"/>
      <c r="M64" s="1430"/>
    </row>
    <row r="65" spans="1:13" ht="15" thickBot="1" x14ac:dyDescent="0.4">
      <c r="A65" s="1266"/>
      <c r="B65" s="1266"/>
      <c r="C65" s="1266"/>
      <c r="D65" s="1248"/>
      <c r="E65" s="1249"/>
      <c r="F65" s="1431"/>
      <c r="G65" s="1432"/>
      <c r="H65" s="1432"/>
      <c r="I65" s="1432"/>
      <c r="J65" s="1432"/>
      <c r="K65" s="1432"/>
      <c r="L65" s="1432"/>
      <c r="M65" s="1433"/>
    </row>
    <row r="66" spans="1:13" x14ac:dyDescent="0.35">
      <c r="A66" s="1273" t="s">
        <v>932</v>
      </c>
      <c r="B66" s="1274"/>
      <c r="C66" s="1274"/>
      <c r="D66" s="1274"/>
      <c r="E66" s="1274"/>
      <c r="F66" s="1274"/>
      <c r="G66" s="1274"/>
      <c r="H66" s="1274"/>
      <c r="I66" s="1274"/>
      <c r="J66" s="1274"/>
      <c r="K66" s="1274"/>
      <c r="L66" s="1274"/>
      <c r="M66" s="1275"/>
    </row>
    <row r="67" spans="1:13" ht="15" thickBot="1" x14ac:dyDescent="0.4">
      <c r="A67" s="1276"/>
      <c r="B67" s="1277"/>
      <c r="C67" s="1277"/>
      <c r="D67" s="1277"/>
      <c r="E67" s="1277"/>
      <c r="F67" s="1277"/>
      <c r="G67" s="1277"/>
      <c r="H67" s="1277"/>
      <c r="I67" s="1277"/>
      <c r="J67" s="1277"/>
      <c r="K67" s="1277"/>
      <c r="L67" s="1277"/>
      <c r="M67" s="1278"/>
    </row>
    <row r="68" spans="1:13" ht="15" thickBot="1" x14ac:dyDescent="0.4">
      <c r="A68" s="293" t="s">
        <v>789</v>
      </c>
      <c r="B68" s="293" t="s">
        <v>132</v>
      </c>
      <c r="C68" s="293" t="s">
        <v>790</v>
      </c>
      <c r="D68" s="1279" t="s">
        <v>800</v>
      </c>
      <c r="E68" s="1281" t="s">
        <v>820</v>
      </c>
      <c r="F68" s="1281"/>
      <c r="G68" s="1281"/>
      <c r="H68" s="1281"/>
      <c r="I68" s="1281"/>
      <c r="J68" s="1281"/>
      <c r="K68" s="1281"/>
      <c r="L68" s="1281"/>
      <c r="M68" s="1282"/>
    </row>
    <row r="69" spans="1:13" ht="15" thickBot="1" x14ac:dyDescent="0.4">
      <c r="A69" s="392"/>
      <c r="B69" s="392"/>
      <c r="C69" s="392"/>
      <c r="D69" s="1280"/>
      <c r="E69" s="1283"/>
      <c r="F69" s="1283"/>
      <c r="G69" s="1283"/>
      <c r="H69" s="1283"/>
      <c r="I69" s="1283"/>
      <c r="J69" s="1283"/>
      <c r="K69" s="1283"/>
      <c r="L69" s="1283"/>
      <c r="M69" s="1284"/>
    </row>
    <row r="70" spans="1:13" ht="15" thickBot="1" x14ac:dyDescent="0.4">
      <c r="A70" s="293" t="s">
        <v>789</v>
      </c>
      <c r="B70" s="293" t="s">
        <v>132</v>
      </c>
      <c r="C70" s="293" t="s">
        <v>790</v>
      </c>
      <c r="D70" s="1279" t="s">
        <v>800</v>
      </c>
      <c r="E70" s="1281" t="s">
        <v>933</v>
      </c>
      <c r="F70" s="1281"/>
      <c r="G70" s="1281"/>
      <c r="H70" s="1281"/>
      <c r="I70" s="1281"/>
      <c r="J70" s="1281"/>
      <c r="K70" s="1281"/>
      <c r="L70" s="1281"/>
      <c r="M70" s="1282"/>
    </row>
    <row r="71" spans="1:13" ht="20.149999999999999" customHeight="1" thickBot="1" x14ac:dyDescent="0.4">
      <c r="A71" s="392"/>
      <c r="B71" s="392"/>
      <c r="C71" s="392"/>
      <c r="D71" s="1280"/>
      <c r="E71" s="1283"/>
      <c r="F71" s="1283"/>
      <c r="G71" s="1283"/>
      <c r="H71" s="1283"/>
      <c r="I71" s="1283"/>
      <c r="J71" s="1283"/>
      <c r="K71" s="1283"/>
      <c r="L71" s="1283"/>
      <c r="M71" s="1284"/>
    </row>
    <row r="72" spans="1:13" ht="15" thickBot="1" x14ac:dyDescent="0.4">
      <c r="A72" s="1188" t="s">
        <v>822</v>
      </c>
      <c r="B72" s="1189"/>
      <c r="C72" s="1189"/>
      <c r="D72" s="1189"/>
      <c r="E72" s="1189"/>
      <c r="F72" s="1189"/>
      <c r="G72" s="1189"/>
      <c r="H72" s="1189"/>
      <c r="I72" s="1189"/>
      <c r="J72" s="1189"/>
      <c r="K72" s="1189"/>
      <c r="L72" s="1189"/>
      <c r="M72" s="1190"/>
    </row>
    <row r="73" spans="1:13" ht="15" customHeight="1" x14ac:dyDescent="0.35">
      <c r="A73" s="1240" t="s">
        <v>903</v>
      </c>
      <c r="B73" s="1241"/>
      <c r="C73" s="1242"/>
      <c r="D73" s="1246" t="s">
        <v>24</v>
      </c>
      <c r="E73" s="1247"/>
      <c r="F73" s="1428"/>
      <c r="G73" s="1429"/>
      <c r="H73" s="1429"/>
      <c r="I73" s="1429"/>
      <c r="J73" s="1429"/>
      <c r="K73" s="1429"/>
      <c r="L73" s="1429"/>
      <c r="M73" s="1430"/>
    </row>
    <row r="74" spans="1:13" ht="21" customHeight="1" thickBot="1" x14ac:dyDescent="0.4">
      <c r="A74" s="1243"/>
      <c r="B74" s="1244"/>
      <c r="C74" s="1245"/>
      <c r="D74" s="1248"/>
      <c r="E74" s="1249"/>
      <c r="F74" s="1431"/>
      <c r="G74" s="1432"/>
      <c r="H74" s="1432"/>
      <c r="I74" s="1432"/>
      <c r="J74" s="1432"/>
      <c r="K74" s="1432"/>
      <c r="L74" s="1432"/>
      <c r="M74" s="1433"/>
    </row>
    <row r="75" spans="1:13" ht="15.75" customHeight="1" thickBot="1" x14ac:dyDescent="0.4">
      <c r="A75" s="292" t="s">
        <v>789</v>
      </c>
      <c r="B75" s="292" t="s">
        <v>132</v>
      </c>
      <c r="C75" s="292" t="s">
        <v>790</v>
      </c>
      <c r="D75" s="1332" t="s">
        <v>823</v>
      </c>
      <c r="E75" s="1252" t="s">
        <v>826</v>
      </c>
      <c r="F75" s="1252"/>
      <c r="G75" s="1252"/>
      <c r="H75" s="1252"/>
      <c r="I75" s="1252"/>
      <c r="J75" s="1252"/>
      <c r="K75" s="1252"/>
      <c r="L75" s="1252"/>
      <c r="M75" s="1253"/>
    </row>
    <row r="76" spans="1:13" ht="21.75" customHeight="1" thickBot="1" x14ac:dyDescent="0.4">
      <c r="A76" s="392"/>
      <c r="B76" s="392"/>
      <c r="C76" s="392"/>
      <c r="D76" s="1333"/>
      <c r="E76" s="1254"/>
      <c r="F76" s="1254"/>
      <c r="G76" s="1254"/>
      <c r="H76" s="1254"/>
      <c r="I76" s="1254"/>
      <c r="J76" s="1254"/>
      <c r="K76" s="1254"/>
      <c r="L76" s="1254"/>
      <c r="M76" s="1255"/>
    </row>
    <row r="77" spans="1:13" ht="15.75" customHeight="1" thickBot="1" x14ac:dyDescent="0.4">
      <c r="A77" s="292" t="s">
        <v>789</v>
      </c>
      <c r="B77" s="292" t="s">
        <v>132</v>
      </c>
      <c r="C77" s="292" t="s">
        <v>790</v>
      </c>
      <c r="D77" s="1332" t="s">
        <v>904</v>
      </c>
      <c r="E77" s="1252" t="s">
        <v>907</v>
      </c>
      <c r="F77" s="1252"/>
      <c r="G77" s="1252"/>
      <c r="H77" s="1252"/>
      <c r="I77" s="1252"/>
      <c r="J77" s="1252"/>
      <c r="K77" s="1252"/>
      <c r="L77" s="1252"/>
      <c r="M77" s="1253"/>
    </row>
    <row r="78" spans="1:13" ht="33.75" customHeight="1" thickBot="1" x14ac:dyDescent="0.4">
      <c r="A78" s="392"/>
      <c r="B78" s="392"/>
      <c r="C78" s="392"/>
      <c r="D78" s="1333"/>
      <c r="E78" s="1254"/>
      <c r="F78" s="1254"/>
      <c r="G78" s="1254"/>
      <c r="H78" s="1254"/>
      <c r="I78" s="1254"/>
      <c r="J78" s="1254"/>
      <c r="K78" s="1254"/>
      <c r="L78" s="1254"/>
      <c r="M78" s="1255"/>
    </row>
    <row r="79" spans="1:13" ht="15.75" customHeight="1" thickBot="1" x14ac:dyDescent="0.4">
      <c r="A79" s="1103" t="s">
        <v>828</v>
      </c>
      <c r="B79" s="1104"/>
      <c r="C79" s="1104"/>
      <c r="D79" s="1104"/>
      <c r="E79" s="1104"/>
      <c r="F79" s="1104"/>
      <c r="G79" s="1104"/>
      <c r="H79" s="1104"/>
      <c r="I79" s="1104"/>
      <c r="J79" s="1104"/>
      <c r="K79" s="1104"/>
      <c r="L79" s="1104"/>
      <c r="M79" s="1105"/>
    </row>
    <row r="80" spans="1:13" ht="20.149999999999999" customHeight="1" thickBot="1" x14ac:dyDescent="0.4">
      <c r="A80" s="1228" t="s">
        <v>1041</v>
      </c>
      <c r="B80" s="1229"/>
      <c r="C80" s="460"/>
      <c r="D80" s="460"/>
      <c r="E80" s="460"/>
      <c r="F80" s="460"/>
      <c r="G80" s="460"/>
      <c r="H80" s="460"/>
      <c r="I80" s="460"/>
      <c r="J80" s="460"/>
      <c r="K80" s="463" t="s">
        <v>1040</v>
      </c>
      <c r="L80" s="1230"/>
      <c r="M80" s="1231"/>
    </row>
  </sheetData>
  <mergeCells count="98">
    <mergeCell ref="A80:B80"/>
    <mergeCell ref="L80:M80"/>
    <mergeCell ref="A4:I4"/>
    <mergeCell ref="J4:K4"/>
    <mergeCell ref="L4:M4"/>
    <mergeCell ref="A5:I5"/>
    <mergeCell ref="J5:K5"/>
    <mergeCell ref="L5:M5"/>
    <mergeCell ref="A6:I6"/>
    <mergeCell ref="J6:K6"/>
    <mergeCell ref="L6:M6"/>
    <mergeCell ref="A7:I7"/>
    <mergeCell ref="J7:K7"/>
    <mergeCell ref="L7:M7"/>
    <mergeCell ref="A8:I8"/>
    <mergeCell ref="J8:K8"/>
    <mergeCell ref="A1:M1"/>
    <mergeCell ref="B2:C2"/>
    <mergeCell ref="D2:F2"/>
    <mergeCell ref="G2:M2"/>
    <mergeCell ref="A3:M3"/>
    <mergeCell ref="L8:M8"/>
    <mergeCell ref="A9:I9"/>
    <mergeCell ref="J9:K9"/>
    <mergeCell ref="L9:M9"/>
    <mergeCell ref="A10:I10"/>
    <mergeCell ref="J10:K10"/>
    <mergeCell ref="L10:M10"/>
    <mergeCell ref="D23:M24"/>
    <mergeCell ref="A11:M11"/>
    <mergeCell ref="A12:M14"/>
    <mergeCell ref="A15:M15"/>
    <mergeCell ref="A16:C17"/>
    <mergeCell ref="D16:E17"/>
    <mergeCell ref="F16:M17"/>
    <mergeCell ref="D18:M19"/>
    <mergeCell ref="A20:M20"/>
    <mergeCell ref="A21:C22"/>
    <mergeCell ref="D21:E22"/>
    <mergeCell ref="F21:M22"/>
    <mergeCell ref="D37:M38"/>
    <mergeCell ref="A25:M25"/>
    <mergeCell ref="A26:C27"/>
    <mergeCell ref="D26:E27"/>
    <mergeCell ref="F26:M27"/>
    <mergeCell ref="D28:M29"/>
    <mergeCell ref="D30:M31"/>
    <mergeCell ref="A32:M32"/>
    <mergeCell ref="A33:C34"/>
    <mergeCell ref="D33:E34"/>
    <mergeCell ref="F33:M34"/>
    <mergeCell ref="D35:M36"/>
    <mergeCell ref="A51:M51"/>
    <mergeCell ref="D39:M40"/>
    <mergeCell ref="A41:M41"/>
    <mergeCell ref="A42:C43"/>
    <mergeCell ref="D42:E43"/>
    <mergeCell ref="F42:M43"/>
    <mergeCell ref="D44:M45"/>
    <mergeCell ref="A46:M46"/>
    <mergeCell ref="A47:C48"/>
    <mergeCell ref="D47:E48"/>
    <mergeCell ref="F47:M48"/>
    <mergeCell ref="D49:M50"/>
    <mergeCell ref="A52:M52"/>
    <mergeCell ref="A53:C54"/>
    <mergeCell ref="D53:E54"/>
    <mergeCell ref="F53:M54"/>
    <mergeCell ref="D55:D56"/>
    <mergeCell ref="E55:G56"/>
    <mergeCell ref="H55:M56"/>
    <mergeCell ref="D57:D58"/>
    <mergeCell ref="E57:G58"/>
    <mergeCell ref="H57:M58"/>
    <mergeCell ref="D59:D60"/>
    <mergeCell ref="E59:K60"/>
    <mergeCell ref="L59:M60"/>
    <mergeCell ref="A72:M72"/>
    <mergeCell ref="D61:D62"/>
    <mergeCell ref="E61:K62"/>
    <mergeCell ref="L61:M62"/>
    <mergeCell ref="D63:K63"/>
    <mergeCell ref="A64:C65"/>
    <mergeCell ref="D64:E65"/>
    <mergeCell ref="F64:M65"/>
    <mergeCell ref="A66:M67"/>
    <mergeCell ref="D68:D69"/>
    <mergeCell ref="E68:M69"/>
    <mergeCell ref="D70:D71"/>
    <mergeCell ref="E70:M71"/>
    <mergeCell ref="A79:M79"/>
    <mergeCell ref="A73:C74"/>
    <mergeCell ref="D73:E74"/>
    <mergeCell ref="F73:M74"/>
    <mergeCell ref="D75:D76"/>
    <mergeCell ref="E75:M76"/>
    <mergeCell ref="D77:D78"/>
    <mergeCell ref="E77:M78"/>
  </mergeCells>
  <dataValidations count="2">
    <dataValidation allowBlank="1" showErrorMessage="1" sqref="A16:C17 A26:C27 A21:C22 A33:C34 A42:C43 A47:C48 A53:C54 A64:C65 A73:C74" xr:uid="{00000000-0002-0000-1200-000000000000}"/>
    <dataValidation allowBlank="1" showErrorMessage="1" promptTitle="1. Mandatory-H&amp;S Items" prompt="Enter the cost(s) associated with H&amp;S amount listed on Work Order. " sqref="D16:M17 D21:M22 D26:M27 D33:M34 D42:M43 D47:M48 D53:M54 D73:M74 D64:M65" xr:uid="{00000000-0002-0000-1200-000001000000}"/>
  </dataValidations>
  <hyperlinks>
    <hyperlink ref="A46" r:id="rId1" display="Attic Floors- Unconditoned Attic SWS " xr:uid="{00000000-0004-0000-1200-000000000000}"/>
    <hyperlink ref="H55" r:id="rId2" xr:uid="{00000000-0004-0000-1200-000001000000}"/>
    <hyperlink ref="H57" r:id="rId3" xr:uid="{00000000-0004-0000-1200-000002000000}"/>
    <hyperlink ref="A52:M52" r:id="rId4" display="○ Window Replacement SWS" xr:uid="{00000000-0004-0000-1200-000003000000}"/>
    <hyperlink ref="L61:M62" r:id="rId5" display="Pipe Insulation SWS" xr:uid="{00000000-0004-0000-1200-000004000000}"/>
    <hyperlink ref="A20:M20" r:id="rId6" display="○WPN 22-7" xr:uid="{00000000-0004-0000-1200-000005000000}"/>
    <hyperlink ref="A25:M25" r:id="rId7" display="○ Lighting Replacement SWS" xr:uid="{00000000-0004-0000-1200-000006000000}"/>
    <hyperlink ref="A32:M32" r:id="rId8" display="○ Air sealing SWS" xr:uid="{00000000-0004-0000-1200-000007000000}"/>
    <hyperlink ref="A41:M41" r:id="rId9" display="○ Duct sealing SWS" xr:uid="{00000000-0004-0000-1200-000008000000}"/>
    <hyperlink ref="L59:M60" r:id="rId10" display="Tank Insulation SWS " xr:uid="{00000000-0004-0000-1200-000009000000}"/>
    <hyperlink ref="A79:M79" r:id="rId11" display="○ Heating &amp; Cooling: Equipment Installation SWS" xr:uid="{00000000-0004-0000-1200-00000A000000}"/>
    <hyperlink ref="A46:M46" r:id="rId12" display="○ Attic Floors- Unconditioned Attic SWS " xr:uid="{00000000-0004-0000-1200-00000B000000}"/>
    <hyperlink ref="A72:M72" r:id="rId13" display="○ Refrigerator Replacement SWS " xr:uid="{00000000-0004-0000-1200-00000C000000}"/>
  </hyperlinks>
  <pageMargins left="0.7" right="0.7" top="0.75" bottom="0.75" header="0.3" footer="0.3"/>
  <pageSetup scale="70" orientation="portrait" horizontalDpi="300" r:id="rId14"/>
  <rowBreaks count="1" manualBreakCount="1">
    <brk id="52" max="16383" man="1"/>
  </rowBreaks>
  <drawing r:id="rId15"/>
  <legacyDrawing r:id="rId16"/>
  <mc:AlternateContent xmlns:mc="http://schemas.openxmlformats.org/markup-compatibility/2006">
    <mc:Choice Requires="x14">
      <controls>
        <mc:AlternateContent xmlns:mc="http://schemas.openxmlformats.org/markup-compatibility/2006">
          <mc:Choice Requires="x14">
            <control shapeId="50177" r:id="rId17" name="Check Box 1">
              <controlPr defaultSize="0" autoFill="0" autoLine="0" autoPict="0">
                <anchor moveWithCells="1">
                  <from>
                    <xdr:col>10</xdr:col>
                    <xdr:colOff>31750</xdr:colOff>
                    <xdr:row>3</xdr:row>
                    <xdr:rowOff>368300</xdr:rowOff>
                  </from>
                  <to>
                    <xdr:col>10</xdr:col>
                    <xdr:colOff>736600</xdr:colOff>
                    <xdr:row>5</xdr:row>
                    <xdr:rowOff>63500</xdr:rowOff>
                  </to>
                </anchor>
              </controlPr>
            </control>
          </mc:Choice>
        </mc:AlternateContent>
        <mc:AlternateContent xmlns:mc="http://schemas.openxmlformats.org/markup-compatibility/2006">
          <mc:Choice Requires="x14">
            <control shapeId="50178" r:id="rId18" name="Check Box 2">
              <controlPr defaultSize="0" autoFill="0" autoLine="0" autoPict="0">
                <anchor moveWithCells="1">
                  <from>
                    <xdr:col>12</xdr:col>
                    <xdr:colOff>25400</xdr:colOff>
                    <xdr:row>3</xdr:row>
                    <xdr:rowOff>336550</xdr:rowOff>
                  </from>
                  <to>
                    <xdr:col>12</xdr:col>
                    <xdr:colOff>787400</xdr:colOff>
                    <xdr:row>5</xdr:row>
                    <xdr:rowOff>69850</xdr:rowOff>
                  </to>
                </anchor>
              </controlPr>
            </control>
          </mc:Choice>
        </mc:AlternateContent>
        <mc:AlternateContent xmlns:mc="http://schemas.openxmlformats.org/markup-compatibility/2006">
          <mc:Choice Requires="x14">
            <control shapeId="50179" r:id="rId19" name="Check Box 3">
              <controlPr defaultSize="0" autoFill="0" autoLine="0" autoPict="0">
                <anchor moveWithCells="1">
                  <from>
                    <xdr:col>10</xdr:col>
                    <xdr:colOff>38100</xdr:colOff>
                    <xdr:row>4</xdr:row>
                    <xdr:rowOff>215900</xdr:rowOff>
                  </from>
                  <to>
                    <xdr:col>10</xdr:col>
                    <xdr:colOff>749300</xdr:colOff>
                    <xdr:row>6</xdr:row>
                    <xdr:rowOff>50800</xdr:rowOff>
                  </to>
                </anchor>
              </controlPr>
            </control>
          </mc:Choice>
        </mc:AlternateContent>
        <mc:AlternateContent xmlns:mc="http://schemas.openxmlformats.org/markup-compatibility/2006">
          <mc:Choice Requires="x14">
            <control shapeId="50180" r:id="rId20" name="Check Box 4">
              <controlPr defaultSize="0" autoFill="0" autoLine="0" autoPict="0">
                <anchor moveWithCells="1">
                  <from>
                    <xdr:col>12</xdr:col>
                    <xdr:colOff>31750</xdr:colOff>
                    <xdr:row>4</xdr:row>
                    <xdr:rowOff>190500</xdr:rowOff>
                  </from>
                  <to>
                    <xdr:col>12</xdr:col>
                    <xdr:colOff>755650</xdr:colOff>
                    <xdr:row>6</xdr:row>
                    <xdr:rowOff>63500</xdr:rowOff>
                  </to>
                </anchor>
              </controlPr>
            </control>
          </mc:Choice>
        </mc:AlternateContent>
        <mc:AlternateContent xmlns:mc="http://schemas.openxmlformats.org/markup-compatibility/2006">
          <mc:Choice Requires="x14">
            <control shapeId="50181" r:id="rId21" name="Check Box 5">
              <controlPr defaultSize="0" autoFill="0" autoLine="0" autoPict="0">
                <anchor moveWithCells="1">
                  <from>
                    <xdr:col>10</xdr:col>
                    <xdr:colOff>38100</xdr:colOff>
                    <xdr:row>5</xdr:row>
                    <xdr:rowOff>203200</xdr:rowOff>
                  </from>
                  <to>
                    <xdr:col>10</xdr:col>
                    <xdr:colOff>749300</xdr:colOff>
                    <xdr:row>7</xdr:row>
                    <xdr:rowOff>50800</xdr:rowOff>
                  </to>
                </anchor>
              </controlPr>
            </control>
          </mc:Choice>
        </mc:AlternateContent>
        <mc:AlternateContent xmlns:mc="http://schemas.openxmlformats.org/markup-compatibility/2006">
          <mc:Choice Requires="x14">
            <control shapeId="50182" r:id="rId22" name="Check Box 6">
              <controlPr defaultSize="0" autoFill="0" autoLine="0" autoPict="0">
                <anchor moveWithCells="1">
                  <from>
                    <xdr:col>12</xdr:col>
                    <xdr:colOff>25400</xdr:colOff>
                    <xdr:row>6</xdr:row>
                    <xdr:rowOff>12700</xdr:rowOff>
                  </from>
                  <to>
                    <xdr:col>12</xdr:col>
                    <xdr:colOff>698500</xdr:colOff>
                    <xdr:row>7</xdr:row>
                    <xdr:rowOff>31750</xdr:rowOff>
                  </to>
                </anchor>
              </controlPr>
            </control>
          </mc:Choice>
        </mc:AlternateContent>
        <mc:AlternateContent xmlns:mc="http://schemas.openxmlformats.org/markup-compatibility/2006">
          <mc:Choice Requires="x14">
            <control shapeId="50183" r:id="rId23" name="Check Box 7">
              <controlPr defaultSize="0" autoFill="0" autoLine="0" autoPict="0">
                <anchor moveWithCells="1">
                  <from>
                    <xdr:col>10</xdr:col>
                    <xdr:colOff>31750</xdr:colOff>
                    <xdr:row>6</xdr:row>
                    <xdr:rowOff>203200</xdr:rowOff>
                  </from>
                  <to>
                    <xdr:col>10</xdr:col>
                    <xdr:colOff>736600</xdr:colOff>
                    <xdr:row>8</xdr:row>
                    <xdr:rowOff>50800</xdr:rowOff>
                  </to>
                </anchor>
              </controlPr>
            </control>
          </mc:Choice>
        </mc:AlternateContent>
        <mc:AlternateContent xmlns:mc="http://schemas.openxmlformats.org/markup-compatibility/2006">
          <mc:Choice Requires="x14">
            <control shapeId="50184" r:id="rId24" name="Check Box 8">
              <controlPr defaultSize="0" autoFill="0" autoLine="0" autoPict="0">
                <anchor moveWithCells="1">
                  <from>
                    <xdr:col>12</xdr:col>
                    <xdr:colOff>25400</xdr:colOff>
                    <xdr:row>7</xdr:row>
                    <xdr:rowOff>25400</xdr:rowOff>
                  </from>
                  <to>
                    <xdr:col>12</xdr:col>
                    <xdr:colOff>641350</xdr:colOff>
                    <xdr:row>8</xdr:row>
                    <xdr:rowOff>12700</xdr:rowOff>
                  </to>
                </anchor>
              </controlPr>
            </control>
          </mc:Choice>
        </mc:AlternateContent>
        <mc:AlternateContent xmlns:mc="http://schemas.openxmlformats.org/markup-compatibility/2006">
          <mc:Choice Requires="x14">
            <control shapeId="50185" r:id="rId25" name="Check Box 9">
              <controlPr defaultSize="0" autoFill="0" autoLine="0" autoPict="0">
                <anchor moveWithCells="1">
                  <from>
                    <xdr:col>10</xdr:col>
                    <xdr:colOff>31750</xdr:colOff>
                    <xdr:row>7</xdr:row>
                    <xdr:rowOff>203200</xdr:rowOff>
                  </from>
                  <to>
                    <xdr:col>10</xdr:col>
                    <xdr:colOff>736600</xdr:colOff>
                    <xdr:row>9</xdr:row>
                    <xdr:rowOff>50800</xdr:rowOff>
                  </to>
                </anchor>
              </controlPr>
            </control>
          </mc:Choice>
        </mc:AlternateContent>
        <mc:AlternateContent xmlns:mc="http://schemas.openxmlformats.org/markup-compatibility/2006">
          <mc:Choice Requires="x14">
            <control shapeId="50186" r:id="rId26" name="Check Box 10">
              <controlPr defaultSize="0" autoFill="0" autoLine="0" autoPict="0">
                <anchor moveWithCells="1">
                  <from>
                    <xdr:col>12</xdr:col>
                    <xdr:colOff>25400</xdr:colOff>
                    <xdr:row>7</xdr:row>
                    <xdr:rowOff>190500</xdr:rowOff>
                  </from>
                  <to>
                    <xdr:col>12</xdr:col>
                    <xdr:colOff>749300</xdr:colOff>
                    <xdr:row>9</xdr:row>
                    <xdr:rowOff>38100</xdr:rowOff>
                  </to>
                </anchor>
              </controlPr>
            </control>
          </mc:Choice>
        </mc:AlternateContent>
        <mc:AlternateContent xmlns:mc="http://schemas.openxmlformats.org/markup-compatibility/2006">
          <mc:Choice Requires="x14">
            <control shapeId="50187" r:id="rId27" name="Check Box 11">
              <controlPr defaultSize="0" autoFill="0" autoLine="0" autoPict="0">
                <anchor moveWithCells="1">
                  <from>
                    <xdr:col>10</xdr:col>
                    <xdr:colOff>38100</xdr:colOff>
                    <xdr:row>8</xdr:row>
                    <xdr:rowOff>203200</xdr:rowOff>
                  </from>
                  <to>
                    <xdr:col>10</xdr:col>
                    <xdr:colOff>749300</xdr:colOff>
                    <xdr:row>10</xdr:row>
                    <xdr:rowOff>50800</xdr:rowOff>
                  </to>
                </anchor>
              </controlPr>
            </control>
          </mc:Choice>
        </mc:AlternateContent>
        <mc:AlternateContent xmlns:mc="http://schemas.openxmlformats.org/markup-compatibility/2006">
          <mc:Choice Requires="x14">
            <control shapeId="50188" r:id="rId28" name="Check Box 12">
              <controlPr defaultSize="0" autoFill="0" autoLine="0" autoPict="0">
                <anchor moveWithCells="1">
                  <from>
                    <xdr:col>12</xdr:col>
                    <xdr:colOff>25400</xdr:colOff>
                    <xdr:row>8</xdr:row>
                    <xdr:rowOff>203200</xdr:rowOff>
                  </from>
                  <to>
                    <xdr:col>12</xdr:col>
                    <xdr:colOff>749300</xdr:colOff>
                    <xdr:row>10</xdr:row>
                    <xdr:rowOff>63500</xdr:rowOff>
                  </to>
                </anchor>
              </controlPr>
            </control>
          </mc:Choice>
        </mc:AlternateContent>
        <mc:AlternateContent xmlns:mc="http://schemas.openxmlformats.org/markup-compatibility/2006">
          <mc:Choice Requires="x14">
            <control shapeId="50189" r:id="rId29" name="Check Box 13">
              <controlPr defaultSize="0" autoFill="0" autoLine="0" autoPict="0">
                <anchor moveWithCells="1">
                  <from>
                    <xdr:col>0</xdr:col>
                    <xdr:colOff>177800</xdr:colOff>
                    <xdr:row>29</xdr:row>
                    <xdr:rowOff>177800</xdr:rowOff>
                  </from>
                  <to>
                    <xdr:col>0</xdr:col>
                    <xdr:colOff>393700</xdr:colOff>
                    <xdr:row>31</xdr:row>
                    <xdr:rowOff>63500</xdr:rowOff>
                  </to>
                </anchor>
              </controlPr>
            </control>
          </mc:Choice>
        </mc:AlternateContent>
        <mc:AlternateContent xmlns:mc="http://schemas.openxmlformats.org/markup-compatibility/2006">
          <mc:Choice Requires="x14">
            <control shapeId="50190" r:id="rId30" name="Check Box 14">
              <controlPr defaultSize="0" autoFill="0" autoLine="0" autoPict="0">
                <anchor moveWithCells="1">
                  <from>
                    <xdr:col>2</xdr:col>
                    <xdr:colOff>203200</xdr:colOff>
                    <xdr:row>29</xdr:row>
                    <xdr:rowOff>177800</xdr:rowOff>
                  </from>
                  <to>
                    <xdr:col>2</xdr:col>
                    <xdr:colOff>406400</xdr:colOff>
                    <xdr:row>31</xdr:row>
                    <xdr:rowOff>63500</xdr:rowOff>
                  </to>
                </anchor>
              </controlPr>
            </control>
          </mc:Choice>
        </mc:AlternateContent>
        <mc:AlternateContent xmlns:mc="http://schemas.openxmlformats.org/markup-compatibility/2006">
          <mc:Choice Requires="x14">
            <control shapeId="50191" r:id="rId31" name="Check Box 15">
              <controlPr defaultSize="0" autoFill="0" autoLine="0" autoPict="0">
                <anchor moveWithCells="1">
                  <from>
                    <xdr:col>1</xdr:col>
                    <xdr:colOff>184150</xdr:colOff>
                    <xdr:row>29</xdr:row>
                    <xdr:rowOff>177800</xdr:rowOff>
                  </from>
                  <to>
                    <xdr:col>1</xdr:col>
                    <xdr:colOff>431800</xdr:colOff>
                    <xdr:row>31</xdr:row>
                    <xdr:rowOff>63500</xdr:rowOff>
                  </to>
                </anchor>
              </controlPr>
            </control>
          </mc:Choice>
        </mc:AlternateContent>
        <mc:AlternateContent xmlns:mc="http://schemas.openxmlformats.org/markup-compatibility/2006">
          <mc:Choice Requires="x14">
            <control shapeId="50192" r:id="rId32" name="Check Box 16">
              <controlPr defaultSize="0" autoFill="0" autoLine="0" autoPict="0">
                <anchor moveWithCells="1">
                  <from>
                    <xdr:col>0</xdr:col>
                    <xdr:colOff>203200</xdr:colOff>
                    <xdr:row>36</xdr:row>
                    <xdr:rowOff>114300</xdr:rowOff>
                  </from>
                  <to>
                    <xdr:col>1</xdr:col>
                    <xdr:colOff>127000</xdr:colOff>
                    <xdr:row>38</xdr:row>
                    <xdr:rowOff>69850</xdr:rowOff>
                  </to>
                </anchor>
              </controlPr>
            </control>
          </mc:Choice>
        </mc:AlternateContent>
        <mc:AlternateContent xmlns:mc="http://schemas.openxmlformats.org/markup-compatibility/2006">
          <mc:Choice Requires="x14">
            <control shapeId="50193" r:id="rId33" name="Check Box 17">
              <controlPr defaultSize="0" autoFill="0" autoLine="0" autoPict="0">
                <anchor moveWithCells="1">
                  <from>
                    <xdr:col>2</xdr:col>
                    <xdr:colOff>184150</xdr:colOff>
                    <xdr:row>36</xdr:row>
                    <xdr:rowOff>139700</xdr:rowOff>
                  </from>
                  <to>
                    <xdr:col>3</xdr:col>
                    <xdr:colOff>279400</xdr:colOff>
                    <xdr:row>38</xdr:row>
                    <xdr:rowOff>50800</xdr:rowOff>
                  </to>
                </anchor>
              </controlPr>
            </control>
          </mc:Choice>
        </mc:AlternateContent>
        <mc:AlternateContent xmlns:mc="http://schemas.openxmlformats.org/markup-compatibility/2006">
          <mc:Choice Requires="x14">
            <control shapeId="50194" r:id="rId34" name="Check Box 18">
              <controlPr defaultSize="0" autoFill="0" autoLine="0" autoPict="0">
                <anchor moveWithCells="1">
                  <from>
                    <xdr:col>1</xdr:col>
                    <xdr:colOff>190500</xdr:colOff>
                    <xdr:row>36</xdr:row>
                    <xdr:rowOff>127000</xdr:rowOff>
                  </from>
                  <to>
                    <xdr:col>1</xdr:col>
                    <xdr:colOff>571500</xdr:colOff>
                    <xdr:row>38</xdr:row>
                    <xdr:rowOff>63500</xdr:rowOff>
                  </to>
                </anchor>
              </controlPr>
            </control>
          </mc:Choice>
        </mc:AlternateContent>
        <mc:AlternateContent xmlns:mc="http://schemas.openxmlformats.org/markup-compatibility/2006">
          <mc:Choice Requires="x14">
            <control shapeId="50195" r:id="rId35" name="Check Box 19">
              <controlPr defaultSize="0" autoFill="0" autoLine="0" autoPict="0">
                <anchor moveWithCells="1">
                  <from>
                    <xdr:col>0</xdr:col>
                    <xdr:colOff>190500</xdr:colOff>
                    <xdr:row>38</xdr:row>
                    <xdr:rowOff>139700</xdr:rowOff>
                  </from>
                  <to>
                    <xdr:col>1</xdr:col>
                    <xdr:colOff>330200</xdr:colOff>
                    <xdr:row>40</xdr:row>
                    <xdr:rowOff>38100</xdr:rowOff>
                  </to>
                </anchor>
              </controlPr>
            </control>
          </mc:Choice>
        </mc:AlternateContent>
        <mc:AlternateContent xmlns:mc="http://schemas.openxmlformats.org/markup-compatibility/2006">
          <mc:Choice Requires="x14">
            <control shapeId="50196" r:id="rId36" name="Check Box 20">
              <controlPr defaultSize="0" autoFill="0" autoLine="0" autoPict="0">
                <anchor moveWithCells="1">
                  <from>
                    <xdr:col>2</xdr:col>
                    <xdr:colOff>184150</xdr:colOff>
                    <xdr:row>38</xdr:row>
                    <xdr:rowOff>139700</xdr:rowOff>
                  </from>
                  <to>
                    <xdr:col>3</xdr:col>
                    <xdr:colOff>304800</xdr:colOff>
                    <xdr:row>40</xdr:row>
                    <xdr:rowOff>38100</xdr:rowOff>
                  </to>
                </anchor>
              </controlPr>
            </control>
          </mc:Choice>
        </mc:AlternateContent>
        <mc:AlternateContent xmlns:mc="http://schemas.openxmlformats.org/markup-compatibility/2006">
          <mc:Choice Requires="x14">
            <control shapeId="50197" r:id="rId37" name="Check Box 21">
              <controlPr defaultSize="0" autoFill="0" autoLine="0" autoPict="0">
                <anchor moveWithCells="1">
                  <from>
                    <xdr:col>1</xdr:col>
                    <xdr:colOff>203200</xdr:colOff>
                    <xdr:row>38</xdr:row>
                    <xdr:rowOff>152400</xdr:rowOff>
                  </from>
                  <to>
                    <xdr:col>2</xdr:col>
                    <xdr:colOff>50800</xdr:colOff>
                    <xdr:row>40</xdr:row>
                    <xdr:rowOff>50800</xdr:rowOff>
                  </to>
                </anchor>
              </controlPr>
            </control>
          </mc:Choice>
        </mc:AlternateContent>
        <mc:AlternateContent xmlns:mc="http://schemas.openxmlformats.org/markup-compatibility/2006">
          <mc:Choice Requires="x14">
            <control shapeId="50198" r:id="rId38" name="Check Box 22">
              <controlPr defaultSize="0" autoFill="0" autoLine="0" autoPict="0">
                <anchor moveWithCells="1">
                  <from>
                    <xdr:col>0</xdr:col>
                    <xdr:colOff>177800</xdr:colOff>
                    <xdr:row>17</xdr:row>
                    <xdr:rowOff>152400</xdr:rowOff>
                  </from>
                  <to>
                    <xdr:col>0</xdr:col>
                    <xdr:colOff>596900</xdr:colOff>
                    <xdr:row>19</xdr:row>
                    <xdr:rowOff>25400</xdr:rowOff>
                  </to>
                </anchor>
              </controlPr>
            </control>
          </mc:Choice>
        </mc:AlternateContent>
        <mc:AlternateContent xmlns:mc="http://schemas.openxmlformats.org/markup-compatibility/2006">
          <mc:Choice Requires="x14">
            <control shapeId="50199" r:id="rId39" name="Check Box 23">
              <controlPr defaultSize="0" autoFill="0" autoLine="0" autoPict="0">
                <anchor moveWithCells="1">
                  <from>
                    <xdr:col>2</xdr:col>
                    <xdr:colOff>203200</xdr:colOff>
                    <xdr:row>17</xdr:row>
                    <xdr:rowOff>152400</xdr:rowOff>
                  </from>
                  <to>
                    <xdr:col>3</xdr:col>
                    <xdr:colOff>31750</xdr:colOff>
                    <xdr:row>19</xdr:row>
                    <xdr:rowOff>25400</xdr:rowOff>
                  </to>
                </anchor>
              </controlPr>
            </control>
          </mc:Choice>
        </mc:AlternateContent>
        <mc:AlternateContent xmlns:mc="http://schemas.openxmlformats.org/markup-compatibility/2006">
          <mc:Choice Requires="x14">
            <control shapeId="50200" r:id="rId40" name="Check Box 24">
              <controlPr defaultSize="0" autoFill="0" autoLine="0" autoPict="0">
                <anchor moveWithCells="1">
                  <from>
                    <xdr:col>1</xdr:col>
                    <xdr:colOff>184150</xdr:colOff>
                    <xdr:row>17</xdr:row>
                    <xdr:rowOff>146050</xdr:rowOff>
                  </from>
                  <to>
                    <xdr:col>1</xdr:col>
                    <xdr:colOff>603250</xdr:colOff>
                    <xdr:row>19</xdr:row>
                    <xdr:rowOff>31750</xdr:rowOff>
                  </to>
                </anchor>
              </controlPr>
            </control>
          </mc:Choice>
        </mc:AlternateContent>
        <mc:AlternateContent xmlns:mc="http://schemas.openxmlformats.org/markup-compatibility/2006">
          <mc:Choice Requires="x14">
            <control shapeId="50201" r:id="rId41" name="Check Box 25">
              <controlPr defaultSize="0" autoFill="0" autoLine="0" autoPict="0">
                <anchor moveWithCells="1">
                  <from>
                    <xdr:col>0</xdr:col>
                    <xdr:colOff>190500</xdr:colOff>
                    <xdr:row>22</xdr:row>
                    <xdr:rowOff>177800</xdr:rowOff>
                  </from>
                  <to>
                    <xdr:col>1</xdr:col>
                    <xdr:colOff>38100</xdr:colOff>
                    <xdr:row>23</xdr:row>
                    <xdr:rowOff>241300</xdr:rowOff>
                  </to>
                </anchor>
              </controlPr>
            </control>
          </mc:Choice>
        </mc:AlternateContent>
        <mc:AlternateContent xmlns:mc="http://schemas.openxmlformats.org/markup-compatibility/2006">
          <mc:Choice Requires="x14">
            <control shapeId="50202" r:id="rId42" name="Check Box 26">
              <controlPr defaultSize="0" autoFill="0" autoLine="0" autoPict="0">
                <anchor moveWithCells="1">
                  <from>
                    <xdr:col>2</xdr:col>
                    <xdr:colOff>203200</xdr:colOff>
                    <xdr:row>22</xdr:row>
                    <xdr:rowOff>177800</xdr:rowOff>
                  </from>
                  <to>
                    <xdr:col>2</xdr:col>
                    <xdr:colOff>495300</xdr:colOff>
                    <xdr:row>23</xdr:row>
                    <xdr:rowOff>241300</xdr:rowOff>
                  </to>
                </anchor>
              </controlPr>
            </control>
          </mc:Choice>
        </mc:AlternateContent>
        <mc:AlternateContent xmlns:mc="http://schemas.openxmlformats.org/markup-compatibility/2006">
          <mc:Choice Requires="x14">
            <control shapeId="50203" r:id="rId43" name="Check Box 27">
              <controlPr defaultSize="0" autoFill="0" autoLine="0" autoPict="0">
                <anchor moveWithCells="1">
                  <from>
                    <xdr:col>1</xdr:col>
                    <xdr:colOff>184150</xdr:colOff>
                    <xdr:row>22</xdr:row>
                    <xdr:rowOff>177800</xdr:rowOff>
                  </from>
                  <to>
                    <xdr:col>1</xdr:col>
                    <xdr:colOff>533400</xdr:colOff>
                    <xdr:row>23</xdr:row>
                    <xdr:rowOff>241300</xdr:rowOff>
                  </to>
                </anchor>
              </controlPr>
            </control>
          </mc:Choice>
        </mc:AlternateContent>
        <mc:AlternateContent xmlns:mc="http://schemas.openxmlformats.org/markup-compatibility/2006">
          <mc:Choice Requires="x14">
            <control shapeId="50204" r:id="rId44" name="Check Box 28">
              <controlPr defaultSize="0" autoFill="0" autoLine="0" autoPict="0">
                <anchor moveWithCells="1">
                  <from>
                    <xdr:col>0</xdr:col>
                    <xdr:colOff>177800</xdr:colOff>
                    <xdr:row>27</xdr:row>
                    <xdr:rowOff>177800</xdr:rowOff>
                  </from>
                  <to>
                    <xdr:col>0</xdr:col>
                    <xdr:colOff>393700</xdr:colOff>
                    <xdr:row>29</xdr:row>
                    <xdr:rowOff>63500</xdr:rowOff>
                  </to>
                </anchor>
              </controlPr>
            </control>
          </mc:Choice>
        </mc:AlternateContent>
        <mc:AlternateContent xmlns:mc="http://schemas.openxmlformats.org/markup-compatibility/2006">
          <mc:Choice Requires="x14">
            <control shapeId="50205" r:id="rId45" name="Check Box 29">
              <controlPr defaultSize="0" autoFill="0" autoLine="0" autoPict="0">
                <anchor moveWithCells="1">
                  <from>
                    <xdr:col>2</xdr:col>
                    <xdr:colOff>203200</xdr:colOff>
                    <xdr:row>27</xdr:row>
                    <xdr:rowOff>177800</xdr:rowOff>
                  </from>
                  <to>
                    <xdr:col>2</xdr:col>
                    <xdr:colOff>406400</xdr:colOff>
                    <xdr:row>29</xdr:row>
                    <xdr:rowOff>63500</xdr:rowOff>
                  </to>
                </anchor>
              </controlPr>
            </control>
          </mc:Choice>
        </mc:AlternateContent>
        <mc:AlternateContent xmlns:mc="http://schemas.openxmlformats.org/markup-compatibility/2006">
          <mc:Choice Requires="x14">
            <control shapeId="50206" r:id="rId46" name="Check Box 30">
              <controlPr defaultSize="0" autoFill="0" autoLine="0" autoPict="0">
                <anchor moveWithCells="1">
                  <from>
                    <xdr:col>1</xdr:col>
                    <xdr:colOff>184150</xdr:colOff>
                    <xdr:row>27</xdr:row>
                    <xdr:rowOff>177800</xdr:rowOff>
                  </from>
                  <to>
                    <xdr:col>1</xdr:col>
                    <xdr:colOff>431800</xdr:colOff>
                    <xdr:row>29</xdr:row>
                    <xdr:rowOff>63500</xdr:rowOff>
                  </to>
                </anchor>
              </controlPr>
            </control>
          </mc:Choice>
        </mc:AlternateContent>
        <mc:AlternateContent xmlns:mc="http://schemas.openxmlformats.org/markup-compatibility/2006">
          <mc:Choice Requires="x14">
            <control shapeId="50207" r:id="rId47" name="Check Box 31">
              <controlPr defaultSize="0" autoFill="0" autoLine="0" autoPict="0">
                <anchor moveWithCells="1">
                  <from>
                    <xdr:col>0</xdr:col>
                    <xdr:colOff>215900</xdr:colOff>
                    <xdr:row>34</xdr:row>
                    <xdr:rowOff>107950</xdr:rowOff>
                  </from>
                  <to>
                    <xdr:col>1</xdr:col>
                    <xdr:colOff>31750</xdr:colOff>
                    <xdr:row>36</xdr:row>
                    <xdr:rowOff>38100</xdr:rowOff>
                  </to>
                </anchor>
              </controlPr>
            </control>
          </mc:Choice>
        </mc:AlternateContent>
        <mc:AlternateContent xmlns:mc="http://schemas.openxmlformats.org/markup-compatibility/2006">
          <mc:Choice Requires="x14">
            <control shapeId="50208" r:id="rId48" name="Check Box 32">
              <controlPr defaultSize="0" autoFill="0" autoLine="0" autoPict="0">
                <anchor moveWithCells="1">
                  <from>
                    <xdr:col>2</xdr:col>
                    <xdr:colOff>215900</xdr:colOff>
                    <xdr:row>34</xdr:row>
                    <xdr:rowOff>139700</xdr:rowOff>
                  </from>
                  <to>
                    <xdr:col>2</xdr:col>
                    <xdr:colOff>603250</xdr:colOff>
                    <xdr:row>36</xdr:row>
                    <xdr:rowOff>31750</xdr:rowOff>
                  </to>
                </anchor>
              </controlPr>
            </control>
          </mc:Choice>
        </mc:AlternateContent>
        <mc:AlternateContent xmlns:mc="http://schemas.openxmlformats.org/markup-compatibility/2006">
          <mc:Choice Requires="x14">
            <control shapeId="50209" r:id="rId49" name="Check Box 33">
              <controlPr defaultSize="0" autoFill="0" autoLine="0" autoPict="0">
                <anchor moveWithCells="1">
                  <from>
                    <xdr:col>1</xdr:col>
                    <xdr:colOff>215900</xdr:colOff>
                    <xdr:row>34</xdr:row>
                    <xdr:rowOff>127000</xdr:rowOff>
                  </from>
                  <to>
                    <xdr:col>2</xdr:col>
                    <xdr:colOff>38100</xdr:colOff>
                    <xdr:row>36</xdr:row>
                    <xdr:rowOff>63500</xdr:rowOff>
                  </to>
                </anchor>
              </controlPr>
            </control>
          </mc:Choice>
        </mc:AlternateContent>
        <mc:AlternateContent xmlns:mc="http://schemas.openxmlformats.org/markup-compatibility/2006">
          <mc:Choice Requires="x14">
            <control shapeId="50210" r:id="rId50" name="Check Box 34">
              <controlPr defaultSize="0" autoFill="0" autoLine="0" autoPict="0">
                <anchor moveWithCells="1">
                  <from>
                    <xdr:col>0</xdr:col>
                    <xdr:colOff>177800</xdr:colOff>
                    <xdr:row>43</xdr:row>
                    <xdr:rowOff>203200</xdr:rowOff>
                  </from>
                  <to>
                    <xdr:col>1</xdr:col>
                    <xdr:colOff>304800</xdr:colOff>
                    <xdr:row>45</xdr:row>
                    <xdr:rowOff>69850</xdr:rowOff>
                  </to>
                </anchor>
              </controlPr>
            </control>
          </mc:Choice>
        </mc:AlternateContent>
        <mc:AlternateContent xmlns:mc="http://schemas.openxmlformats.org/markup-compatibility/2006">
          <mc:Choice Requires="x14">
            <control shapeId="50211" r:id="rId51" name="Check Box 35">
              <controlPr defaultSize="0" autoFill="0" autoLine="0" autoPict="0">
                <anchor moveWithCells="1">
                  <from>
                    <xdr:col>2</xdr:col>
                    <xdr:colOff>203200</xdr:colOff>
                    <xdr:row>43</xdr:row>
                    <xdr:rowOff>190500</xdr:rowOff>
                  </from>
                  <to>
                    <xdr:col>3</xdr:col>
                    <xdr:colOff>330200</xdr:colOff>
                    <xdr:row>45</xdr:row>
                    <xdr:rowOff>63500</xdr:rowOff>
                  </to>
                </anchor>
              </controlPr>
            </control>
          </mc:Choice>
        </mc:AlternateContent>
        <mc:AlternateContent xmlns:mc="http://schemas.openxmlformats.org/markup-compatibility/2006">
          <mc:Choice Requires="x14">
            <control shapeId="50212" r:id="rId52" name="Check Box 36">
              <controlPr defaultSize="0" autoFill="0" autoLine="0" autoPict="0">
                <anchor moveWithCells="1">
                  <from>
                    <xdr:col>1</xdr:col>
                    <xdr:colOff>190500</xdr:colOff>
                    <xdr:row>43</xdr:row>
                    <xdr:rowOff>190500</xdr:rowOff>
                  </from>
                  <to>
                    <xdr:col>2</xdr:col>
                    <xdr:colOff>38100</xdr:colOff>
                    <xdr:row>45</xdr:row>
                    <xdr:rowOff>50800</xdr:rowOff>
                  </to>
                </anchor>
              </controlPr>
            </control>
          </mc:Choice>
        </mc:AlternateContent>
        <mc:AlternateContent xmlns:mc="http://schemas.openxmlformats.org/markup-compatibility/2006">
          <mc:Choice Requires="x14">
            <control shapeId="50213" r:id="rId53" name="Check Box 37">
              <controlPr defaultSize="0" autoFill="0" autoLine="0" autoPict="0">
                <anchor moveWithCells="1">
                  <from>
                    <xdr:col>0</xdr:col>
                    <xdr:colOff>165100</xdr:colOff>
                    <xdr:row>48</xdr:row>
                    <xdr:rowOff>146050</xdr:rowOff>
                  </from>
                  <to>
                    <xdr:col>1</xdr:col>
                    <xdr:colOff>298450</xdr:colOff>
                    <xdr:row>50</xdr:row>
                    <xdr:rowOff>50800</xdr:rowOff>
                  </to>
                </anchor>
              </controlPr>
            </control>
          </mc:Choice>
        </mc:AlternateContent>
        <mc:AlternateContent xmlns:mc="http://schemas.openxmlformats.org/markup-compatibility/2006">
          <mc:Choice Requires="x14">
            <control shapeId="50214" r:id="rId54" name="Check Box 38">
              <controlPr defaultSize="0" autoFill="0" autoLine="0" autoPict="0">
                <anchor moveWithCells="1">
                  <from>
                    <xdr:col>2</xdr:col>
                    <xdr:colOff>184150</xdr:colOff>
                    <xdr:row>48</xdr:row>
                    <xdr:rowOff>152400</xdr:rowOff>
                  </from>
                  <to>
                    <xdr:col>3</xdr:col>
                    <xdr:colOff>304800</xdr:colOff>
                    <xdr:row>50</xdr:row>
                    <xdr:rowOff>63500</xdr:rowOff>
                  </to>
                </anchor>
              </controlPr>
            </control>
          </mc:Choice>
        </mc:AlternateContent>
        <mc:AlternateContent xmlns:mc="http://schemas.openxmlformats.org/markup-compatibility/2006">
          <mc:Choice Requires="x14">
            <control shapeId="50215" r:id="rId55" name="Check Box 39">
              <controlPr defaultSize="0" autoFill="0" autoLine="0" autoPict="0">
                <anchor moveWithCells="1">
                  <from>
                    <xdr:col>1</xdr:col>
                    <xdr:colOff>190500</xdr:colOff>
                    <xdr:row>48</xdr:row>
                    <xdr:rowOff>146050</xdr:rowOff>
                  </from>
                  <to>
                    <xdr:col>2</xdr:col>
                    <xdr:colOff>38100</xdr:colOff>
                    <xdr:row>50</xdr:row>
                    <xdr:rowOff>38100</xdr:rowOff>
                  </to>
                </anchor>
              </controlPr>
            </control>
          </mc:Choice>
        </mc:AlternateContent>
        <mc:AlternateContent xmlns:mc="http://schemas.openxmlformats.org/markup-compatibility/2006">
          <mc:Choice Requires="x14">
            <control shapeId="50216" r:id="rId56" name="Check Box 40">
              <controlPr defaultSize="0" autoFill="0" autoLine="0" autoPict="0">
                <anchor moveWithCells="1">
                  <from>
                    <xdr:col>0</xdr:col>
                    <xdr:colOff>215900</xdr:colOff>
                    <xdr:row>54</xdr:row>
                    <xdr:rowOff>152400</xdr:rowOff>
                  </from>
                  <to>
                    <xdr:col>1</xdr:col>
                    <xdr:colOff>342900</xdr:colOff>
                    <xdr:row>56</xdr:row>
                    <xdr:rowOff>63500</xdr:rowOff>
                  </to>
                </anchor>
              </controlPr>
            </control>
          </mc:Choice>
        </mc:AlternateContent>
        <mc:AlternateContent xmlns:mc="http://schemas.openxmlformats.org/markup-compatibility/2006">
          <mc:Choice Requires="x14">
            <control shapeId="50217" r:id="rId57" name="Check Box 41">
              <controlPr defaultSize="0" autoFill="0" autoLine="0" autoPict="0">
                <anchor moveWithCells="1">
                  <from>
                    <xdr:col>2</xdr:col>
                    <xdr:colOff>190500</xdr:colOff>
                    <xdr:row>54</xdr:row>
                    <xdr:rowOff>165100</xdr:rowOff>
                  </from>
                  <to>
                    <xdr:col>3</xdr:col>
                    <xdr:colOff>317500</xdr:colOff>
                    <xdr:row>56</xdr:row>
                    <xdr:rowOff>69850</xdr:rowOff>
                  </to>
                </anchor>
              </controlPr>
            </control>
          </mc:Choice>
        </mc:AlternateContent>
        <mc:AlternateContent xmlns:mc="http://schemas.openxmlformats.org/markup-compatibility/2006">
          <mc:Choice Requires="x14">
            <control shapeId="50218" r:id="rId58" name="Check Box 42">
              <controlPr defaultSize="0" autoFill="0" autoLine="0" autoPict="0">
                <anchor moveWithCells="1">
                  <from>
                    <xdr:col>1</xdr:col>
                    <xdr:colOff>203200</xdr:colOff>
                    <xdr:row>54</xdr:row>
                    <xdr:rowOff>152400</xdr:rowOff>
                  </from>
                  <to>
                    <xdr:col>2</xdr:col>
                    <xdr:colOff>50800</xdr:colOff>
                    <xdr:row>56</xdr:row>
                    <xdr:rowOff>50800</xdr:rowOff>
                  </to>
                </anchor>
              </controlPr>
            </control>
          </mc:Choice>
        </mc:AlternateContent>
        <mc:AlternateContent xmlns:mc="http://schemas.openxmlformats.org/markup-compatibility/2006">
          <mc:Choice Requires="x14">
            <control shapeId="50219" r:id="rId59" name="Check Box 43">
              <controlPr defaultSize="0" autoFill="0" autoLine="0" autoPict="0">
                <anchor moveWithCells="1">
                  <from>
                    <xdr:col>0</xdr:col>
                    <xdr:colOff>215900</xdr:colOff>
                    <xdr:row>56</xdr:row>
                    <xdr:rowOff>165100</xdr:rowOff>
                  </from>
                  <to>
                    <xdr:col>1</xdr:col>
                    <xdr:colOff>342900</xdr:colOff>
                    <xdr:row>58</xdr:row>
                    <xdr:rowOff>69850</xdr:rowOff>
                  </to>
                </anchor>
              </controlPr>
            </control>
          </mc:Choice>
        </mc:AlternateContent>
        <mc:AlternateContent xmlns:mc="http://schemas.openxmlformats.org/markup-compatibility/2006">
          <mc:Choice Requires="x14">
            <control shapeId="50220" r:id="rId60" name="Check Box 44">
              <controlPr defaultSize="0" autoFill="0" autoLine="0" autoPict="0">
                <anchor moveWithCells="1">
                  <from>
                    <xdr:col>2</xdr:col>
                    <xdr:colOff>190500</xdr:colOff>
                    <xdr:row>56</xdr:row>
                    <xdr:rowOff>177800</xdr:rowOff>
                  </from>
                  <to>
                    <xdr:col>3</xdr:col>
                    <xdr:colOff>317500</xdr:colOff>
                    <xdr:row>58</xdr:row>
                    <xdr:rowOff>76200</xdr:rowOff>
                  </to>
                </anchor>
              </controlPr>
            </control>
          </mc:Choice>
        </mc:AlternateContent>
        <mc:AlternateContent xmlns:mc="http://schemas.openxmlformats.org/markup-compatibility/2006">
          <mc:Choice Requires="x14">
            <control shapeId="50221" r:id="rId61" name="Check Box 45">
              <controlPr defaultSize="0" autoFill="0" autoLine="0" autoPict="0">
                <anchor moveWithCells="1">
                  <from>
                    <xdr:col>1</xdr:col>
                    <xdr:colOff>203200</xdr:colOff>
                    <xdr:row>56</xdr:row>
                    <xdr:rowOff>165100</xdr:rowOff>
                  </from>
                  <to>
                    <xdr:col>2</xdr:col>
                    <xdr:colOff>50800</xdr:colOff>
                    <xdr:row>58</xdr:row>
                    <xdr:rowOff>63500</xdr:rowOff>
                  </to>
                </anchor>
              </controlPr>
            </control>
          </mc:Choice>
        </mc:AlternateContent>
        <mc:AlternateContent xmlns:mc="http://schemas.openxmlformats.org/markup-compatibility/2006">
          <mc:Choice Requires="x14">
            <control shapeId="50222" r:id="rId62" name="Check Box 46">
              <controlPr defaultSize="0" autoFill="0" autoLine="0" autoPict="0">
                <anchor moveWithCells="1">
                  <from>
                    <xdr:col>0</xdr:col>
                    <xdr:colOff>203200</xdr:colOff>
                    <xdr:row>58</xdr:row>
                    <xdr:rowOff>146050</xdr:rowOff>
                  </from>
                  <to>
                    <xdr:col>1</xdr:col>
                    <xdr:colOff>336550</xdr:colOff>
                    <xdr:row>60</xdr:row>
                    <xdr:rowOff>50800</xdr:rowOff>
                  </to>
                </anchor>
              </controlPr>
            </control>
          </mc:Choice>
        </mc:AlternateContent>
        <mc:AlternateContent xmlns:mc="http://schemas.openxmlformats.org/markup-compatibility/2006">
          <mc:Choice Requires="x14">
            <control shapeId="50223" r:id="rId63" name="Check Box 47">
              <controlPr defaultSize="0" autoFill="0" autoLine="0" autoPict="0">
                <anchor moveWithCells="1">
                  <from>
                    <xdr:col>2</xdr:col>
                    <xdr:colOff>190500</xdr:colOff>
                    <xdr:row>58</xdr:row>
                    <xdr:rowOff>152400</xdr:rowOff>
                  </from>
                  <to>
                    <xdr:col>3</xdr:col>
                    <xdr:colOff>317500</xdr:colOff>
                    <xdr:row>60</xdr:row>
                    <xdr:rowOff>63500</xdr:rowOff>
                  </to>
                </anchor>
              </controlPr>
            </control>
          </mc:Choice>
        </mc:AlternateContent>
        <mc:AlternateContent xmlns:mc="http://schemas.openxmlformats.org/markup-compatibility/2006">
          <mc:Choice Requires="x14">
            <control shapeId="50224" r:id="rId64" name="Check Box 48">
              <controlPr defaultSize="0" autoFill="0" autoLine="0" autoPict="0">
                <anchor moveWithCells="1">
                  <from>
                    <xdr:col>1</xdr:col>
                    <xdr:colOff>203200</xdr:colOff>
                    <xdr:row>58</xdr:row>
                    <xdr:rowOff>165100</xdr:rowOff>
                  </from>
                  <to>
                    <xdr:col>2</xdr:col>
                    <xdr:colOff>50800</xdr:colOff>
                    <xdr:row>60</xdr:row>
                    <xdr:rowOff>63500</xdr:rowOff>
                  </to>
                </anchor>
              </controlPr>
            </control>
          </mc:Choice>
        </mc:AlternateContent>
        <mc:AlternateContent xmlns:mc="http://schemas.openxmlformats.org/markup-compatibility/2006">
          <mc:Choice Requires="x14">
            <control shapeId="50225" r:id="rId65" name="Check Box 49">
              <controlPr defaultSize="0" autoFill="0" autoLine="0" autoPict="0">
                <anchor moveWithCells="1">
                  <from>
                    <xdr:col>0</xdr:col>
                    <xdr:colOff>203200</xdr:colOff>
                    <xdr:row>60</xdr:row>
                    <xdr:rowOff>152400</xdr:rowOff>
                  </from>
                  <to>
                    <xdr:col>1</xdr:col>
                    <xdr:colOff>336550</xdr:colOff>
                    <xdr:row>62</xdr:row>
                    <xdr:rowOff>63500</xdr:rowOff>
                  </to>
                </anchor>
              </controlPr>
            </control>
          </mc:Choice>
        </mc:AlternateContent>
        <mc:AlternateContent xmlns:mc="http://schemas.openxmlformats.org/markup-compatibility/2006">
          <mc:Choice Requires="x14">
            <control shapeId="50226" r:id="rId66" name="Check Box 50">
              <controlPr defaultSize="0" autoFill="0" autoLine="0" autoPict="0">
                <anchor moveWithCells="1">
                  <from>
                    <xdr:col>2</xdr:col>
                    <xdr:colOff>190500</xdr:colOff>
                    <xdr:row>60</xdr:row>
                    <xdr:rowOff>165100</xdr:rowOff>
                  </from>
                  <to>
                    <xdr:col>3</xdr:col>
                    <xdr:colOff>317500</xdr:colOff>
                    <xdr:row>62</xdr:row>
                    <xdr:rowOff>69850</xdr:rowOff>
                  </to>
                </anchor>
              </controlPr>
            </control>
          </mc:Choice>
        </mc:AlternateContent>
        <mc:AlternateContent xmlns:mc="http://schemas.openxmlformats.org/markup-compatibility/2006">
          <mc:Choice Requires="x14">
            <control shapeId="50227" r:id="rId67" name="Check Box 51">
              <controlPr defaultSize="0" autoFill="0" autoLine="0" autoPict="0">
                <anchor moveWithCells="1">
                  <from>
                    <xdr:col>1</xdr:col>
                    <xdr:colOff>190500</xdr:colOff>
                    <xdr:row>60</xdr:row>
                    <xdr:rowOff>146050</xdr:rowOff>
                  </from>
                  <to>
                    <xdr:col>2</xdr:col>
                    <xdr:colOff>38100</xdr:colOff>
                    <xdr:row>62</xdr:row>
                    <xdr:rowOff>38100</xdr:rowOff>
                  </to>
                </anchor>
              </controlPr>
            </control>
          </mc:Choice>
        </mc:AlternateContent>
        <mc:AlternateContent xmlns:mc="http://schemas.openxmlformats.org/markup-compatibility/2006">
          <mc:Choice Requires="x14">
            <control shapeId="50228" r:id="rId68" name="Check Box 52">
              <controlPr defaultSize="0" autoFill="0" autoLine="0" autoPict="0">
                <anchor moveWithCells="1">
                  <from>
                    <xdr:col>0</xdr:col>
                    <xdr:colOff>190500</xdr:colOff>
                    <xdr:row>74</xdr:row>
                    <xdr:rowOff>165100</xdr:rowOff>
                  </from>
                  <to>
                    <xdr:col>1</xdr:col>
                    <xdr:colOff>215900</xdr:colOff>
                    <xdr:row>76</xdr:row>
                    <xdr:rowOff>0</xdr:rowOff>
                  </to>
                </anchor>
              </controlPr>
            </control>
          </mc:Choice>
        </mc:AlternateContent>
        <mc:AlternateContent xmlns:mc="http://schemas.openxmlformats.org/markup-compatibility/2006">
          <mc:Choice Requires="x14">
            <control shapeId="50229" r:id="rId69" name="Check Box 53">
              <controlPr defaultSize="0" autoFill="0" autoLine="0" autoPict="0">
                <anchor moveWithCells="1">
                  <from>
                    <xdr:col>2</xdr:col>
                    <xdr:colOff>203200</xdr:colOff>
                    <xdr:row>74</xdr:row>
                    <xdr:rowOff>184150</xdr:rowOff>
                  </from>
                  <to>
                    <xdr:col>3</xdr:col>
                    <xdr:colOff>190500</xdr:colOff>
                    <xdr:row>76</xdr:row>
                    <xdr:rowOff>0</xdr:rowOff>
                  </to>
                </anchor>
              </controlPr>
            </control>
          </mc:Choice>
        </mc:AlternateContent>
        <mc:AlternateContent xmlns:mc="http://schemas.openxmlformats.org/markup-compatibility/2006">
          <mc:Choice Requires="x14">
            <control shapeId="50230" r:id="rId70" name="Check Box 54">
              <controlPr defaultSize="0" autoFill="0" autoLine="0" autoPict="0">
                <anchor moveWithCells="1">
                  <from>
                    <xdr:col>1</xdr:col>
                    <xdr:colOff>222250</xdr:colOff>
                    <xdr:row>74</xdr:row>
                    <xdr:rowOff>184150</xdr:rowOff>
                  </from>
                  <to>
                    <xdr:col>2</xdr:col>
                    <xdr:colOff>304800</xdr:colOff>
                    <xdr:row>76</xdr:row>
                    <xdr:rowOff>12700</xdr:rowOff>
                  </to>
                </anchor>
              </controlPr>
            </control>
          </mc:Choice>
        </mc:AlternateContent>
        <mc:AlternateContent xmlns:mc="http://schemas.openxmlformats.org/markup-compatibility/2006">
          <mc:Choice Requires="x14">
            <control shapeId="50231" r:id="rId71" name="Check Box 55">
              <controlPr defaultSize="0" autoFill="0" autoLine="0" autoPict="0">
                <anchor moveWithCells="1">
                  <from>
                    <xdr:col>0</xdr:col>
                    <xdr:colOff>203200</xdr:colOff>
                    <xdr:row>77</xdr:row>
                    <xdr:rowOff>12700</xdr:rowOff>
                  </from>
                  <to>
                    <xdr:col>1</xdr:col>
                    <xdr:colOff>190500</xdr:colOff>
                    <xdr:row>78</xdr:row>
                    <xdr:rowOff>0</xdr:rowOff>
                  </to>
                </anchor>
              </controlPr>
            </control>
          </mc:Choice>
        </mc:AlternateContent>
        <mc:AlternateContent xmlns:mc="http://schemas.openxmlformats.org/markup-compatibility/2006">
          <mc:Choice Requires="x14">
            <control shapeId="50232" r:id="rId72" name="Check Box 56">
              <controlPr defaultSize="0" autoFill="0" autoLine="0" autoPict="0">
                <anchor moveWithCells="1">
                  <from>
                    <xdr:col>2</xdr:col>
                    <xdr:colOff>184150</xdr:colOff>
                    <xdr:row>77</xdr:row>
                    <xdr:rowOff>0</xdr:rowOff>
                  </from>
                  <to>
                    <xdr:col>3</xdr:col>
                    <xdr:colOff>222250</xdr:colOff>
                    <xdr:row>78</xdr:row>
                    <xdr:rowOff>0</xdr:rowOff>
                  </to>
                </anchor>
              </controlPr>
            </control>
          </mc:Choice>
        </mc:AlternateContent>
        <mc:AlternateContent xmlns:mc="http://schemas.openxmlformats.org/markup-compatibility/2006">
          <mc:Choice Requires="x14">
            <control shapeId="50233" r:id="rId73" name="Check Box 57">
              <controlPr defaultSize="0" autoFill="0" autoLine="0" autoPict="0">
                <anchor moveWithCells="1">
                  <from>
                    <xdr:col>1</xdr:col>
                    <xdr:colOff>190500</xdr:colOff>
                    <xdr:row>77</xdr:row>
                    <xdr:rowOff>25400</xdr:rowOff>
                  </from>
                  <to>
                    <xdr:col>2</xdr:col>
                    <xdr:colOff>266700</xdr:colOff>
                    <xdr:row>77</xdr:row>
                    <xdr:rowOff>393700</xdr:rowOff>
                  </to>
                </anchor>
              </controlPr>
            </control>
          </mc:Choice>
        </mc:AlternateContent>
        <mc:AlternateContent xmlns:mc="http://schemas.openxmlformats.org/markup-compatibility/2006">
          <mc:Choice Requires="x14">
            <control shapeId="50234" r:id="rId74" name="Check Box 58">
              <controlPr defaultSize="0" autoFill="0" autoLine="0" autoPict="0">
                <anchor moveWithCells="1">
                  <from>
                    <xdr:col>0</xdr:col>
                    <xdr:colOff>177800</xdr:colOff>
                    <xdr:row>67</xdr:row>
                    <xdr:rowOff>165100</xdr:rowOff>
                  </from>
                  <to>
                    <xdr:col>1</xdr:col>
                    <xdr:colOff>304800</xdr:colOff>
                    <xdr:row>69</xdr:row>
                    <xdr:rowOff>50800</xdr:rowOff>
                  </to>
                </anchor>
              </controlPr>
            </control>
          </mc:Choice>
        </mc:AlternateContent>
        <mc:AlternateContent xmlns:mc="http://schemas.openxmlformats.org/markup-compatibility/2006">
          <mc:Choice Requires="x14">
            <control shapeId="50235" r:id="rId75" name="Check Box 59">
              <controlPr defaultSize="0" autoFill="0" autoLine="0" autoPict="0">
                <anchor moveWithCells="1">
                  <from>
                    <xdr:col>2</xdr:col>
                    <xdr:colOff>184150</xdr:colOff>
                    <xdr:row>67</xdr:row>
                    <xdr:rowOff>152400</xdr:rowOff>
                  </from>
                  <to>
                    <xdr:col>3</xdr:col>
                    <xdr:colOff>304800</xdr:colOff>
                    <xdr:row>69</xdr:row>
                    <xdr:rowOff>38100</xdr:rowOff>
                  </to>
                </anchor>
              </controlPr>
            </control>
          </mc:Choice>
        </mc:AlternateContent>
        <mc:AlternateContent xmlns:mc="http://schemas.openxmlformats.org/markup-compatibility/2006">
          <mc:Choice Requires="x14">
            <control shapeId="50236" r:id="rId76" name="Check Box 60">
              <controlPr defaultSize="0" autoFill="0" autoLine="0" autoPict="0">
                <anchor moveWithCells="1">
                  <from>
                    <xdr:col>1</xdr:col>
                    <xdr:colOff>190500</xdr:colOff>
                    <xdr:row>67</xdr:row>
                    <xdr:rowOff>146050</xdr:rowOff>
                  </from>
                  <to>
                    <xdr:col>2</xdr:col>
                    <xdr:colOff>38100</xdr:colOff>
                    <xdr:row>69</xdr:row>
                    <xdr:rowOff>25400</xdr:rowOff>
                  </to>
                </anchor>
              </controlPr>
            </control>
          </mc:Choice>
        </mc:AlternateContent>
        <mc:AlternateContent xmlns:mc="http://schemas.openxmlformats.org/markup-compatibility/2006">
          <mc:Choice Requires="x14">
            <control shapeId="50237" r:id="rId77" name="Check Box 61">
              <controlPr defaultSize="0" autoFill="0" autoLine="0" autoPict="0">
                <anchor moveWithCells="1">
                  <from>
                    <xdr:col>0</xdr:col>
                    <xdr:colOff>177800</xdr:colOff>
                    <xdr:row>69</xdr:row>
                    <xdr:rowOff>165100</xdr:rowOff>
                  </from>
                  <to>
                    <xdr:col>1</xdr:col>
                    <xdr:colOff>304800</xdr:colOff>
                    <xdr:row>71</xdr:row>
                    <xdr:rowOff>0</xdr:rowOff>
                  </to>
                </anchor>
              </controlPr>
            </control>
          </mc:Choice>
        </mc:AlternateContent>
        <mc:AlternateContent xmlns:mc="http://schemas.openxmlformats.org/markup-compatibility/2006">
          <mc:Choice Requires="x14">
            <control shapeId="50238" r:id="rId78" name="Check Box 62">
              <controlPr defaultSize="0" autoFill="0" autoLine="0" autoPict="0">
                <anchor moveWithCells="1">
                  <from>
                    <xdr:col>2</xdr:col>
                    <xdr:colOff>177800</xdr:colOff>
                    <xdr:row>69</xdr:row>
                    <xdr:rowOff>177800</xdr:rowOff>
                  </from>
                  <to>
                    <xdr:col>3</xdr:col>
                    <xdr:colOff>298450</xdr:colOff>
                    <xdr:row>71</xdr:row>
                    <xdr:rowOff>12700</xdr:rowOff>
                  </to>
                </anchor>
              </controlPr>
            </control>
          </mc:Choice>
        </mc:AlternateContent>
        <mc:AlternateContent xmlns:mc="http://schemas.openxmlformats.org/markup-compatibility/2006">
          <mc:Choice Requires="x14">
            <control shapeId="50239" r:id="rId79" name="Check Box 63">
              <controlPr defaultSize="0" autoFill="0" autoLine="0" autoPict="0">
                <anchor moveWithCells="1">
                  <from>
                    <xdr:col>1</xdr:col>
                    <xdr:colOff>203200</xdr:colOff>
                    <xdr:row>69</xdr:row>
                    <xdr:rowOff>184150</xdr:rowOff>
                  </from>
                  <to>
                    <xdr:col>2</xdr:col>
                    <xdr:colOff>50800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'Agency-County'!$A$2:$A$22</xm:f>
          </x14:formula1>
          <xm:sqref>G2:M2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M98"/>
  <sheetViews>
    <sheetView showGridLines="0" zoomScaleNormal="100" zoomScaleSheetLayoutView="100" workbookViewId="0">
      <selection activeCell="P12" sqref="P12"/>
    </sheetView>
  </sheetViews>
  <sheetFormatPr defaultRowHeight="14.5" x14ac:dyDescent="0.35"/>
  <cols>
    <col min="3" max="3" width="10.1796875" customWidth="1"/>
    <col min="11" max="11" width="14" customWidth="1"/>
    <col min="12" max="12" width="10.453125" customWidth="1"/>
    <col min="13" max="13" width="14.81640625" customWidth="1"/>
  </cols>
  <sheetData>
    <row r="1" spans="1:13" ht="2.9" customHeight="1" thickBot="1" x14ac:dyDescent="0.4">
      <c r="A1" s="1024"/>
      <c r="B1" s="1024"/>
      <c r="C1" s="1024"/>
      <c r="D1" s="1024"/>
      <c r="E1" s="1024"/>
      <c r="F1" s="1024"/>
      <c r="G1" s="1024"/>
      <c r="H1" s="1024"/>
      <c r="I1" s="1024"/>
      <c r="J1" s="1024"/>
      <c r="K1" s="1024"/>
      <c r="L1" s="1024"/>
      <c r="M1" s="1024"/>
    </row>
    <row r="2" spans="1:13" s="291" customFormat="1" ht="16" thickBot="1" x14ac:dyDescent="0.4">
      <c r="A2" s="415" t="s">
        <v>200</v>
      </c>
      <c r="B2" s="1328">
        <f>'Contact Info'!B3</f>
        <v>0</v>
      </c>
      <c r="C2" s="1328"/>
      <c r="D2" s="1236" t="s">
        <v>776</v>
      </c>
      <c r="E2" s="1236"/>
      <c r="F2" s="1236"/>
      <c r="G2" s="1235"/>
      <c r="H2" s="1235"/>
      <c r="I2" s="1235"/>
      <c r="J2" s="1235"/>
      <c r="K2" s="1235"/>
      <c r="L2" s="1235"/>
      <c r="M2" s="1235"/>
    </row>
    <row r="3" spans="1:13" ht="21.5" thickBot="1" x14ac:dyDescent="0.55000000000000004">
      <c r="A3" s="1329" t="s">
        <v>951</v>
      </c>
      <c r="B3" s="1329"/>
      <c r="C3" s="1329"/>
      <c r="D3" s="1329"/>
      <c r="E3" s="1329"/>
      <c r="F3" s="1329"/>
      <c r="G3" s="1329"/>
      <c r="H3" s="1329"/>
      <c r="I3" s="1329"/>
      <c r="J3" s="1329"/>
      <c r="K3" s="1329"/>
      <c r="L3" s="1329"/>
      <c r="M3" s="1329"/>
    </row>
    <row r="4" spans="1:13" ht="30" customHeight="1" thickBot="1" x14ac:dyDescent="0.4">
      <c r="A4" s="1330" t="s">
        <v>879</v>
      </c>
      <c r="B4" s="1330"/>
      <c r="C4" s="1330"/>
      <c r="D4" s="1330"/>
      <c r="E4" s="1330"/>
      <c r="F4" s="1330"/>
      <c r="G4" s="1330"/>
      <c r="H4" s="1330"/>
      <c r="I4" s="1330"/>
      <c r="J4" s="1331" t="s">
        <v>778</v>
      </c>
      <c r="K4" s="1331"/>
      <c r="L4" s="1331" t="s">
        <v>779</v>
      </c>
      <c r="M4" s="1331"/>
    </row>
    <row r="5" spans="1:13" ht="20" customHeight="1" thickBot="1" x14ac:dyDescent="0.4">
      <c r="A5" s="1327" t="s">
        <v>836</v>
      </c>
      <c r="B5" s="1327"/>
      <c r="C5" s="1327"/>
      <c r="D5" s="1327"/>
      <c r="E5" s="1327"/>
      <c r="F5" s="1327"/>
      <c r="G5" s="1327"/>
      <c r="H5" s="1327"/>
      <c r="I5" s="1327"/>
      <c r="J5" s="1326"/>
      <c r="K5" s="1326"/>
      <c r="L5" s="1326"/>
      <c r="M5" s="1326"/>
    </row>
    <row r="6" spans="1:13" ht="20" customHeight="1" thickBot="1" x14ac:dyDescent="0.4">
      <c r="A6" s="1327" t="s">
        <v>837</v>
      </c>
      <c r="B6" s="1327"/>
      <c r="C6" s="1327"/>
      <c r="D6" s="1327"/>
      <c r="E6" s="1327"/>
      <c r="F6" s="1327"/>
      <c r="G6" s="1327"/>
      <c r="H6" s="1327"/>
      <c r="I6" s="1327"/>
      <c r="J6" s="1326"/>
      <c r="K6" s="1326"/>
      <c r="L6" s="1326"/>
      <c r="M6" s="1326"/>
    </row>
    <row r="7" spans="1:13" ht="20" customHeight="1" thickBot="1" x14ac:dyDescent="0.4">
      <c r="A7" s="1327" t="s">
        <v>400</v>
      </c>
      <c r="B7" s="1327"/>
      <c r="C7" s="1327"/>
      <c r="D7" s="1327"/>
      <c r="E7" s="1327"/>
      <c r="F7" s="1327"/>
      <c r="G7" s="1327"/>
      <c r="H7" s="1327"/>
      <c r="I7" s="1327"/>
      <c r="J7" s="1326"/>
      <c r="K7" s="1326"/>
      <c r="L7" s="1326"/>
      <c r="M7" s="1326"/>
    </row>
    <row r="8" spans="1:13" ht="20" customHeight="1" thickBot="1" x14ac:dyDescent="0.4">
      <c r="A8" s="1327" t="s">
        <v>908</v>
      </c>
      <c r="B8" s="1327"/>
      <c r="C8" s="1327"/>
      <c r="D8" s="1327"/>
      <c r="E8" s="1327"/>
      <c r="F8" s="1327"/>
      <c r="G8" s="1327"/>
      <c r="H8" s="1327"/>
      <c r="I8" s="1327"/>
      <c r="J8" s="1326"/>
      <c r="K8" s="1326"/>
      <c r="L8" s="1326"/>
      <c r="M8" s="1326"/>
    </row>
    <row r="9" spans="1:13" ht="15" thickBot="1" x14ac:dyDescent="0.4">
      <c r="A9" s="1387" t="s">
        <v>876</v>
      </c>
      <c r="B9" s="1388"/>
      <c r="C9" s="1388"/>
      <c r="D9" s="1388"/>
      <c r="E9" s="1388"/>
      <c r="F9" s="1388"/>
      <c r="G9" s="1388"/>
      <c r="H9" s="1388"/>
      <c r="I9" s="1388"/>
      <c r="J9" s="1388"/>
      <c r="K9" s="1388"/>
      <c r="L9" s="1388"/>
      <c r="M9" s="1389"/>
    </row>
    <row r="10" spans="1:13" ht="15" thickBot="1" x14ac:dyDescent="0.4">
      <c r="A10" s="1387"/>
      <c r="B10" s="1388"/>
      <c r="C10" s="1388"/>
      <c r="D10" s="1388"/>
      <c r="E10" s="1388"/>
      <c r="F10" s="1388"/>
      <c r="G10" s="1388"/>
      <c r="H10" s="1388"/>
      <c r="I10" s="1388"/>
      <c r="J10" s="1388"/>
      <c r="K10" s="1388"/>
      <c r="L10" s="1388"/>
      <c r="M10" s="1389"/>
    </row>
    <row r="11" spans="1:13" ht="15" thickBot="1" x14ac:dyDescent="0.4">
      <c r="A11" s="1387"/>
      <c r="B11" s="1388"/>
      <c r="C11" s="1388"/>
      <c r="D11" s="1388"/>
      <c r="E11" s="1388"/>
      <c r="F11" s="1388"/>
      <c r="G11" s="1388"/>
      <c r="H11" s="1388"/>
      <c r="I11" s="1388"/>
      <c r="J11" s="1388"/>
      <c r="K11" s="1388"/>
      <c r="L11" s="1388"/>
      <c r="M11" s="1389"/>
    </row>
    <row r="12" spans="1:13" ht="15" thickBot="1" x14ac:dyDescent="0.4">
      <c r="A12" s="1324" t="s">
        <v>781</v>
      </c>
      <c r="B12" s="1324"/>
      <c r="C12" s="1324"/>
      <c r="D12" s="1324"/>
      <c r="E12" s="1324"/>
      <c r="F12" s="1324"/>
      <c r="G12" s="1324"/>
      <c r="H12" s="1324"/>
      <c r="I12" s="1324"/>
      <c r="J12" s="1324"/>
      <c r="K12" s="1324"/>
      <c r="L12" s="1324"/>
      <c r="M12" s="1324"/>
    </row>
    <row r="13" spans="1:13" ht="15.75" customHeight="1" thickBot="1" x14ac:dyDescent="0.4">
      <c r="A13" s="1325" t="s">
        <v>782</v>
      </c>
      <c r="B13" s="1325"/>
      <c r="C13" s="1325"/>
      <c r="D13" s="1246" t="s">
        <v>24</v>
      </c>
      <c r="E13" s="1247"/>
      <c r="F13" s="1428"/>
      <c r="G13" s="1429"/>
      <c r="H13" s="1429"/>
      <c r="I13" s="1429"/>
      <c r="J13" s="1429"/>
      <c r="K13" s="1429"/>
      <c r="L13" s="1429"/>
      <c r="M13" s="1430"/>
    </row>
    <row r="14" spans="1:13" ht="15.75" customHeight="1" thickBot="1" x14ac:dyDescent="0.4">
      <c r="A14" s="1325"/>
      <c r="B14" s="1325"/>
      <c r="C14" s="1325"/>
      <c r="D14" s="1248"/>
      <c r="E14" s="1249"/>
      <c r="F14" s="1431"/>
      <c r="G14" s="1432"/>
      <c r="H14" s="1432"/>
      <c r="I14" s="1432"/>
      <c r="J14" s="1432"/>
      <c r="K14" s="1432"/>
      <c r="L14" s="1432"/>
      <c r="M14" s="1433"/>
    </row>
    <row r="15" spans="1:13" ht="15" thickBot="1" x14ac:dyDescent="0.4">
      <c r="A15" s="292" t="s">
        <v>789</v>
      </c>
      <c r="B15" s="292" t="s">
        <v>132</v>
      </c>
      <c r="C15" s="292" t="s">
        <v>790</v>
      </c>
      <c r="D15" s="1318" t="s">
        <v>783</v>
      </c>
      <c r="E15" s="1318"/>
      <c r="F15" s="1318"/>
      <c r="G15" s="1318"/>
      <c r="H15" s="1318"/>
      <c r="I15" s="1318"/>
      <c r="J15" s="1318"/>
      <c r="K15" s="1318"/>
      <c r="L15" s="1318"/>
      <c r="M15" s="1318"/>
    </row>
    <row r="16" spans="1:13" ht="15" thickBot="1" x14ac:dyDescent="0.4">
      <c r="A16" s="392"/>
      <c r="B16" s="392"/>
      <c r="C16" s="392"/>
      <c r="D16" s="1318"/>
      <c r="E16" s="1318"/>
      <c r="F16" s="1318"/>
      <c r="G16" s="1318"/>
      <c r="H16" s="1318"/>
      <c r="I16" s="1318"/>
      <c r="J16" s="1318"/>
      <c r="K16" s="1318"/>
      <c r="L16" s="1318"/>
      <c r="M16" s="1318"/>
    </row>
    <row r="17" spans="1:13" ht="15.75" customHeight="1" thickBot="1" x14ac:dyDescent="0.4">
      <c r="A17" s="1391" t="s">
        <v>878</v>
      </c>
      <c r="B17" s="1392"/>
      <c r="C17" s="1392"/>
      <c r="D17" s="1392"/>
      <c r="E17" s="1392"/>
      <c r="F17" s="1392"/>
      <c r="G17" s="1392"/>
      <c r="H17" s="1392"/>
      <c r="I17" s="1392"/>
      <c r="J17" s="1392"/>
      <c r="K17" s="1392"/>
      <c r="L17" s="1392"/>
      <c r="M17" s="1393"/>
    </row>
    <row r="18" spans="1:13" x14ac:dyDescent="0.35">
      <c r="A18" s="1289" t="s">
        <v>784</v>
      </c>
      <c r="B18" s="1290"/>
      <c r="C18" s="1291"/>
      <c r="D18" s="1246" t="s">
        <v>24</v>
      </c>
      <c r="E18" s="1247"/>
      <c r="F18" s="1428"/>
      <c r="G18" s="1429"/>
      <c r="H18" s="1429"/>
      <c r="I18" s="1429"/>
      <c r="J18" s="1429"/>
      <c r="K18" s="1429"/>
      <c r="L18" s="1429"/>
      <c r="M18" s="1430"/>
    </row>
    <row r="19" spans="1:13" ht="15" thickBot="1" x14ac:dyDescent="0.4">
      <c r="A19" s="1292"/>
      <c r="B19" s="1293"/>
      <c r="C19" s="1294"/>
      <c r="D19" s="1248"/>
      <c r="E19" s="1249"/>
      <c r="F19" s="1431"/>
      <c r="G19" s="1432"/>
      <c r="H19" s="1432"/>
      <c r="I19" s="1432"/>
      <c r="J19" s="1432"/>
      <c r="K19" s="1432"/>
      <c r="L19" s="1432"/>
      <c r="M19" s="1433"/>
    </row>
    <row r="20" spans="1:13" ht="18.75" customHeight="1" thickBot="1" x14ac:dyDescent="0.4">
      <c r="A20" s="293" t="s">
        <v>789</v>
      </c>
      <c r="B20" s="293" t="s">
        <v>132</v>
      </c>
      <c r="C20" s="293" t="s">
        <v>790</v>
      </c>
      <c r="D20" s="1310" t="s">
        <v>785</v>
      </c>
      <c r="E20" s="1310"/>
      <c r="F20" s="1310"/>
      <c r="G20" s="1310"/>
      <c r="H20" s="1310"/>
      <c r="I20" s="1310"/>
      <c r="J20" s="1310"/>
      <c r="K20" s="1310"/>
      <c r="L20" s="1310"/>
      <c r="M20" s="1310"/>
    </row>
    <row r="21" spans="1:13" ht="20.149999999999999" customHeight="1" thickBot="1" x14ac:dyDescent="0.4">
      <c r="A21" s="392"/>
      <c r="B21" s="392"/>
      <c r="C21" s="392"/>
      <c r="D21" s="1310"/>
      <c r="E21" s="1310"/>
      <c r="F21" s="1310"/>
      <c r="G21" s="1310"/>
      <c r="H21" s="1310"/>
      <c r="I21" s="1310"/>
      <c r="J21" s="1310"/>
      <c r="K21" s="1310"/>
      <c r="L21" s="1310"/>
      <c r="M21" s="1310"/>
    </row>
    <row r="22" spans="1:13" ht="15" thickBot="1" x14ac:dyDescent="0.4">
      <c r="A22" s="1116" t="s">
        <v>786</v>
      </c>
      <c r="B22" s="1117"/>
      <c r="C22" s="1117"/>
      <c r="D22" s="1117"/>
      <c r="E22" s="1117"/>
      <c r="F22" s="1117"/>
      <c r="G22" s="1117"/>
      <c r="H22" s="1117"/>
      <c r="I22" s="1117"/>
      <c r="J22" s="1117"/>
      <c r="K22" s="1117"/>
      <c r="L22" s="1117"/>
      <c r="M22" s="1118"/>
    </row>
    <row r="23" spans="1:13" ht="15.75" customHeight="1" x14ac:dyDescent="0.35">
      <c r="A23" s="1319" t="s">
        <v>787</v>
      </c>
      <c r="B23" s="1319"/>
      <c r="C23" s="1319"/>
      <c r="D23" s="1246" t="s">
        <v>24</v>
      </c>
      <c r="E23" s="1247"/>
      <c r="F23" s="1428"/>
      <c r="G23" s="1429"/>
      <c r="H23" s="1429"/>
      <c r="I23" s="1429"/>
      <c r="J23" s="1429"/>
      <c r="K23" s="1429"/>
      <c r="L23" s="1429"/>
      <c r="M23" s="1430"/>
    </row>
    <row r="24" spans="1:13" ht="15" thickBot="1" x14ac:dyDescent="0.4">
      <c r="A24" s="1320"/>
      <c r="B24" s="1320"/>
      <c r="C24" s="1320"/>
      <c r="D24" s="1248"/>
      <c r="E24" s="1249"/>
      <c r="F24" s="1431"/>
      <c r="G24" s="1432"/>
      <c r="H24" s="1432"/>
      <c r="I24" s="1432"/>
      <c r="J24" s="1432"/>
      <c r="K24" s="1432"/>
      <c r="L24" s="1432"/>
      <c r="M24" s="1433"/>
    </row>
    <row r="25" spans="1:13" ht="15" thickBot="1" x14ac:dyDescent="0.4">
      <c r="A25" s="292" t="s">
        <v>789</v>
      </c>
      <c r="B25" s="292" t="s">
        <v>132</v>
      </c>
      <c r="C25" s="292" t="s">
        <v>790</v>
      </c>
      <c r="D25" s="1317" t="s">
        <v>788</v>
      </c>
      <c r="E25" s="1317"/>
      <c r="F25" s="1317"/>
      <c r="G25" s="1317"/>
      <c r="H25" s="1317"/>
      <c r="I25" s="1317"/>
      <c r="J25" s="1317"/>
      <c r="K25" s="1317"/>
      <c r="L25" s="1317"/>
      <c r="M25" s="1317"/>
    </row>
    <row r="26" spans="1:13" ht="15" customHeight="1" thickBot="1" x14ac:dyDescent="0.4">
      <c r="A26" s="392"/>
      <c r="B26" s="392"/>
      <c r="C26" s="392"/>
      <c r="D26" s="1317"/>
      <c r="E26" s="1317"/>
      <c r="F26" s="1317"/>
      <c r="G26" s="1317"/>
      <c r="H26" s="1317"/>
      <c r="I26" s="1317"/>
      <c r="J26" s="1317"/>
      <c r="K26" s="1317"/>
      <c r="L26" s="1317"/>
      <c r="M26" s="1317"/>
    </row>
    <row r="27" spans="1:13" ht="14.25" customHeight="1" x14ac:dyDescent="0.35">
      <c r="A27" s="1382" t="s">
        <v>789</v>
      </c>
      <c r="B27" s="1382" t="s">
        <v>132</v>
      </c>
      <c r="C27" s="1382" t="s">
        <v>790</v>
      </c>
      <c r="D27" s="1364" t="s">
        <v>909</v>
      </c>
      <c r="E27" s="1365"/>
      <c r="F27" s="1365"/>
      <c r="G27" s="1365"/>
      <c r="H27" s="1365"/>
      <c r="I27" s="1365"/>
      <c r="J27" s="1365"/>
      <c r="K27" s="1365"/>
      <c r="L27" s="1365"/>
      <c r="M27" s="1366"/>
    </row>
    <row r="28" spans="1:13" ht="14.25" customHeight="1" thickBot="1" x14ac:dyDescent="0.4">
      <c r="A28" s="1383"/>
      <c r="B28" s="1383"/>
      <c r="C28" s="1383"/>
      <c r="D28" s="1384"/>
      <c r="E28" s="1385"/>
      <c r="F28" s="1385"/>
      <c r="G28" s="1385"/>
      <c r="H28" s="1385"/>
      <c r="I28" s="1385"/>
      <c r="J28" s="1385"/>
      <c r="K28" s="1385"/>
      <c r="L28" s="1385"/>
      <c r="M28" s="1386"/>
    </row>
    <row r="29" spans="1:13" ht="14.25" customHeight="1" x14ac:dyDescent="0.35">
      <c r="A29" s="1210"/>
      <c r="B29" s="1210"/>
      <c r="C29" s="1210"/>
      <c r="D29" s="1384"/>
      <c r="E29" s="1385"/>
      <c r="F29" s="1385"/>
      <c r="G29" s="1385"/>
      <c r="H29" s="1385"/>
      <c r="I29" s="1385"/>
      <c r="J29" s="1385"/>
      <c r="K29" s="1385"/>
      <c r="L29" s="1385"/>
      <c r="M29" s="1386"/>
    </row>
    <row r="30" spans="1:13" ht="14.25" customHeight="1" thickBot="1" x14ac:dyDescent="0.4">
      <c r="A30" s="1211"/>
      <c r="B30" s="1211"/>
      <c r="C30" s="1211"/>
      <c r="D30" s="1367"/>
      <c r="E30" s="1368"/>
      <c r="F30" s="1368"/>
      <c r="G30" s="1368"/>
      <c r="H30" s="1368"/>
      <c r="I30" s="1368"/>
      <c r="J30" s="1368"/>
      <c r="K30" s="1368"/>
      <c r="L30" s="1368"/>
      <c r="M30" s="1369"/>
    </row>
    <row r="31" spans="1:13" ht="15" thickBot="1" x14ac:dyDescent="0.4">
      <c r="A31" s="1103" t="s">
        <v>791</v>
      </c>
      <c r="B31" s="1104"/>
      <c r="C31" s="1104"/>
      <c r="D31" s="1104"/>
      <c r="E31" s="1104"/>
      <c r="F31" s="1104"/>
      <c r="G31" s="1104"/>
      <c r="H31" s="1104"/>
      <c r="I31" s="1104"/>
      <c r="J31" s="1104"/>
      <c r="K31" s="1104"/>
      <c r="L31" s="1104"/>
      <c r="M31" s="1105"/>
    </row>
    <row r="32" spans="1:13" ht="15.75" customHeight="1" x14ac:dyDescent="0.35">
      <c r="A32" s="1308" t="s">
        <v>792</v>
      </c>
      <c r="B32" s="1308"/>
      <c r="C32" s="1308"/>
      <c r="D32" s="1246" t="s">
        <v>24</v>
      </c>
      <c r="E32" s="1247"/>
      <c r="F32" s="1428"/>
      <c r="G32" s="1429"/>
      <c r="H32" s="1429"/>
      <c r="I32" s="1429"/>
      <c r="J32" s="1429"/>
      <c r="K32" s="1429"/>
      <c r="L32" s="1429"/>
      <c r="M32" s="1430"/>
    </row>
    <row r="33" spans="1:13" ht="15" thickBot="1" x14ac:dyDescent="0.4">
      <c r="A33" s="1309"/>
      <c r="B33" s="1309"/>
      <c r="C33" s="1309"/>
      <c r="D33" s="1248"/>
      <c r="E33" s="1249"/>
      <c r="F33" s="1431"/>
      <c r="G33" s="1432"/>
      <c r="H33" s="1432"/>
      <c r="I33" s="1432"/>
      <c r="J33" s="1432"/>
      <c r="K33" s="1432"/>
      <c r="L33" s="1432"/>
      <c r="M33" s="1433"/>
    </row>
    <row r="34" spans="1:13" ht="15" thickBot="1" x14ac:dyDescent="0.4">
      <c r="A34" s="293" t="s">
        <v>789</v>
      </c>
      <c r="B34" s="293" t="s">
        <v>132</v>
      </c>
      <c r="C34" s="293" t="s">
        <v>790</v>
      </c>
      <c r="D34" s="1310" t="s">
        <v>793</v>
      </c>
      <c r="E34" s="1310"/>
      <c r="F34" s="1310"/>
      <c r="G34" s="1310"/>
      <c r="H34" s="1310"/>
      <c r="I34" s="1310"/>
      <c r="J34" s="1310"/>
      <c r="K34" s="1310"/>
      <c r="L34" s="1310"/>
      <c r="M34" s="1310"/>
    </row>
    <row r="35" spans="1:13" ht="15" thickBot="1" x14ac:dyDescent="0.4">
      <c r="A35" s="392"/>
      <c r="B35" s="392"/>
      <c r="C35" s="392"/>
      <c r="D35" s="1310"/>
      <c r="E35" s="1310"/>
      <c r="F35" s="1310"/>
      <c r="G35" s="1310"/>
      <c r="H35" s="1310"/>
      <c r="I35" s="1310"/>
      <c r="J35" s="1310"/>
      <c r="K35" s="1310"/>
      <c r="L35" s="1310"/>
      <c r="M35" s="1310"/>
    </row>
    <row r="36" spans="1:13" ht="20.5" customHeight="1" thickBot="1" x14ac:dyDescent="0.4">
      <c r="A36" s="293" t="s">
        <v>789</v>
      </c>
      <c r="B36" s="293" t="s">
        <v>132</v>
      </c>
      <c r="C36" s="293" t="s">
        <v>790</v>
      </c>
      <c r="D36" s="1310" t="s">
        <v>794</v>
      </c>
      <c r="E36" s="1310"/>
      <c r="F36" s="1310"/>
      <c r="G36" s="1310"/>
      <c r="H36" s="1310"/>
      <c r="I36" s="1310"/>
      <c r="J36" s="1310"/>
      <c r="K36" s="1310"/>
      <c r="L36" s="1310"/>
      <c r="M36" s="1310"/>
    </row>
    <row r="37" spans="1:13" ht="15" thickBot="1" x14ac:dyDescent="0.4">
      <c r="A37" s="392"/>
      <c r="B37" s="392"/>
      <c r="C37" s="392"/>
      <c r="D37" s="1310"/>
      <c r="E37" s="1310"/>
      <c r="F37" s="1310"/>
      <c r="G37" s="1310"/>
      <c r="H37" s="1310"/>
      <c r="I37" s="1310"/>
      <c r="J37" s="1310"/>
      <c r="K37" s="1310"/>
      <c r="L37" s="1310"/>
      <c r="M37" s="1310"/>
    </row>
    <row r="38" spans="1:13" ht="19.25" customHeight="1" thickBot="1" x14ac:dyDescent="0.4">
      <c r="A38" s="293" t="s">
        <v>789</v>
      </c>
      <c r="B38" s="293" t="s">
        <v>132</v>
      </c>
      <c r="C38" s="293" t="s">
        <v>790</v>
      </c>
      <c r="D38" s="1310" t="s">
        <v>795</v>
      </c>
      <c r="E38" s="1310"/>
      <c r="F38" s="1310"/>
      <c r="G38" s="1310"/>
      <c r="H38" s="1310"/>
      <c r="I38" s="1310"/>
      <c r="J38" s="1310"/>
      <c r="K38" s="1310"/>
      <c r="L38" s="1310"/>
      <c r="M38" s="1310"/>
    </row>
    <row r="39" spans="1:13" ht="20.149999999999999" customHeight="1" thickBot="1" x14ac:dyDescent="0.4">
      <c r="A39" s="392"/>
      <c r="B39" s="392"/>
      <c r="C39" s="392"/>
      <c r="D39" s="1310"/>
      <c r="E39" s="1310"/>
      <c r="F39" s="1310"/>
      <c r="G39" s="1310"/>
      <c r="H39" s="1310"/>
      <c r="I39" s="1310"/>
      <c r="J39" s="1310"/>
      <c r="K39" s="1310"/>
      <c r="L39" s="1310"/>
      <c r="M39" s="1310"/>
    </row>
    <row r="40" spans="1:13" ht="15" thickBot="1" x14ac:dyDescent="0.4">
      <c r="A40" s="1116" t="s">
        <v>796</v>
      </c>
      <c r="B40" s="1117"/>
      <c r="C40" s="1117"/>
      <c r="D40" s="1117"/>
      <c r="E40" s="1117"/>
      <c r="F40" s="1117"/>
      <c r="G40" s="1117"/>
      <c r="H40" s="1117"/>
      <c r="I40" s="1117"/>
      <c r="J40" s="1117"/>
      <c r="K40" s="1117"/>
      <c r="L40" s="1117"/>
      <c r="M40" s="1118"/>
    </row>
    <row r="41" spans="1:13" x14ac:dyDescent="0.35">
      <c r="A41" s="1319" t="s">
        <v>797</v>
      </c>
      <c r="B41" s="1319"/>
      <c r="C41" s="1319"/>
      <c r="D41" s="1246" t="s">
        <v>24</v>
      </c>
      <c r="E41" s="1247"/>
      <c r="F41" s="1428"/>
      <c r="G41" s="1429"/>
      <c r="H41" s="1429"/>
      <c r="I41" s="1429"/>
      <c r="J41" s="1429"/>
      <c r="K41" s="1429"/>
      <c r="L41" s="1429"/>
      <c r="M41" s="1430"/>
    </row>
    <row r="42" spans="1:13" ht="15" thickBot="1" x14ac:dyDescent="0.4">
      <c r="A42" s="1320"/>
      <c r="B42" s="1320"/>
      <c r="C42" s="1320"/>
      <c r="D42" s="1248"/>
      <c r="E42" s="1249"/>
      <c r="F42" s="1431"/>
      <c r="G42" s="1432"/>
      <c r="H42" s="1432"/>
      <c r="I42" s="1432"/>
      <c r="J42" s="1432"/>
      <c r="K42" s="1432"/>
      <c r="L42" s="1432"/>
      <c r="M42" s="1433"/>
    </row>
    <row r="43" spans="1:13" ht="15" thickBot="1" x14ac:dyDescent="0.4">
      <c r="A43" s="292" t="s">
        <v>789</v>
      </c>
      <c r="B43" s="292" t="s">
        <v>132</v>
      </c>
      <c r="C43" s="292" t="s">
        <v>790</v>
      </c>
      <c r="D43" s="1317" t="s">
        <v>798</v>
      </c>
      <c r="E43" s="1317"/>
      <c r="F43" s="1317"/>
      <c r="G43" s="1317"/>
      <c r="H43" s="1317"/>
      <c r="I43" s="1317"/>
      <c r="J43" s="1317"/>
      <c r="K43" s="1317"/>
      <c r="L43" s="1317"/>
      <c r="M43" s="1317"/>
    </row>
    <row r="44" spans="1:13" ht="20.149999999999999" customHeight="1" thickBot="1" x14ac:dyDescent="0.4">
      <c r="A44" s="392"/>
      <c r="B44" s="392"/>
      <c r="C44" s="392"/>
      <c r="D44" s="1317"/>
      <c r="E44" s="1317"/>
      <c r="F44" s="1317"/>
      <c r="G44" s="1317"/>
      <c r="H44" s="1317"/>
      <c r="I44" s="1317"/>
      <c r="J44" s="1317"/>
      <c r="K44" s="1317"/>
      <c r="L44" s="1317"/>
      <c r="M44" s="1317"/>
    </row>
    <row r="45" spans="1:13" ht="15" thickBot="1" x14ac:dyDescent="0.4">
      <c r="A45" s="1103" t="s">
        <v>799</v>
      </c>
      <c r="B45" s="1104"/>
      <c r="C45" s="1104"/>
      <c r="D45" s="1104"/>
      <c r="E45" s="1104"/>
      <c r="F45" s="1104"/>
      <c r="G45" s="1104"/>
      <c r="H45" s="1104"/>
      <c r="I45" s="1104"/>
      <c r="J45" s="1104"/>
      <c r="K45" s="1104"/>
      <c r="L45" s="1104"/>
      <c r="M45" s="1105"/>
    </row>
    <row r="46" spans="1:13" ht="15.75" customHeight="1" x14ac:dyDescent="0.35">
      <c r="A46" s="1370" t="s">
        <v>886</v>
      </c>
      <c r="B46" s="1371"/>
      <c r="C46" s="1372"/>
      <c r="D46" s="1246" t="s">
        <v>24</v>
      </c>
      <c r="E46" s="1247"/>
      <c r="F46" s="1428"/>
      <c r="G46" s="1429"/>
      <c r="H46" s="1429"/>
      <c r="I46" s="1429"/>
      <c r="J46" s="1429"/>
      <c r="K46" s="1429"/>
      <c r="L46" s="1429"/>
      <c r="M46" s="1430"/>
    </row>
    <row r="47" spans="1:13" ht="20" customHeight="1" thickBot="1" x14ac:dyDescent="0.4">
      <c r="A47" s="1373"/>
      <c r="B47" s="1374"/>
      <c r="C47" s="1375"/>
      <c r="D47" s="1248"/>
      <c r="E47" s="1249"/>
      <c r="F47" s="1431"/>
      <c r="G47" s="1432"/>
      <c r="H47" s="1432"/>
      <c r="I47" s="1432"/>
      <c r="J47" s="1432"/>
      <c r="K47" s="1432"/>
      <c r="L47" s="1432"/>
      <c r="M47" s="1433"/>
    </row>
    <row r="48" spans="1:13" ht="20" customHeight="1" thickBot="1" x14ac:dyDescent="0.4">
      <c r="A48" s="293" t="s">
        <v>789</v>
      </c>
      <c r="B48" s="293" t="s">
        <v>132</v>
      </c>
      <c r="C48" s="293" t="s">
        <v>790</v>
      </c>
      <c r="D48" s="1376" t="s">
        <v>838</v>
      </c>
      <c r="E48" s="1377"/>
      <c r="F48" s="1377"/>
      <c r="G48" s="1377"/>
      <c r="H48" s="1377"/>
      <c r="I48" s="1377"/>
      <c r="J48" s="1377"/>
      <c r="K48" s="1377"/>
      <c r="L48" s="1377"/>
      <c r="M48" s="1378"/>
    </row>
    <row r="49" spans="1:13" ht="20" customHeight="1" thickBot="1" x14ac:dyDescent="0.4">
      <c r="A49" s="392"/>
      <c r="B49" s="392"/>
      <c r="C49" s="392"/>
      <c r="D49" s="1379"/>
      <c r="E49" s="1380"/>
      <c r="F49" s="1380"/>
      <c r="G49" s="1380"/>
      <c r="H49" s="1380"/>
      <c r="I49" s="1380"/>
      <c r="J49" s="1380"/>
      <c r="K49" s="1380"/>
      <c r="L49" s="1380"/>
      <c r="M49" s="1381"/>
    </row>
    <row r="50" spans="1:13" ht="15.75" customHeight="1" thickBot="1" x14ac:dyDescent="0.4">
      <c r="A50" s="1361" t="s">
        <v>802</v>
      </c>
      <c r="B50" s="1362"/>
      <c r="C50" s="1362"/>
      <c r="D50" s="1362"/>
      <c r="E50" s="1362"/>
      <c r="F50" s="1362"/>
      <c r="G50" s="1362"/>
      <c r="H50" s="1362"/>
      <c r="I50" s="1362"/>
      <c r="J50" s="1362"/>
      <c r="K50" s="1362"/>
      <c r="L50" s="1362"/>
      <c r="M50" s="1363"/>
    </row>
    <row r="51" spans="1:13" ht="15.75" customHeight="1" x14ac:dyDescent="0.35">
      <c r="A51" s="1319" t="s">
        <v>804</v>
      </c>
      <c r="B51" s="1319"/>
      <c r="C51" s="1319"/>
      <c r="D51" s="1246" t="s">
        <v>24</v>
      </c>
      <c r="E51" s="1247"/>
      <c r="F51" s="1428"/>
      <c r="G51" s="1429"/>
      <c r="H51" s="1429"/>
      <c r="I51" s="1429"/>
      <c r="J51" s="1429"/>
      <c r="K51" s="1429"/>
      <c r="L51" s="1429"/>
      <c r="M51" s="1430"/>
    </row>
    <row r="52" spans="1:13" ht="14.5" customHeight="1" thickBot="1" x14ac:dyDescent="0.4">
      <c r="A52" s="1320"/>
      <c r="B52" s="1320"/>
      <c r="C52" s="1320"/>
      <c r="D52" s="1248"/>
      <c r="E52" s="1249"/>
      <c r="F52" s="1431"/>
      <c r="G52" s="1432"/>
      <c r="H52" s="1432"/>
      <c r="I52" s="1432"/>
      <c r="J52" s="1432"/>
      <c r="K52" s="1432"/>
      <c r="L52" s="1432"/>
      <c r="M52" s="1433"/>
    </row>
    <row r="53" spans="1:13" ht="15.65" customHeight="1" thickBot="1" x14ac:dyDescent="0.4">
      <c r="A53" s="292" t="s">
        <v>789</v>
      </c>
      <c r="B53" s="292" t="s">
        <v>132</v>
      </c>
      <c r="C53" s="292" t="s">
        <v>790</v>
      </c>
      <c r="D53" s="1304" t="s">
        <v>839</v>
      </c>
      <c r="E53" s="1258"/>
      <c r="F53" s="1258"/>
      <c r="G53" s="1258"/>
      <c r="H53" s="1258"/>
      <c r="I53" s="1258"/>
      <c r="J53" s="1258"/>
      <c r="K53" s="1258"/>
      <c r="L53" s="1258"/>
      <c r="M53" s="1305"/>
    </row>
    <row r="54" spans="1:13" ht="20.149999999999999" customHeight="1" thickBot="1" x14ac:dyDescent="0.4">
      <c r="A54" s="392"/>
      <c r="B54" s="392"/>
      <c r="C54" s="392"/>
      <c r="D54" s="1306"/>
      <c r="E54" s="1259"/>
      <c r="F54" s="1259"/>
      <c r="G54" s="1259"/>
      <c r="H54" s="1259"/>
      <c r="I54" s="1259"/>
      <c r="J54" s="1259"/>
      <c r="K54" s="1259"/>
      <c r="L54" s="1259"/>
      <c r="M54" s="1307"/>
    </row>
    <row r="55" spans="1:13" ht="15" thickBot="1" x14ac:dyDescent="0.4">
      <c r="A55" s="1103" t="s">
        <v>808</v>
      </c>
      <c r="B55" s="1104"/>
      <c r="C55" s="1104"/>
      <c r="D55" s="1104"/>
      <c r="E55" s="1104"/>
      <c r="F55" s="1104"/>
      <c r="G55" s="1104"/>
      <c r="H55" s="1104"/>
      <c r="I55" s="1104"/>
      <c r="J55" s="1104"/>
      <c r="K55" s="1104"/>
      <c r="L55" s="1104"/>
      <c r="M55" s="1105"/>
    </row>
    <row r="56" spans="1:13" ht="15.75" customHeight="1" x14ac:dyDescent="0.35">
      <c r="A56" s="1308" t="s">
        <v>809</v>
      </c>
      <c r="B56" s="1308"/>
      <c r="C56" s="1308"/>
      <c r="D56" s="1246" t="s">
        <v>24</v>
      </c>
      <c r="E56" s="1247"/>
      <c r="F56" s="1428"/>
      <c r="G56" s="1429"/>
      <c r="H56" s="1429"/>
      <c r="I56" s="1429"/>
      <c r="J56" s="1429"/>
      <c r="K56" s="1429"/>
      <c r="L56" s="1429"/>
      <c r="M56" s="1430"/>
    </row>
    <row r="57" spans="1:13" ht="14.5" customHeight="1" thickBot="1" x14ac:dyDescent="0.4">
      <c r="A57" s="1309"/>
      <c r="B57" s="1309"/>
      <c r="C57" s="1309"/>
      <c r="D57" s="1248"/>
      <c r="E57" s="1249"/>
      <c r="F57" s="1431"/>
      <c r="G57" s="1432"/>
      <c r="H57" s="1432"/>
      <c r="I57" s="1432"/>
      <c r="J57" s="1432"/>
      <c r="K57" s="1432"/>
      <c r="L57" s="1432"/>
      <c r="M57" s="1433"/>
    </row>
    <row r="58" spans="1:13" ht="15.65" customHeight="1" thickBot="1" x14ac:dyDescent="0.4">
      <c r="A58" s="293" t="s">
        <v>789</v>
      </c>
      <c r="B58" s="293" t="s">
        <v>132</v>
      </c>
      <c r="C58" s="293" t="s">
        <v>790</v>
      </c>
      <c r="D58" s="1456" t="s">
        <v>914</v>
      </c>
      <c r="E58" s="1342"/>
      <c r="F58" s="1342"/>
      <c r="G58" s="1342"/>
      <c r="H58" s="1342"/>
      <c r="I58" s="1342"/>
      <c r="J58" s="1342"/>
      <c r="K58" s="1342"/>
      <c r="L58" s="1342"/>
      <c r="M58" s="1448"/>
    </row>
    <row r="59" spans="1:13" ht="20.149999999999999" customHeight="1" thickBot="1" x14ac:dyDescent="0.4">
      <c r="A59" s="392"/>
      <c r="B59" s="392"/>
      <c r="C59" s="392"/>
      <c r="D59" s="1457"/>
      <c r="E59" s="1343"/>
      <c r="F59" s="1343"/>
      <c r="G59" s="1343"/>
      <c r="H59" s="1343"/>
      <c r="I59" s="1343"/>
      <c r="J59" s="1343"/>
      <c r="K59" s="1343"/>
      <c r="L59" s="1343"/>
      <c r="M59" s="1449"/>
    </row>
    <row r="60" spans="1:13" ht="15.75" customHeight="1" x14ac:dyDescent="0.35">
      <c r="A60" s="1240" t="s">
        <v>889</v>
      </c>
      <c r="B60" s="1241"/>
      <c r="C60" s="1242"/>
      <c r="D60" s="1246" t="s">
        <v>24</v>
      </c>
      <c r="E60" s="1247"/>
      <c r="F60" s="1428"/>
      <c r="G60" s="1429"/>
      <c r="H60" s="1429"/>
      <c r="I60" s="1429"/>
      <c r="J60" s="1429"/>
      <c r="K60" s="1429"/>
      <c r="L60" s="1429"/>
      <c r="M60" s="1430"/>
    </row>
    <row r="61" spans="1:13" ht="15" thickBot="1" x14ac:dyDescent="0.4">
      <c r="A61" s="1243"/>
      <c r="B61" s="1244"/>
      <c r="C61" s="1245"/>
      <c r="D61" s="1248"/>
      <c r="E61" s="1249"/>
      <c r="F61" s="1431"/>
      <c r="G61" s="1432"/>
      <c r="H61" s="1432"/>
      <c r="I61" s="1432"/>
      <c r="J61" s="1432"/>
      <c r="K61" s="1432"/>
      <c r="L61" s="1432"/>
      <c r="M61" s="1433"/>
    </row>
    <row r="62" spans="1:13" ht="15" thickBot="1" x14ac:dyDescent="0.4">
      <c r="A62" s="292" t="s">
        <v>789</v>
      </c>
      <c r="B62" s="292" t="s">
        <v>132</v>
      </c>
      <c r="C62" s="292" t="s">
        <v>790</v>
      </c>
      <c r="D62" s="1256" t="s">
        <v>800</v>
      </c>
      <c r="E62" s="1285" t="s">
        <v>915</v>
      </c>
      <c r="F62" s="1285"/>
      <c r="G62" s="1285"/>
      <c r="H62" s="1400" t="s">
        <v>814</v>
      </c>
      <c r="I62" s="1400"/>
      <c r="J62" s="1400"/>
      <c r="K62" s="1400"/>
      <c r="L62" s="1400"/>
      <c r="M62" s="1401"/>
    </row>
    <row r="63" spans="1:13" ht="15" thickBot="1" x14ac:dyDescent="0.4">
      <c r="A63" s="392"/>
      <c r="B63" s="392"/>
      <c r="C63" s="392"/>
      <c r="D63" s="1257"/>
      <c r="E63" s="1286"/>
      <c r="F63" s="1286"/>
      <c r="G63" s="1286"/>
      <c r="H63" s="1402"/>
      <c r="I63" s="1402"/>
      <c r="J63" s="1402"/>
      <c r="K63" s="1402"/>
      <c r="L63" s="1402"/>
      <c r="M63" s="1403"/>
    </row>
    <row r="64" spans="1:13" ht="15" thickBot="1" x14ac:dyDescent="0.4">
      <c r="A64" s="292" t="s">
        <v>789</v>
      </c>
      <c r="B64" s="292" t="s">
        <v>132</v>
      </c>
      <c r="C64" s="292" t="s">
        <v>790</v>
      </c>
      <c r="D64" s="1256" t="s">
        <v>800</v>
      </c>
      <c r="E64" s="1285" t="s">
        <v>916</v>
      </c>
      <c r="F64" s="1285"/>
      <c r="G64" s="1285"/>
      <c r="H64" s="1400" t="s">
        <v>814</v>
      </c>
      <c r="I64" s="1400"/>
      <c r="J64" s="1400"/>
      <c r="K64" s="1400"/>
      <c r="L64" s="1400"/>
      <c r="M64" s="1401"/>
    </row>
    <row r="65" spans="1:13" ht="15" thickBot="1" x14ac:dyDescent="0.4">
      <c r="A65" s="392"/>
      <c r="B65" s="392"/>
      <c r="C65" s="392"/>
      <c r="D65" s="1257"/>
      <c r="E65" s="1286"/>
      <c r="F65" s="1286"/>
      <c r="G65" s="1286"/>
      <c r="H65" s="1402"/>
      <c r="I65" s="1402"/>
      <c r="J65" s="1402"/>
      <c r="K65" s="1402"/>
      <c r="L65" s="1402"/>
      <c r="M65" s="1403"/>
    </row>
    <row r="66" spans="1:13" ht="18" customHeight="1" thickBot="1" x14ac:dyDescent="0.4">
      <c r="A66" s="292" t="s">
        <v>789</v>
      </c>
      <c r="B66" s="292" t="s">
        <v>132</v>
      </c>
      <c r="C66" s="292" t="s">
        <v>790</v>
      </c>
      <c r="D66" s="1256" t="s">
        <v>800</v>
      </c>
      <c r="E66" s="1285" t="s">
        <v>875</v>
      </c>
      <c r="F66" s="1285"/>
      <c r="G66" s="1285"/>
      <c r="H66" s="1285"/>
      <c r="I66" s="1285"/>
      <c r="J66" s="1285"/>
      <c r="K66" s="1285"/>
      <c r="L66" s="1436" t="s">
        <v>816</v>
      </c>
      <c r="M66" s="1437"/>
    </row>
    <row r="67" spans="1:13" ht="15" customHeight="1" thickBot="1" x14ac:dyDescent="0.4">
      <c r="A67" s="392"/>
      <c r="B67" s="392"/>
      <c r="C67" s="392"/>
      <c r="D67" s="1257"/>
      <c r="E67" s="1286"/>
      <c r="F67" s="1286"/>
      <c r="G67" s="1286"/>
      <c r="H67" s="1286"/>
      <c r="I67" s="1286"/>
      <c r="J67" s="1286"/>
      <c r="K67" s="1286"/>
      <c r="L67" s="1438"/>
      <c r="M67" s="1439"/>
    </row>
    <row r="68" spans="1:13" ht="25.5" customHeight="1" thickBot="1" x14ac:dyDescent="0.4">
      <c r="A68" s="292" t="s">
        <v>789</v>
      </c>
      <c r="B68" s="292" t="s">
        <v>132</v>
      </c>
      <c r="C68" s="292" t="s">
        <v>790</v>
      </c>
      <c r="D68" s="1256" t="s">
        <v>800</v>
      </c>
      <c r="E68" s="1258" t="s">
        <v>817</v>
      </c>
      <c r="F68" s="1258"/>
      <c r="G68" s="1258"/>
      <c r="H68" s="1258"/>
      <c r="I68" s="1258"/>
      <c r="J68" s="1258"/>
      <c r="K68" s="1258"/>
      <c r="L68" s="1436" t="s">
        <v>818</v>
      </c>
      <c r="M68" s="1437"/>
    </row>
    <row r="69" spans="1:13" ht="15.75" customHeight="1" thickBot="1" x14ac:dyDescent="0.4">
      <c r="A69" s="392"/>
      <c r="B69" s="392"/>
      <c r="C69" s="392"/>
      <c r="D69" s="1257"/>
      <c r="E69" s="1259"/>
      <c r="F69" s="1259"/>
      <c r="G69" s="1259"/>
      <c r="H69" s="1259"/>
      <c r="I69" s="1259"/>
      <c r="J69" s="1259"/>
      <c r="K69" s="1259"/>
      <c r="L69" s="1438"/>
      <c r="M69" s="1439"/>
    </row>
    <row r="70" spans="1:13" ht="15.75" customHeight="1" thickBot="1" x14ac:dyDescent="0.4">
      <c r="A70" s="406"/>
      <c r="B70" s="407"/>
      <c r="C70" s="407"/>
      <c r="D70" s="1264" t="s">
        <v>902</v>
      </c>
      <c r="E70" s="1264"/>
      <c r="F70" s="1264"/>
      <c r="G70" s="1264"/>
      <c r="H70" s="1264"/>
      <c r="I70" s="1264"/>
      <c r="J70" s="1264"/>
      <c r="K70" s="1264"/>
      <c r="L70" s="1264"/>
      <c r="M70" s="405"/>
    </row>
    <row r="71" spans="1:13" x14ac:dyDescent="0.35">
      <c r="A71" s="1265" t="s">
        <v>819</v>
      </c>
      <c r="B71" s="1265"/>
      <c r="C71" s="1265"/>
      <c r="D71" s="1246" t="s">
        <v>24</v>
      </c>
      <c r="E71" s="1247"/>
      <c r="F71" s="1428"/>
      <c r="G71" s="1429"/>
      <c r="H71" s="1429"/>
      <c r="I71" s="1429"/>
      <c r="J71" s="1429"/>
      <c r="K71" s="1429"/>
      <c r="L71" s="1429"/>
      <c r="M71" s="1430"/>
    </row>
    <row r="72" spans="1:13" ht="15" customHeight="1" thickBot="1" x14ac:dyDescent="0.4">
      <c r="A72" s="1266"/>
      <c r="B72" s="1266"/>
      <c r="C72" s="1266"/>
      <c r="D72" s="1248"/>
      <c r="E72" s="1249"/>
      <c r="F72" s="1431"/>
      <c r="G72" s="1432"/>
      <c r="H72" s="1432"/>
      <c r="I72" s="1432"/>
      <c r="J72" s="1432"/>
      <c r="K72" s="1432"/>
      <c r="L72" s="1432"/>
      <c r="M72" s="1433"/>
    </row>
    <row r="73" spans="1:13" ht="15" customHeight="1" x14ac:dyDescent="0.35">
      <c r="A73" s="1273" t="s">
        <v>911</v>
      </c>
      <c r="B73" s="1274"/>
      <c r="C73" s="1274"/>
      <c r="D73" s="1274"/>
      <c r="E73" s="1274"/>
      <c r="F73" s="1274"/>
      <c r="G73" s="1274"/>
      <c r="H73" s="1274"/>
      <c r="I73" s="1274"/>
      <c r="J73" s="1274"/>
      <c r="K73" s="1274"/>
      <c r="L73" s="1274"/>
      <c r="M73" s="1275"/>
    </row>
    <row r="74" spans="1:13" ht="15" thickBot="1" x14ac:dyDescent="0.4">
      <c r="A74" s="1276"/>
      <c r="B74" s="1277"/>
      <c r="C74" s="1277"/>
      <c r="D74" s="1277"/>
      <c r="E74" s="1277"/>
      <c r="F74" s="1277"/>
      <c r="G74" s="1277"/>
      <c r="H74" s="1277"/>
      <c r="I74" s="1277"/>
      <c r="J74" s="1277"/>
      <c r="K74" s="1277"/>
      <c r="L74" s="1277"/>
      <c r="M74" s="1278"/>
    </row>
    <row r="75" spans="1:13" ht="15" thickBot="1" x14ac:dyDescent="0.4">
      <c r="A75" s="293" t="s">
        <v>789</v>
      </c>
      <c r="B75" s="293" t="s">
        <v>132</v>
      </c>
      <c r="C75" s="293" t="s">
        <v>790</v>
      </c>
      <c r="D75" s="1279" t="s">
        <v>800</v>
      </c>
      <c r="E75" s="1281" t="s">
        <v>820</v>
      </c>
      <c r="F75" s="1281"/>
      <c r="G75" s="1281"/>
      <c r="H75" s="1281"/>
      <c r="I75" s="1281"/>
      <c r="J75" s="1281"/>
      <c r="K75" s="1281"/>
      <c r="L75" s="1281"/>
      <c r="M75" s="1282"/>
    </row>
    <row r="76" spans="1:13" ht="15" thickBot="1" x14ac:dyDescent="0.4">
      <c r="A76" s="392"/>
      <c r="B76" s="392"/>
      <c r="C76" s="392"/>
      <c r="D76" s="1280"/>
      <c r="E76" s="1283"/>
      <c r="F76" s="1283"/>
      <c r="G76" s="1283"/>
      <c r="H76" s="1283"/>
      <c r="I76" s="1283"/>
      <c r="J76" s="1283"/>
      <c r="K76" s="1283"/>
      <c r="L76" s="1283"/>
      <c r="M76" s="1284"/>
    </row>
    <row r="77" spans="1:13" ht="15" thickBot="1" x14ac:dyDescent="0.4">
      <c r="A77" s="293" t="s">
        <v>789</v>
      </c>
      <c r="B77" s="293" t="s">
        <v>132</v>
      </c>
      <c r="C77" s="293" t="s">
        <v>790</v>
      </c>
      <c r="D77" s="1279" t="s">
        <v>800</v>
      </c>
      <c r="E77" s="1281" t="s">
        <v>821</v>
      </c>
      <c r="F77" s="1281"/>
      <c r="G77" s="1281"/>
      <c r="H77" s="1281"/>
      <c r="I77" s="1281"/>
      <c r="J77" s="1281"/>
      <c r="K77" s="1281"/>
      <c r="L77" s="1281"/>
      <c r="M77" s="1282"/>
    </row>
    <row r="78" spans="1:13" ht="20" customHeight="1" thickBot="1" x14ac:dyDescent="0.4">
      <c r="A78" s="392"/>
      <c r="B78" s="392"/>
      <c r="C78" s="392"/>
      <c r="D78" s="1280"/>
      <c r="E78" s="1283"/>
      <c r="F78" s="1283"/>
      <c r="G78" s="1283"/>
      <c r="H78" s="1283"/>
      <c r="I78" s="1283"/>
      <c r="J78" s="1283"/>
      <c r="K78" s="1283"/>
      <c r="L78" s="1283"/>
      <c r="M78" s="1284"/>
    </row>
    <row r="79" spans="1:13" ht="15" thickBot="1" x14ac:dyDescent="0.4">
      <c r="A79" s="1188" t="s">
        <v>822</v>
      </c>
      <c r="B79" s="1189"/>
      <c r="C79" s="1189"/>
      <c r="D79" s="1189"/>
      <c r="E79" s="1189"/>
      <c r="F79" s="1189"/>
      <c r="G79" s="1189"/>
      <c r="H79" s="1189"/>
      <c r="I79" s="1189"/>
      <c r="J79" s="1189"/>
      <c r="K79" s="1189"/>
      <c r="L79" s="1189"/>
      <c r="M79" s="1190"/>
    </row>
    <row r="80" spans="1:13" x14ac:dyDescent="0.35">
      <c r="A80" s="1450" t="s">
        <v>924</v>
      </c>
      <c r="B80" s="1451"/>
      <c r="C80" s="1452"/>
      <c r="D80" s="1246" t="s">
        <v>24</v>
      </c>
      <c r="E80" s="1247"/>
      <c r="F80" s="1428"/>
      <c r="G80" s="1429"/>
      <c r="H80" s="1429"/>
      <c r="I80" s="1429"/>
      <c r="J80" s="1429"/>
      <c r="K80" s="1429"/>
      <c r="L80" s="1429"/>
      <c r="M80" s="1430"/>
    </row>
    <row r="81" spans="1:13" ht="15" thickBot="1" x14ac:dyDescent="0.4">
      <c r="A81" s="1453"/>
      <c r="B81" s="1454"/>
      <c r="C81" s="1455"/>
      <c r="D81" s="1248"/>
      <c r="E81" s="1249"/>
      <c r="F81" s="1431"/>
      <c r="G81" s="1432"/>
      <c r="H81" s="1432"/>
      <c r="I81" s="1432"/>
      <c r="J81" s="1432"/>
      <c r="K81" s="1432"/>
      <c r="L81" s="1432"/>
      <c r="M81" s="1433"/>
    </row>
    <row r="82" spans="1:13" ht="17.5" customHeight="1" thickBot="1" x14ac:dyDescent="0.4">
      <c r="A82" s="292" t="s">
        <v>789</v>
      </c>
      <c r="B82" s="292" t="s">
        <v>132</v>
      </c>
      <c r="C82" s="292" t="s">
        <v>790</v>
      </c>
      <c r="D82" s="1317" t="s">
        <v>842</v>
      </c>
      <c r="E82" s="1317"/>
      <c r="F82" s="1317"/>
      <c r="G82" s="1317"/>
      <c r="H82" s="1317"/>
      <c r="I82" s="1317"/>
      <c r="J82" s="1317"/>
      <c r="K82" s="1317"/>
      <c r="L82" s="1317"/>
      <c r="M82" s="1317"/>
    </row>
    <row r="83" spans="1:13" ht="20.149999999999999" customHeight="1" thickBot="1" x14ac:dyDescent="0.4">
      <c r="A83" s="392"/>
      <c r="B83" s="392"/>
      <c r="C83" s="392"/>
      <c r="D83" s="1317"/>
      <c r="E83" s="1317"/>
      <c r="F83" s="1317"/>
      <c r="G83" s="1317"/>
      <c r="H83" s="1317"/>
      <c r="I83" s="1317"/>
      <c r="J83" s="1317"/>
      <c r="K83" s="1317"/>
      <c r="L83" s="1317"/>
      <c r="M83" s="1317"/>
    </row>
    <row r="84" spans="1:13" ht="15" thickBot="1" x14ac:dyDescent="0.4">
      <c r="A84" s="1103" t="s">
        <v>786</v>
      </c>
      <c r="B84" s="1104"/>
      <c r="C84" s="1104"/>
      <c r="D84" s="1104"/>
      <c r="E84" s="1104"/>
      <c r="F84" s="1104"/>
      <c r="G84" s="1104"/>
      <c r="H84" s="1104"/>
      <c r="I84" s="1104"/>
      <c r="J84" s="1104"/>
      <c r="K84" s="1104"/>
      <c r="L84" s="1104"/>
      <c r="M84" s="1105"/>
    </row>
    <row r="85" spans="1:13" ht="15.75" customHeight="1" x14ac:dyDescent="0.35">
      <c r="A85" s="1355" t="s">
        <v>925</v>
      </c>
      <c r="B85" s="1356"/>
      <c r="C85" s="1357"/>
      <c r="D85" s="1246" t="s">
        <v>24</v>
      </c>
      <c r="E85" s="1247"/>
      <c r="F85" s="1428"/>
      <c r="G85" s="1429"/>
      <c r="H85" s="1429"/>
      <c r="I85" s="1429"/>
      <c r="J85" s="1429"/>
      <c r="K85" s="1429"/>
      <c r="L85" s="1429"/>
      <c r="M85" s="1430"/>
    </row>
    <row r="86" spans="1:13" ht="20.25" customHeight="1" thickBot="1" x14ac:dyDescent="0.4">
      <c r="A86" s="1358"/>
      <c r="B86" s="1359"/>
      <c r="C86" s="1360"/>
      <c r="D86" s="1248"/>
      <c r="E86" s="1249"/>
      <c r="F86" s="1431"/>
      <c r="G86" s="1432"/>
      <c r="H86" s="1432"/>
      <c r="I86" s="1432"/>
      <c r="J86" s="1432"/>
      <c r="K86" s="1432"/>
      <c r="L86" s="1432"/>
      <c r="M86" s="1433"/>
    </row>
    <row r="87" spans="1:13" ht="15.75" customHeight="1" thickBot="1" x14ac:dyDescent="0.4">
      <c r="A87" s="293" t="s">
        <v>789</v>
      </c>
      <c r="B87" s="293" t="s">
        <v>132</v>
      </c>
      <c r="C87" s="293" t="s">
        <v>790</v>
      </c>
      <c r="D87" s="1442" t="s">
        <v>823</v>
      </c>
      <c r="E87" s="1342" t="s">
        <v>947</v>
      </c>
      <c r="F87" s="1342"/>
      <c r="G87" s="1342"/>
      <c r="H87" s="1342"/>
      <c r="I87" s="1342"/>
      <c r="J87" s="1342"/>
      <c r="K87" s="1342"/>
      <c r="L87" s="1342"/>
      <c r="M87" s="1448"/>
    </row>
    <row r="88" spans="1:13" ht="33" customHeight="1" thickBot="1" x14ac:dyDescent="0.4">
      <c r="A88" s="392"/>
      <c r="B88" s="392"/>
      <c r="C88" s="392"/>
      <c r="D88" s="1443"/>
      <c r="E88" s="1343"/>
      <c r="F88" s="1343"/>
      <c r="G88" s="1343"/>
      <c r="H88" s="1343"/>
      <c r="I88" s="1343"/>
      <c r="J88" s="1343"/>
      <c r="K88" s="1343"/>
      <c r="L88" s="1343"/>
      <c r="M88" s="1449"/>
    </row>
    <row r="89" spans="1:13" ht="15" customHeight="1" thickBot="1" x14ac:dyDescent="0.4">
      <c r="A89" s="293" t="s">
        <v>789</v>
      </c>
      <c r="B89" s="293" t="s">
        <v>132</v>
      </c>
      <c r="C89" s="293" t="s">
        <v>790</v>
      </c>
      <c r="D89" s="1442" t="s">
        <v>824</v>
      </c>
      <c r="E89" s="1342" t="s">
        <v>944</v>
      </c>
      <c r="F89" s="1342"/>
      <c r="G89" s="1342"/>
      <c r="H89" s="1342"/>
      <c r="I89" s="1342"/>
      <c r="J89" s="1342"/>
      <c r="K89" s="1342"/>
      <c r="L89" s="1342"/>
      <c r="M89" s="1448"/>
    </row>
    <row r="90" spans="1:13" ht="48" customHeight="1" thickBot="1" x14ac:dyDescent="0.4">
      <c r="A90" s="392"/>
      <c r="B90" s="392"/>
      <c r="C90" s="392"/>
      <c r="D90" s="1443"/>
      <c r="E90" s="1343"/>
      <c r="F90" s="1343"/>
      <c r="G90" s="1343"/>
      <c r="H90" s="1343"/>
      <c r="I90" s="1343"/>
      <c r="J90" s="1343"/>
      <c r="K90" s="1343"/>
      <c r="L90" s="1343"/>
      <c r="M90" s="1449"/>
    </row>
    <row r="91" spans="1:13" ht="15.75" customHeight="1" thickBot="1" x14ac:dyDescent="0.4">
      <c r="A91" s="293" t="s">
        <v>789</v>
      </c>
      <c r="B91" s="293" t="s">
        <v>132</v>
      </c>
      <c r="C91" s="293" t="s">
        <v>790</v>
      </c>
      <c r="D91" s="1442" t="s">
        <v>825</v>
      </c>
      <c r="E91" s="1444" t="s">
        <v>948</v>
      </c>
      <c r="F91" s="1444"/>
      <c r="G91" s="1444"/>
      <c r="H91" s="1444"/>
      <c r="I91" s="1444"/>
      <c r="J91" s="1444"/>
      <c r="K91" s="1444"/>
      <c r="L91" s="1444"/>
      <c r="M91" s="1445"/>
    </row>
    <row r="92" spans="1:13" ht="32.25" customHeight="1" thickBot="1" x14ac:dyDescent="0.4">
      <c r="A92" s="392"/>
      <c r="B92" s="392"/>
      <c r="C92" s="392"/>
      <c r="D92" s="1443"/>
      <c r="E92" s="1446"/>
      <c r="F92" s="1446"/>
      <c r="G92" s="1446"/>
      <c r="H92" s="1446"/>
      <c r="I92" s="1446"/>
      <c r="J92" s="1446"/>
      <c r="K92" s="1446"/>
      <c r="L92" s="1446"/>
      <c r="M92" s="1447"/>
    </row>
    <row r="93" spans="1:13" ht="15.75" customHeight="1" thickBot="1" x14ac:dyDescent="0.4">
      <c r="A93" s="293" t="s">
        <v>789</v>
      </c>
      <c r="B93" s="293" t="s">
        <v>132</v>
      </c>
      <c r="C93" s="293" t="s">
        <v>790</v>
      </c>
      <c r="D93" s="1442" t="s">
        <v>827</v>
      </c>
      <c r="E93" s="1444" t="s">
        <v>826</v>
      </c>
      <c r="F93" s="1444"/>
      <c r="G93" s="1444"/>
      <c r="H93" s="1444"/>
      <c r="I93" s="1444"/>
      <c r="J93" s="1444"/>
      <c r="K93" s="1444"/>
      <c r="L93" s="1444"/>
      <c r="M93" s="1445"/>
    </row>
    <row r="94" spans="1:13" ht="21.75" customHeight="1" thickBot="1" x14ac:dyDescent="0.4">
      <c r="A94" s="392"/>
      <c r="B94" s="392"/>
      <c r="C94" s="392"/>
      <c r="D94" s="1443"/>
      <c r="E94" s="1446"/>
      <c r="F94" s="1446"/>
      <c r="G94" s="1446"/>
      <c r="H94" s="1446"/>
      <c r="I94" s="1446"/>
      <c r="J94" s="1446"/>
      <c r="K94" s="1446"/>
      <c r="L94" s="1446"/>
      <c r="M94" s="1447"/>
    </row>
    <row r="95" spans="1:13" ht="15.75" customHeight="1" thickBot="1" x14ac:dyDescent="0.4">
      <c r="A95" s="293" t="s">
        <v>789</v>
      </c>
      <c r="B95" s="293" t="s">
        <v>132</v>
      </c>
      <c r="C95" s="293" t="s">
        <v>790</v>
      </c>
      <c r="D95" s="1442" t="s">
        <v>912</v>
      </c>
      <c r="E95" s="1444" t="s">
        <v>913</v>
      </c>
      <c r="F95" s="1444"/>
      <c r="G95" s="1444"/>
      <c r="H95" s="1444"/>
      <c r="I95" s="1444"/>
      <c r="J95" s="1444"/>
      <c r="K95" s="1444"/>
      <c r="L95" s="1444"/>
      <c r="M95" s="1445"/>
    </row>
    <row r="96" spans="1:13" ht="47.25" customHeight="1" thickBot="1" x14ac:dyDescent="0.4">
      <c r="A96" s="392"/>
      <c r="B96" s="392"/>
      <c r="C96" s="392"/>
      <c r="D96" s="1443"/>
      <c r="E96" s="1446"/>
      <c r="F96" s="1446"/>
      <c r="G96" s="1446"/>
      <c r="H96" s="1446"/>
      <c r="I96" s="1446"/>
      <c r="J96" s="1446"/>
      <c r="K96" s="1446"/>
      <c r="L96" s="1446"/>
      <c r="M96" s="1447"/>
    </row>
    <row r="97" spans="1:13" ht="15" thickBot="1" x14ac:dyDescent="0.4">
      <c r="A97" s="1188" t="s">
        <v>828</v>
      </c>
      <c r="B97" s="1189"/>
      <c r="C97" s="1189"/>
      <c r="D97" s="1189"/>
      <c r="E97" s="1189"/>
      <c r="F97" s="1189"/>
      <c r="G97" s="1189"/>
      <c r="H97" s="1189"/>
      <c r="I97" s="1189"/>
      <c r="J97" s="1189"/>
      <c r="K97" s="1189"/>
      <c r="L97" s="1189"/>
      <c r="M97" s="1190"/>
    </row>
    <row r="98" spans="1:13" ht="20.149999999999999" customHeight="1" thickBot="1" x14ac:dyDescent="0.4">
      <c r="A98" s="1228" t="s">
        <v>1041</v>
      </c>
      <c r="B98" s="1229"/>
      <c r="C98" s="460"/>
      <c r="D98" s="460"/>
      <c r="E98" s="460"/>
      <c r="F98" s="460"/>
      <c r="G98" s="460"/>
      <c r="H98" s="460"/>
      <c r="I98" s="460"/>
      <c r="J98" s="460"/>
      <c r="K98" s="463" t="s">
        <v>1040</v>
      </c>
      <c r="L98" s="1230"/>
      <c r="M98" s="1231"/>
    </row>
  </sheetData>
  <mergeCells count="116">
    <mergeCell ref="A98:B98"/>
    <mergeCell ref="L98:M98"/>
    <mergeCell ref="A1:M1"/>
    <mergeCell ref="B2:C2"/>
    <mergeCell ref="D2:F2"/>
    <mergeCell ref="G2:M2"/>
    <mergeCell ref="A3:M3"/>
    <mergeCell ref="A4:I4"/>
    <mergeCell ref="J4:K4"/>
    <mergeCell ref="L4:M4"/>
    <mergeCell ref="A7:I7"/>
    <mergeCell ref="J7:K7"/>
    <mergeCell ref="L7:M7"/>
    <mergeCell ref="A8:I8"/>
    <mergeCell ref="J8:K8"/>
    <mergeCell ref="L8:M8"/>
    <mergeCell ref="A5:I5"/>
    <mergeCell ref="J5:K5"/>
    <mergeCell ref="L5:M5"/>
    <mergeCell ref="A6:I6"/>
    <mergeCell ref="J6:K6"/>
    <mergeCell ref="L6:M6"/>
    <mergeCell ref="A17:M17"/>
    <mergeCell ref="A18:C19"/>
    <mergeCell ref="D18:E19"/>
    <mergeCell ref="F18:M19"/>
    <mergeCell ref="D20:M21"/>
    <mergeCell ref="A22:M22"/>
    <mergeCell ref="A9:M11"/>
    <mergeCell ref="A12:M12"/>
    <mergeCell ref="A13:C14"/>
    <mergeCell ref="D13:E14"/>
    <mergeCell ref="F13:M14"/>
    <mergeCell ref="D15:M16"/>
    <mergeCell ref="A23:C24"/>
    <mergeCell ref="D23:E24"/>
    <mergeCell ref="F23:M24"/>
    <mergeCell ref="D25:M26"/>
    <mergeCell ref="A27:A28"/>
    <mergeCell ref="B27:B28"/>
    <mergeCell ref="C27:C28"/>
    <mergeCell ref="D27:M30"/>
    <mergeCell ref="A29:A30"/>
    <mergeCell ref="B29:B30"/>
    <mergeCell ref="D36:M37"/>
    <mergeCell ref="D38:M39"/>
    <mergeCell ref="A40:M40"/>
    <mergeCell ref="A41:C42"/>
    <mergeCell ref="D41:E42"/>
    <mergeCell ref="F41:M42"/>
    <mergeCell ref="C29:C30"/>
    <mergeCell ref="A31:M31"/>
    <mergeCell ref="A32:C33"/>
    <mergeCell ref="D32:E33"/>
    <mergeCell ref="F32:M33"/>
    <mergeCell ref="D34:M35"/>
    <mergeCell ref="A50:M50"/>
    <mergeCell ref="A51:C52"/>
    <mergeCell ref="D51:E52"/>
    <mergeCell ref="F51:M52"/>
    <mergeCell ref="D53:M54"/>
    <mergeCell ref="A55:M55"/>
    <mergeCell ref="D43:M44"/>
    <mergeCell ref="A45:M45"/>
    <mergeCell ref="A46:C47"/>
    <mergeCell ref="D46:E47"/>
    <mergeCell ref="F46:M47"/>
    <mergeCell ref="D48:M49"/>
    <mergeCell ref="D62:D63"/>
    <mergeCell ref="E62:G63"/>
    <mergeCell ref="H62:M63"/>
    <mergeCell ref="D64:D65"/>
    <mergeCell ref="E64:G65"/>
    <mergeCell ref="H64:M65"/>
    <mergeCell ref="A56:C57"/>
    <mergeCell ref="D56:E57"/>
    <mergeCell ref="F56:M57"/>
    <mergeCell ref="D58:M59"/>
    <mergeCell ref="A60:C61"/>
    <mergeCell ref="D60:E61"/>
    <mergeCell ref="F60:M61"/>
    <mergeCell ref="D70:L70"/>
    <mergeCell ref="A71:C72"/>
    <mergeCell ref="D71:E72"/>
    <mergeCell ref="F71:M72"/>
    <mergeCell ref="A73:M74"/>
    <mergeCell ref="D75:D76"/>
    <mergeCell ref="E75:M76"/>
    <mergeCell ref="D66:D67"/>
    <mergeCell ref="E66:K67"/>
    <mergeCell ref="L66:M67"/>
    <mergeCell ref="D68:D69"/>
    <mergeCell ref="E68:K69"/>
    <mergeCell ref="L68:M69"/>
    <mergeCell ref="D82:M83"/>
    <mergeCell ref="A84:M84"/>
    <mergeCell ref="A85:C86"/>
    <mergeCell ref="D85:E86"/>
    <mergeCell ref="F85:M86"/>
    <mergeCell ref="D87:D88"/>
    <mergeCell ref="E87:M88"/>
    <mergeCell ref="D77:D78"/>
    <mergeCell ref="E77:M78"/>
    <mergeCell ref="A79:M79"/>
    <mergeCell ref="A80:C81"/>
    <mergeCell ref="D80:E81"/>
    <mergeCell ref="F80:M81"/>
    <mergeCell ref="D95:D96"/>
    <mergeCell ref="E95:M96"/>
    <mergeCell ref="A97:M97"/>
    <mergeCell ref="D89:D90"/>
    <mergeCell ref="E89:M90"/>
    <mergeCell ref="D91:D92"/>
    <mergeCell ref="E91:M92"/>
    <mergeCell ref="D93:D94"/>
    <mergeCell ref="E93:M94"/>
  </mergeCells>
  <dataValidations count="2">
    <dataValidation allowBlank="1" showErrorMessage="1" promptTitle="1. Mandatory-H&amp;S Items" prompt="Enter the cost(s) associated with H&amp;S amount listed on Work Order. " sqref="D13:M14 D18:M19 D23:M24 D32:M33 D41:M42 D46:M47 D51:M52 D60:M61 D71:M72 D80:M81 D85:M86 D56:M57" xr:uid="{00000000-0002-0000-1300-000000000000}"/>
    <dataValidation allowBlank="1" showErrorMessage="1" sqref="A13:C14 A18:C19 A23:C24 A32:C33 A41:C42 A46:C47 A51:C52 A60:C61 A71:C72 A80:C81 A85:C86 A56:C57" xr:uid="{00000000-0002-0000-1300-000001000000}"/>
  </dataValidations>
  <hyperlinks>
    <hyperlink ref="A50" r:id="rId1" display="Attic Floors- Unconditoned Attic SWS " xr:uid="{00000000-0004-0000-1300-000000000000}"/>
    <hyperlink ref="H62" r:id="rId2" xr:uid="{00000000-0004-0000-1300-000001000000}"/>
    <hyperlink ref="H64" r:id="rId3" xr:uid="{00000000-0004-0000-1300-000002000000}"/>
    <hyperlink ref="A17:M17" r:id="rId4" display="○WPN 22-7" xr:uid="{00000000-0004-0000-1300-000003000000}"/>
    <hyperlink ref="A22:M22" r:id="rId5" display="○ Lighting Replacement SWS" xr:uid="{00000000-0004-0000-1300-000004000000}"/>
    <hyperlink ref="A31:M31" r:id="rId6" display="○ Air sealing SWS" xr:uid="{00000000-0004-0000-1300-000005000000}"/>
    <hyperlink ref="A40:M40" r:id="rId7" display="○ Duct sealing SWS" xr:uid="{00000000-0004-0000-1300-000006000000}"/>
    <hyperlink ref="A45:M45" r:id="rId8" display="○ General Duct Insulation SWS" xr:uid="{00000000-0004-0000-1300-000007000000}"/>
    <hyperlink ref="A50:M50" r:id="rId9" display="○ Attic Floors- Unconditoned Attic SWS " xr:uid="{00000000-0004-0000-1300-000008000000}"/>
    <hyperlink ref="A55:M55" r:id="rId10" display="○ Dense Pack Insulation SWS" xr:uid="{00000000-0004-0000-1300-000009000000}"/>
    <hyperlink ref="L66:M67" r:id="rId11" display="Tank Insulation SWS " xr:uid="{00000000-0004-0000-1300-00000A000000}"/>
    <hyperlink ref="L68:M69" r:id="rId12" display="Pipe Insulation SWS" xr:uid="{00000000-0004-0000-1300-00000B000000}"/>
    <hyperlink ref="A79:M79" r:id="rId13" display="○ Refrigerator Replacement SWS " xr:uid="{00000000-0004-0000-1300-00000C000000}"/>
    <hyperlink ref="A84:M84" r:id="rId14" display="○ Lighting Replacement SWS" xr:uid="{00000000-0004-0000-1300-00000D000000}"/>
    <hyperlink ref="A97:M97" r:id="rId15" display="○ Heating &amp; Cooling: Equipment Installation SWS" xr:uid="{00000000-0004-0000-1300-00000E000000}"/>
  </hyperlinks>
  <pageMargins left="0.7" right="0.7" top="0.75" bottom="0.75" header="0.3" footer="0.3"/>
  <pageSetup scale="65" orientation="portrait" horizontalDpi="300" r:id="rId16"/>
  <rowBreaks count="1" manualBreakCount="1">
    <brk id="55" max="12" man="1"/>
  </rowBreaks>
  <drawing r:id="rId17"/>
  <legacyDrawing r:id="rId18"/>
  <mc:AlternateContent xmlns:mc="http://schemas.openxmlformats.org/markup-compatibility/2006">
    <mc:Choice Requires="x14">
      <controls>
        <mc:AlternateContent xmlns:mc="http://schemas.openxmlformats.org/markup-compatibility/2006">
          <mc:Choice Requires="x14">
            <control shapeId="49153" r:id="rId19" name="Check Box 1">
              <controlPr defaultSize="0" autoFill="0" autoLine="0" autoPict="0">
                <anchor moveWithCells="1">
                  <from>
                    <xdr:col>10</xdr:col>
                    <xdr:colOff>69850</xdr:colOff>
                    <xdr:row>3</xdr:row>
                    <xdr:rowOff>330200</xdr:rowOff>
                  </from>
                  <to>
                    <xdr:col>10</xdr:col>
                    <xdr:colOff>774700</xdr:colOff>
                    <xdr:row>5</xdr:row>
                    <xdr:rowOff>63500</xdr:rowOff>
                  </to>
                </anchor>
              </controlPr>
            </control>
          </mc:Choice>
        </mc:AlternateContent>
        <mc:AlternateContent xmlns:mc="http://schemas.openxmlformats.org/markup-compatibility/2006">
          <mc:Choice Requires="x14">
            <control shapeId="49154" r:id="rId20" name="Check Box 2">
              <controlPr defaultSize="0" autoFill="0" autoLine="0" autoPict="0">
                <anchor moveWithCells="1">
                  <from>
                    <xdr:col>12</xdr:col>
                    <xdr:colOff>31750</xdr:colOff>
                    <xdr:row>3</xdr:row>
                    <xdr:rowOff>336550</xdr:rowOff>
                  </from>
                  <to>
                    <xdr:col>12</xdr:col>
                    <xdr:colOff>755650</xdr:colOff>
                    <xdr:row>5</xdr:row>
                    <xdr:rowOff>63500</xdr:rowOff>
                  </to>
                </anchor>
              </controlPr>
            </control>
          </mc:Choice>
        </mc:AlternateContent>
        <mc:AlternateContent xmlns:mc="http://schemas.openxmlformats.org/markup-compatibility/2006">
          <mc:Choice Requires="x14">
            <control shapeId="49155" r:id="rId21" name="Check Box 3">
              <controlPr defaultSize="0" autoFill="0" autoLine="0" autoPict="0">
                <anchor moveWithCells="1">
                  <from>
                    <xdr:col>10</xdr:col>
                    <xdr:colOff>69850</xdr:colOff>
                    <xdr:row>4</xdr:row>
                    <xdr:rowOff>190500</xdr:rowOff>
                  </from>
                  <to>
                    <xdr:col>10</xdr:col>
                    <xdr:colOff>774700</xdr:colOff>
                    <xdr:row>6</xdr:row>
                    <xdr:rowOff>50800</xdr:rowOff>
                  </to>
                </anchor>
              </controlPr>
            </control>
          </mc:Choice>
        </mc:AlternateContent>
        <mc:AlternateContent xmlns:mc="http://schemas.openxmlformats.org/markup-compatibility/2006">
          <mc:Choice Requires="x14">
            <control shapeId="49156" r:id="rId22" name="Check Box 4">
              <controlPr defaultSize="0" autoFill="0" autoLine="0" autoPict="0">
                <anchor moveWithCells="1">
                  <from>
                    <xdr:col>12</xdr:col>
                    <xdr:colOff>31750</xdr:colOff>
                    <xdr:row>4</xdr:row>
                    <xdr:rowOff>215900</xdr:rowOff>
                  </from>
                  <to>
                    <xdr:col>12</xdr:col>
                    <xdr:colOff>755650</xdr:colOff>
                    <xdr:row>6</xdr:row>
                    <xdr:rowOff>63500</xdr:rowOff>
                  </to>
                </anchor>
              </controlPr>
            </control>
          </mc:Choice>
        </mc:AlternateContent>
        <mc:AlternateContent xmlns:mc="http://schemas.openxmlformats.org/markup-compatibility/2006">
          <mc:Choice Requires="x14">
            <control shapeId="49157" r:id="rId23" name="Check Box 5">
              <controlPr defaultSize="0" autoFill="0" autoLine="0" autoPict="0">
                <anchor moveWithCells="1">
                  <from>
                    <xdr:col>10</xdr:col>
                    <xdr:colOff>63500</xdr:colOff>
                    <xdr:row>5</xdr:row>
                    <xdr:rowOff>184150</xdr:rowOff>
                  </from>
                  <to>
                    <xdr:col>10</xdr:col>
                    <xdr:colOff>762000</xdr:colOff>
                    <xdr:row>7</xdr:row>
                    <xdr:rowOff>63500</xdr:rowOff>
                  </to>
                </anchor>
              </controlPr>
            </control>
          </mc:Choice>
        </mc:AlternateContent>
        <mc:AlternateContent xmlns:mc="http://schemas.openxmlformats.org/markup-compatibility/2006">
          <mc:Choice Requires="x14">
            <control shapeId="49158" r:id="rId24" name="Check Box 6">
              <controlPr defaultSize="0" autoFill="0" autoLine="0" autoPict="0">
                <anchor moveWithCells="1">
                  <from>
                    <xdr:col>12</xdr:col>
                    <xdr:colOff>31750</xdr:colOff>
                    <xdr:row>5</xdr:row>
                    <xdr:rowOff>215900</xdr:rowOff>
                  </from>
                  <to>
                    <xdr:col>12</xdr:col>
                    <xdr:colOff>755650</xdr:colOff>
                    <xdr:row>7</xdr:row>
                    <xdr:rowOff>50800</xdr:rowOff>
                  </to>
                </anchor>
              </controlPr>
            </control>
          </mc:Choice>
        </mc:AlternateContent>
        <mc:AlternateContent xmlns:mc="http://schemas.openxmlformats.org/markup-compatibility/2006">
          <mc:Choice Requires="x14">
            <control shapeId="49159" r:id="rId25" name="Check Box 7">
              <controlPr defaultSize="0" autoFill="0" autoLine="0" autoPict="0">
                <anchor moveWithCells="1">
                  <from>
                    <xdr:col>0</xdr:col>
                    <xdr:colOff>184150</xdr:colOff>
                    <xdr:row>35</xdr:row>
                    <xdr:rowOff>177800</xdr:rowOff>
                  </from>
                  <to>
                    <xdr:col>0</xdr:col>
                    <xdr:colOff>546100</xdr:colOff>
                    <xdr:row>37</xdr:row>
                    <xdr:rowOff>88900</xdr:rowOff>
                  </to>
                </anchor>
              </controlPr>
            </control>
          </mc:Choice>
        </mc:AlternateContent>
        <mc:AlternateContent xmlns:mc="http://schemas.openxmlformats.org/markup-compatibility/2006">
          <mc:Choice Requires="x14">
            <control shapeId="49160" r:id="rId26" name="Check Box 8">
              <controlPr defaultSize="0" autoFill="0" autoLine="0" autoPict="0">
                <anchor moveWithCells="1">
                  <from>
                    <xdr:col>2</xdr:col>
                    <xdr:colOff>241300</xdr:colOff>
                    <xdr:row>35</xdr:row>
                    <xdr:rowOff>165100</xdr:rowOff>
                  </from>
                  <to>
                    <xdr:col>2</xdr:col>
                    <xdr:colOff>450850</xdr:colOff>
                    <xdr:row>37</xdr:row>
                    <xdr:rowOff>63500</xdr:rowOff>
                  </to>
                </anchor>
              </controlPr>
            </control>
          </mc:Choice>
        </mc:AlternateContent>
        <mc:AlternateContent xmlns:mc="http://schemas.openxmlformats.org/markup-compatibility/2006">
          <mc:Choice Requires="x14">
            <control shapeId="49161" r:id="rId27" name="Check Box 9">
              <controlPr defaultSize="0" autoFill="0" autoLine="0" autoPict="0">
                <anchor moveWithCells="1">
                  <from>
                    <xdr:col>1</xdr:col>
                    <xdr:colOff>215900</xdr:colOff>
                    <xdr:row>35</xdr:row>
                    <xdr:rowOff>165100</xdr:rowOff>
                  </from>
                  <to>
                    <xdr:col>2</xdr:col>
                    <xdr:colOff>0</xdr:colOff>
                    <xdr:row>37</xdr:row>
                    <xdr:rowOff>88900</xdr:rowOff>
                  </to>
                </anchor>
              </controlPr>
            </control>
          </mc:Choice>
        </mc:AlternateContent>
        <mc:AlternateContent xmlns:mc="http://schemas.openxmlformats.org/markup-compatibility/2006">
          <mc:Choice Requires="x14">
            <control shapeId="49162" r:id="rId28" name="Check Box 10">
              <controlPr defaultSize="0" autoFill="0" autoLine="0" autoPict="0">
                <anchor moveWithCells="1">
                  <from>
                    <xdr:col>0</xdr:col>
                    <xdr:colOff>190500</xdr:colOff>
                    <xdr:row>37</xdr:row>
                    <xdr:rowOff>190500</xdr:rowOff>
                  </from>
                  <to>
                    <xdr:col>0</xdr:col>
                    <xdr:colOff>527050</xdr:colOff>
                    <xdr:row>39</xdr:row>
                    <xdr:rowOff>31750</xdr:rowOff>
                  </to>
                </anchor>
              </controlPr>
            </control>
          </mc:Choice>
        </mc:AlternateContent>
        <mc:AlternateContent xmlns:mc="http://schemas.openxmlformats.org/markup-compatibility/2006">
          <mc:Choice Requires="x14">
            <control shapeId="49163" r:id="rId29" name="Check Box 11">
              <controlPr defaultSize="0" autoFill="0" autoLine="0" autoPict="0">
                <anchor moveWithCells="1">
                  <from>
                    <xdr:col>2</xdr:col>
                    <xdr:colOff>241300</xdr:colOff>
                    <xdr:row>37</xdr:row>
                    <xdr:rowOff>190500</xdr:rowOff>
                  </from>
                  <to>
                    <xdr:col>2</xdr:col>
                    <xdr:colOff>660400</xdr:colOff>
                    <xdr:row>39</xdr:row>
                    <xdr:rowOff>31750</xdr:rowOff>
                  </to>
                </anchor>
              </controlPr>
            </control>
          </mc:Choice>
        </mc:AlternateContent>
        <mc:AlternateContent xmlns:mc="http://schemas.openxmlformats.org/markup-compatibility/2006">
          <mc:Choice Requires="x14">
            <control shapeId="49164" r:id="rId30" name="Check Box 12">
              <controlPr defaultSize="0" autoFill="0" autoLine="0" autoPict="0">
                <anchor moveWithCells="1">
                  <from>
                    <xdr:col>1</xdr:col>
                    <xdr:colOff>215900</xdr:colOff>
                    <xdr:row>37</xdr:row>
                    <xdr:rowOff>203200</xdr:rowOff>
                  </from>
                  <to>
                    <xdr:col>2</xdr:col>
                    <xdr:colOff>0</xdr:colOff>
                    <xdr:row>39</xdr:row>
                    <xdr:rowOff>38100</xdr:rowOff>
                  </to>
                </anchor>
              </controlPr>
            </control>
          </mc:Choice>
        </mc:AlternateContent>
        <mc:AlternateContent xmlns:mc="http://schemas.openxmlformats.org/markup-compatibility/2006">
          <mc:Choice Requires="x14">
            <control shapeId="49165" r:id="rId31" name="Check Box 13">
              <controlPr defaultSize="0" autoFill="0" autoLine="0" autoPict="0">
                <anchor moveWithCells="1">
                  <from>
                    <xdr:col>10</xdr:col>
                    <xdr:colOff>63500</xdr:colOff>
                    <xdr:row>6</xdr:row>
                    <xdr:rowOff>177800</xdr:rowOff>
                  </from>
                  <to>
                    <xdr:col>10</xdr:col>
                    <xdr:colOff>800100</xdr:colOff>
                    <xdr:row>8</xdr:row>
                    <xdr:rowOff>127000</xdr:rowOff>
                  </to>
                </anchor>
              </controlPr>
            </control>
          </mc:Choice>
        </mc:AlternateContent>
        <mc:AlternateContent xmlns:mc="http://schemas.openxmlformats.org/markup-compatibility/2006">
          <mc:Choice Requires="x14">
            <control shapeId="49166" r:id="rId32" name="Check Box 14">
              <controlPr defaultSize="0" autoFill="0" autoLine="0" autoPict="0">
                <anchor moveWithCells="1">
                  <from>
                    <xdr:col>12</xdr:col>
                    <xdr:colOff>31750</xdr:colOff>
                    <xdr:row>6</xdr:row>
                    <xdr:rowOff>146050</xdr:rowOff>
                  </from>
                  <to>
                    <xdr:col>13</xdr:col>
                    <xdr:colOff>12700</xdr:colOff>
                    <xdr:row>8</xdr:row>
                    <xdr:rowOff>165100</xdr:rowOff>
                  </to>
                </anchor>
              </controlPr>
            </control>
          </mc:Choice>
        </mc:AlternateContent>
        <mc:AlternateContent xmlns:mc="http://schemas.openxmlformats.org/markup-compatibility/2006">
          <mc:Choice Requires="x14">
            <control shapeId="49167" r:id="rId33" name="Check Box 15">
              <controlPr defaultSize="0" autoFill="0" autoLine="0" autoPict="0">
                <anchor moveWithCells="1">
                  <from>
                    <xdr:col>0</xdr:col>
                    <xdr:colOff>177800</xdr:colOff>
                    <xdr:row>14</xdr:row>
                    <xdr:rowOff>152400</xdr:rowOff>
                  </from>
                  <to>
                    <xdr:col>0</xdr:col>
                    <xdr:colOff>533400</xdr:colOff>
                    <xdr:row>16</xdr:row>
                    <xdr:rowOff>12700</xdr:rowOff>
                  </to>
                </anchor>
              </controlPr>
            </control>
          </mc:Choice>
        </mc:AlternateContent>
        <mc:AlternateContent xmlns:mc="http://schemas.openxmlformats.org/markup-compatibility/2006">
          <mc:Choice Requires="x14">
            <control shapeId="49168" r:id="rId34" name="Check Box 16">
              <controlPr defaultSize="0" autoFill="0" autoLine="0" autoPict="0">
                <anchor moveWithCells="1">
                  <from>
                    <xdr:col>2</xdr:col>
                    <xdr:colOff>215900</xdr:colOff>
                    <xdr:row>14</xdr:row>
                    <xdr:rowOff>177800</xdr:rowOff>
                  </from>
                  <to>
                    <xdr:col>3</xdr:col>
                    <xdr:colOff>107950</xdr:colOff>
                    <xdr:row>16</xdr:row>
                    <xdr:rowOff>12700</xdr:rowOff>
                  </to>
                </anchor>
              </controlPr>
            </control>
          </mc:Choice>
        </mc:AlternateContent>
        <mc:AlternateContent xmlns:mc="http://schemas.openxmlformats.org/markup-compatibility/2006">
          <mc:Choice Requires="x14">
            <control shapeId="49169" r:id="rId35" name="Check Box 17">
              <controlPr defaultSize="0" autoFill="0" autoLine="0" autoPict="0">
                <anchor moveWithCells="1">
                  <from>
                    <xdr:col>1</xdr:col>
                    <xdr:colOff>184150</xdr:colOff>
                    <xdr:row>14</xdr:row>
                    <xdr:rowOff>165100</xdr:rowOff>
                  </from>
                  <to>
                    <xdr:col>2</xdr:col>
                    <xdr:colOff>25400</xdr:colOff>
                    <xdr:row>16</xdr:row>
                    <xdr:rowOff>0</xdr:rowOff>
                  </to>
                </anchor>
              </controlPr>
            </control>
          </mc:Choice>
        </mc:AlternateContent>
        <mc:AlternateContent xmlns:mc="http://schemas.openxmlformats.org/markup-compatibility/2006">
          <mc:Choice Requires="x14">
            <control shapeId="49170" r:id="rId36" name="Check Box 18">
              <controlPr defaultSize="0" autoFill="0" autoLine="0" autoPict="0">
                <anchor moveWithCells="1">
                  <from>
                    <xdr:col>0</xdr:col>
                    <xdr:colOff>177800</xdr:colOff>
                    <xdr:row>19</xdr:row>
                    <xdr:rowOff>203200</xdr:rowOff>
                  </from>
                  <to>
                    <xdr:col>0</xdr:col>
                    <xdr:colOff>520700</xdr:colOff>
                    <xdr:row>21</xdr:row>
                    <xdr:rowOff>31750</xdr:rowOff>
                  </to>
                </anchor>
              </controlPr>
            </control>
          </mc:Choice>
        </mc:AlternateContent>
        <mc:AlternateContent xmlns:mc="http://schemas.openxmlformats.org/markup-compatibility/2006">
          <mc:Choice Requires="x14">
            <control shapeId="49171" r:id="rId37" name="Check Box 19">
              <controlPr defaultSize="0" autoFill="0" autoLine="0" autoPict="0">
                <anchor moveWithCells="1">
                  <from>
                    <xdr:col>2</xdr:col>
                    <xdr:colOff>222250</xdr:colOff>
                    <xdr:row>20</xdr:row>
                    <xdr:rowOff>0</xdr:rowOff>
                  </from>
                  <to>
                    <xdr:col>3</xdr:col>
                    <xdr:colOff>69850</xdr:colOff>
                    <xdr:row>20</xdr:row>
                    <xdr:rowOff>228600</xdr:rowOff>
                  </to>
                </anchor>
              </controlPr>
            </control>
          </mc:Choice>
        </mc:AlternateContent>
        <mc:AlternateContent xmlns:mc="http://schemas.openxmlformats.org/markup-compatibility/2006">
          <mc:Choice Requires="x14">
            <control shapeId="49172" r:id="rId38" name="Check Box 20">
              <controlPr defaultSize="0" autoFill="0" autoLine="0" autoPict="0">
                <anchor moveWithCells="1">
                  <from>
                    <xdr:col>1</xdr:col>
                    <xdr:colOff>203200</xdr:colOff>
                    <xdr:row>19</xdr:row>
                    <xdr:rowOff>190500</xdr:rowOff>
                  </from>
                  <to>
                    <xdr:col>1</xdr:col>
                    <xdr:colOff>558800</xdr:colOff>
                    <xdr:row>21</xdr:row>
                    <xdr:rowOff>25400</xdr:rowOff>
                  </to>
                </anchor>
              </controlPr>
            </control>
          </mc:Choice>
        </mc:AlternateContent>
        <mc:AlternateContent xmlns:mc="http://schemas.openxmlformats.org/markup-compatibility/2006">
          <mc:Choice Requires="x14">
            <control shapeId="49173" r:id="rId39" name="Check Box 21">
              <controlPr defaultSize="0" autoFill="0" autoLine="0" autoPict="0">
                <anchor moveWithCells="1">
                  <from>
                    <xdr:col>0</xdr:col>
                    <xdr:colOff>177800</xdr:colOff>
                    <xdr:row>24</xdr:row>
                    <xdr:rowOff>152400</xdr:rowOff>
                  </from>
                  <to>
                    <xdr:col>0</xdr:col>
                    <xdr:colOff>584200</xdr:colOff>
                    <xdr:row>26</xdr:row>
                    <xdr:rowOff>38100</xdr:rowOff>
                  </to>
                </anchor>
              </controlPr>
            </control>
          </mc:Choice>
        </mc:AlternateContent>
        <mc:AlternateContent xmlns:mc="http://schemas.openxmlformats.org/markup-compatibility/2006">
          <mc:Choice Requires="x14">
            <control shapeId="49174" r:id="rId40" name="Check Box 22">
              <controlPr defaultSize="0" autoFill="0" autoLine="0" autoPict="0">
                <anchor moveWithCells="1">
                  <from>
                    <xdr:col>2</xdr:col>
                    <xdr:colOff>203200</xdr:colOff>
                    <xdr:row>24</xdr:row>
                    <xdr:rowOff>184150</xdr:rowOff>
                  </from>
                  <to>
                    <xdr:col>2</xdr:col>
                    <xdr:colOff>584200</xdr:colOff>
                    <xdr:row>26</xdr:row>
                    <xdr:rowOff>31750</xdr:rowOff>
                  </to>
                </anchor>
              </controlPr>
            </control>
          </mc:Choice>
        </mc:AlternateContent>
        <mc:AlternateContent xmlns:mc="http://schemas.openxmlformats.org/markup-compatibility/2006">
          <mc:Choice Requires="x14">
            <control shapeId="49175" r:id="rId41" name="Check Box 23">
              <controlPr defaultSize="0" autoFill="0" autoLine="0" autoPict="0">
                <anchor moveWithCells="1">
                  <from>
                    <xdr:col>1</xdr:col>
                    <xdr:colOff>184150</xdr:colOff>
                    <xdr:row>24</xdr:row>
                    <xdr:rowOff>165100</xdr:rowOff>
                  </from>
                  <to>
                    <xdr:col>2</xdr:col>
                    <xdr:colOff>12700</xdr:colOff>
                    <xdr:row>26</xdr:row>
                    <xdr:rowOff>12700</xdr:rowOff>
                  </to>
                </anchor>
              </controlPr>
            </control>
          </mc:Choice>
        </mc:AlternateContent>
        <mc:AlternateContent xmlns:mc="http://schemas.openxmlformats.org/markup-compatibility/2006">
          <mc:Choice Requires="x14">
            <control shapeId="49176" r:id="rId42" name="Check Box 24">
              <controlPr defaultSize="0" autoFill="0" autoLine="0" autoPict="0">
                <anchor moveWithCells="1">
                  <from>
                    <xdr:col>0</xdr:col>
                    <xdr:colOff>184150</xdr:colOff>
                    <xdr:row>28</xdr:row>
                    <xdr:rowOff>25400</xdr:rowOff>
                  </from>
                  <to>
                    <xdr:col>0</xdr:col>
                    <xdr:colOff>488950</xdr:colOff>
                    <xdr:row>29</xdr:row>
                    <xdr:rowOff>114300</xdr:rowOff>
                  </to>
                </anchor>
              </controlPr>
            </control>
          </mc:Choice>
        </mc:AlternateContent>
        <mc:AlternateContent xmlns:mc="http://schemas.openxmlformats.org/markup-compatibility/2006">
          <mc:Choice Requires="x14">
            <control shapeId="49177" r:id="rId43" name="Check Box 25">
              <controlPr defaultSize="0" autoFill="0" autoLine="0" autoPict="0">
                <anchor moveWithCells="1">
                  <from>
                    <xdr:col>2</xdr:col>
                    <xdr:colOff>184150</xdr:colOff>
                    <xdr:row>28</xdr:row>
                    <xdr:rowOff>63500</xdr:rowOff>
                  </from>
                  <to>
                    <xdr:col>2</xdr:col>
                    <xdr:colOff>635000</xdr:colOff>
                    <xdr:row>29</xdr:row>
                    <xdr:rowOff>101600</xdr:rowOff>
                  </to>
                </anchor>
              </controlPr>
            </control>
          </mc:Choice>
        </mc:AlternateContent>
        <mc:AlternateContent xmlns:mc="http://schemas.openxmlformats.org/markup-compatibility/2006">
          <mc:Choice Requires="x14">
            <control shapeId="49178" r:id="rId44" name="Check Box 26">
              <controlPr defaultSize="0" autoFill="0" autoLine="0" autoPict="0">
                <anchor moveWithCells="1">
                  <from>
                    <xdr:col>1</xdr:col>
                    <xdr:colOff>203200</xdr:colOff>
                    <xdr:row>28</xdr:row>
                    <xdr:rowOff>76200</xdr:rowOff>
                  </from>
                  <to>
                    <xdr:col>1</xdr:col>
                    <xdr:colOff>431800</xdr:colOff>
                    <xdr:row>29</xdr:row>
                    <xdr:rowOff>107950</xdr:rowOff>
                  </to>
                </anchor>
              </controlPr>
            </control>
          </mc:Choice>
        </mc:AlternateContent>
        <mc:AlternateContent xmlns:mc="http://schemas.openxmlformats.org/markup-compatibility/2006">
          <mc:Choice Requires="x14">
            <control shapeId="49179" r:id="rId45" name="Check Box 27">
              <controlPr defaultSize="0" autoFill="0" autoLine="0" autoPict="0">
                <anchor moveWithCells="1">
                  <from>
                    <xdr:col>0</xdr:col>
                    <xdr:colOff>184150</xdr:colOff>
                    <xdr:row>33</xdr:row>
                    <xdr:rowOff>139700</xdr:rowOff>
                  </from>
                  <to>
                    <xdr:col>1</xdr:col>
                    <xdr:colOff>63500</xdr:colOff>
                    <xdr:row>35</xdr:row>
                    <xdr:rowOff>69850</xdr:rowOff>
                  </to>
                </anchor>
              </controlPr>
            </control>
          </mc:Choice>
        </mc:AlternateContent>
        <mc:AlternateContent xmlns:mc="http://schemas.openxmlformats.org/markup-compatibility/2006">
          <mc:Choice Requires="x14">
            <control shapeId="49180" r:id="rId46" name="Check Box 28">
              <controlPr defaultSize="0" autoFill="0" autoLine="0" autoPict="0">
                <anchor moveWithCells="1">
                  <from>
                    <xdr:col>2</xdr:col>
                    <xdr:colOff>241300</xdr:colOff>
                    <xdr:row>33</xdr:row>
                    <xdr:rowOff>146050</xdr:rowOff>
                  </from>
                  <to>
                    <xdr:col>2</xdr:col>
                    <xdr:colOff>660400</xdr:colOff>
                    <xdr:row>35</xdr:row>
                    <xdr:rowOff>63500</xdr:rowOff>
                  </to>
                </anchor>
              </controlPr>
            </control>
          </mc:Choice>
        </mc:AlternateContent>
        <mc:AlternateContent xmlns:mc="http://schemas.openxmlformats.org/markup-compatibility/2006">
          <mc:Choice Requires="x14">
            <control shapeId="49181" r:id="rId47" name="Check Box 29">
              <controlPr defaultSize="0" autoFill="0" autoLine="0" autoPict="0">
                <anchor moveWithCells="1">
                  <from>
                    <xdr:col>1</xdr:col>
                    <xdr:colOff>215900</xdr:colOff>
                    <xdr:row>33</xdr:row>
                    <xdr:rowOff>146050</xdr:rowOff>
                  </from>
                  <to>
                    <xdr:col>2</xdr:col>
                    <xdr:colOff>50800</xdr:colOff>
                    <xdr:row>35</xdr:row>
                    <xdr:rowOff>69850</xdr:rowOff>
                  </to>
                </anchor>
              </controlPr>
            </control>
          </mc:Choice>
        </mc:AlternateContent>
        <mc:AlternateContent xmlns:mc="http://schemas.openxmlformats.org/markup-compatibility/2006">
          <mc:Choice Requires="x14">
            <control shapeId="49182" r:id="rId48" name="Check Box 30">
              <controlPr defaultSize="0" autoFill="0" autoLine="0" autoPict="0">
                <anchor moveWithCells="1">
                  <from>
                    <xdr:col>0</xdr:col>
                    <xdr:colOff>177800</xdr:colOff>
                    <xdr:row>42</xdr:row>
                    <xdr:rowOff>152400</xdr:rowOff>
                  </from>
                  <to>
                    <xdr:col>0</xdr:col>
                    <xdr:colOff>482600</xdr:colOff>
                    <xdr:row>44</xdr:row>
                    <xdr:rowOff>31750</xdr:rowOff>
                  </to>
                </anchor>
              </controlPr>
            </control>
          </mc:Choice>
        </mc:AlternateContent>
        <mc:AlternateContent xmlns:mc="http://schemas.openxmlformats.org/markup-compatibility/2006">
          <mc:Choice Requires="x14">
            <control shapeId="49183" r:id="rId49" name="Check Box 31">
              <controlPr defaultSize="0" autoFill="0" autoLine="0" autoPict="0">
                <anchor moveWithCells="1">
                  <from>
                    <xdr:col>2</xdr:col>
                    <xdr:colOff>203200</xdr:colOff>
                    <xdr:row>42</xdr:row>
                    <xdr:rowOff>184150</xdr:rowOff>
                  </from>
                  <to>
                    <xdr:col>2</xdr:col>
                    <xdr:colOff>406400</xdr:colOff>
                    <xdr:row>44</xdr:row>
                    <xdr:rowOff>38100</xdr:rowOff>
                  </to>
                </anchor>
              </controlPr>
            </control>
          </mc:Choice>
        </mc:AlternateContent>
        <mc:AlternateContent xmlns:mc="http://schemas.openxmlformats.org/markup-compatibility/2006">
          <mc:Choice Requires="x14">
            <control shapeId="49184" r:id="rId50" name="Check Box 32">
              <controlPr defaultSize="0" autoFill="0" autoLine="0" autoPict="0">
                <anchor moveWithCells="1">
                  <from>
                    <xdr:col>1</xdr:col>
                    <xdr:colOff>184150</xdr:colOff>
                    <xdr:row>42</xdr:row>
                    <xdr:rowOff>165100</xdr:rowOff>
                  </from>
                  <to>
                    <xdr:col>1</xdr:col>
                    <xdr:colOff>412750</xdr:colOff>
                    <xdr:row>44</xdr:row>
                    <xdr:rowOff>25400</xdr:rowOff>
                  </to>
                </anchor>
              </controlPr>
            </control>
          </mc:Choice>
        </mc:AlternateContent>
        <mc:AlternateContent xmlns:mc="http://schemas.openxmlformats.org/markup-compatibility/2006">
          <mc:Choice Requires="x14">
            <control shapeId="49185" r:id="rId51" name="Check Box 33">
              <controlPr defaultSize="0" autoFill="0" autoLine="0" autoPict="0">
                <anchor moveWithCells="1">
                  <from>
                    <xdr:col>0</xdr:col>
                    <xdr:colOff>190500</xdr:colOff>
                    <xdr:row>47</xdr:row>
                    <xdr:rowOff>215900</xdr:rowOff>
                  </from>
                  <to>
                    <xdr:col>0</xdr:col>
                    <xdr:colOff>527050</xdr:colOff>
                    <xdr:row>49</xdr:row>
                    <xdr:rowOff>38100</xdr:rowOff>
                  </to>
                </anchor>
              </controlPr>
            </control>
          </mc:Choice>
        </mc:AlternateContent>
        <mc:AlternateContent xmlns:mc="http://schemas.openxmlformats.org/markup-compatibility/2006">
          <mc:Choice Requires="x14">
            <control shapeId="49186" r:id="rId52" name="Check Box 34">
              <controlPr defaultSize="0" autoFill="0" autoLine="0" autoPict="0">
                <anchor moveWithCells="1">
                  <from>
                    <xdr:col>2</xdr:col>
                    <xdr:colOff>241300</xdr:colOff>
                    <xdr:row>47</xdr:row>
                    <xdr:rowOff>215900</xdr:rowOff>
                  </from>
                  <to>
                    <xdr:col>2</xdr:col>
                    <xdr:colOff>660400</xdr:colOff>
                    <xdr:row>49</xdr:row>
                    <xdr:rowOff>38100</xdr:rowOff>
                  </to>
                </anchor>
              </controlPr>
            </control>
          </mc:Choice>
        </mc:AlternateContent>
        <mc:AlternateContent xmlns:mc="http://schemas.openxmlformats.org/markup-compatibility/2006">
          <mc:Choice Requires="x14">
            <control shapeId="49187" r:id="rId53" name="Check Box 35">
              <controlPr defaultSize="0" autoFill="0" autoLine="0" autoPict="0">
                <anchor moveWithCells="1">
                  <from>
                    <xdr:col>1</xdr:col>
                    <xdr:colOff>203200</xdr:colOff>
                    <xdr:row>47</xdr:row>
                    <xdr:rowOff>222250</xdr:rowOff>
                  </from>
                  <to>
                    <xdr:col>1</xdr:col>
                    <xdr:colOff>603250</xdr:colOff>
                    <xdr:row>49</xdr:row>
                    <xdr:rowOff>50800</xdr:rowOff>
                  </to>
                </anchor>
              </controlPr>
            </control>
          </mc:Choice>
        </mc:AlternateContent>
        <mc:AlternateContent xmlns:mc="http://schemas.openxmlformats.org/markup-compatibility/2006">
          <mc:Choice Requires="x14">
            <control shapeId="49188" r:id="rId54" name="Check Box 36">
              <controlPr defaultSize="0" autoFill="0" autoLine="0" autoPict="0">
                <anchor moveWithCells="1">
                  <from>
                    <xdr:col>0</xdr:col>
                    <xdr:colOff>177800</xdr:colOff>
                    <xdr:row>52</xdr:row>
                    <xdr:rowOff>152400</xdr:rowOff>
                  </from>
                  <to>
                    <xdr:col>0</xdr:col>
                    <xdr:colOff>482600</xdr:colOff>
                    <xdr:row>54</xdr:row>
                    <xdr:rowOff>31750</xdr:rowOff>
                  </to>
                </anchor>
              </controlPr>
            </control>
          </mc:Choice>
        </mc:AlternateContent>
        <mc:AlternateContent xmlns:mc="http://schemas.openxmlformats.org/markup-compatibility/2006">
          <mc:Choice Requires="x14">
            <control shapeId="49189" r:id="rId55" name="Check Box 37">
              <controlPr defaultSize="0" autoFill="0" autoLine="0" autoPict="0">
                <anchor moveWithCells="1">
                  <from>
                    <xdr:col>2</xdr:col>
                    <xdr:colOff>203200</xdr:colOff>
                    <xdr:row>52</xdr:row>
                    <xdr:rowOff>184150</xdr:rowOff>
                  </from>
                  <to>
                    <xdr:col>2</xdr:col>
                    <xdr:colOff>406400</xdr:colOff>
                    <xdr:row>54</xdr:row>
                    <xdr:rowOff>38100</xdr:rowOff>
                  </to>
                </anchor>
              </controlPr>
            </control>
          </mc:Choice>
        </mc:AlternateContent>
        <mc:AlternateContent xmlns:mc="http://schemas.openxmlformats.org/markup-compatibility/2006">
          <mc:Choice Requires="x14">
            <control shapeId="49190" r:id="rId56" name="Check Box 38">
              <controlPr defaultSize="0" autoFill="0" autoLine="0" autoPict="0">
                <anchor moveWithCells="1">
                  <from>
                    <xdr:col>1</xdr:col>
                    <xdr:colOff>184150</xdr:colOff>
                    <xdr:row>52</xdr:row>
                    <xdr:rowOff>165100</xdr:rowOff>
                  </from>
                  <to>
                    <xdr:col>1</xdr:col>
                    <xdr:colOff>412750</xdr:colOff>
                    <xdr:row>54</xdr:row>
                    <xdr:rowOff>25400</xdr:rowOff>
                  </to>
                </anchor>
              </controlPr>
            </control>
          </mc:Choice>
        </mc:AlternateContent>
        <mc:AlternateContent xmlns:mc="http://schemas.openxmlformats.org/markup-compatibility/2006">
          <mc:Choice Requires="x14">
            <control shapeId="49191" r:id="rId57" name="Check Box 39">
              <controlPr defaultSize="0" autoFill="0" autoLine="0" autoPict="0">
                <anchor moveWithCells="1">
                  <from>
                    <xdr:col>0</xdr:col>
                    <xdr:colOff>184150</xdr:colOff>
                    <xdr:row>61</xdr:row>
                    <xdr:rowOff>165100</xdr:rowOff>
                  </from>
                  <to>
                    <xdr:col>1</xdr:col>
                    <xdr:colOff>114300</xdr:colOff>
                    <xdr:row>63</xdr:row>
                    <xdr:rowOff>50800</xdr:rowOff>
                  </to>
                </anchor>
              </controlPr>
            </control>
          </mc:Choice>
        </mc:AlternateContent>
        <mc:AlternateContent xmlns:mc="http://schemas.openxmlformats.org/markup-compatibility/2006">
          <mc:Choice Requires="x14">
            <control shapeId="49192" r:id="rId58" name="Check Box 40">
              <controlPr defaultSize="0" autoFill="0" autoLine="0" autoPict="0">
                <anchor moveWithCells="1">
                  <from>
                    <xdr:col>2</xdr:col>
                    <xdr:colOff>228600</xdr:colOff>
                    <xdr:row>61</xdr:row>
                    <xdr:rowOff>165100</xdr:rowOff>
                  </from>
                  <to>
                    <xdr:col>2</xdr:col>
                    <xdr:colOff>647700</xdr:colOff>
                    <xdr:row>63</xdr:row>
                    <xdr:rowOff>50800</xdr:rowOff>
                  </to>
                </anchor>
              </controlPr>
            </control>
          </mc:Choice>
        </mc:AlternateContent>
        <mc:AlternateContent xmlns:mc="http://schemas.openxmlformats.org/markup-compatibility/2006">
          <mc:Choice Requires="x14">
            <control shapeId="49193" r:id="rId59" name="Check Box 41">
              <controlPr defaultSize="0" autoFill="0" autoLine="0" autoPict="0">
                <anchor moveWithCells="1">
                  <from>
                    <xdr:col>1</xdr:col>
                    <xdr:colOff>190500</xdr:colOff>
                    <xdr:row>61</xdr:row>
                    <xdr:rowOff>165100</xdr:rowOff>
                  </from>
                  <to>
                    <xdr:col>1</xdr:col>
                    <xdr:colOff>596900</xdr:colOff>
                    <xdr:row>63</xdr:row>
                    <xdr:rowOff>50800</xdr:rowOff>
                  </to>
                </anchor>
              </controlPr>
            </control>
          </mc:Choice>
        </mc:AlternateContent>
        <mc:AlternateContent xmlns:mc="http://schemas.openxmlformats.org/markup-compatibility/2006">
          <mc:Choice Requires="x14">
            <control shapeId="49194" r:id="rId60" name="Check Box 42">
              <controlPr defaultSize="0" autoFill="0" autoLine="0" autoPict="0">
                <anchor moveWithCells="1">
                  <from>
                    <xdr:col>0</xdr:col>
                    <xdr:colOff>184150</xdr:colOff>
                    <xdr:row>63</xdr:row>
                    <xdr:rowOff>165100</xdr:rowOff>
                  </from>
                  <to>
                    <xdr:col>1</xdr:col>
                    <xdr:colOff>69850</xdr:colOff>
                    <xdr:row>65</xdr:row>
                    <xdr:rowOff>50800</xdr:rowOff>
                  </to>
                </anchor>
              </controlPr>
            </control>
          </mc:Choice>
        </mc:AlternateContent>
        <mc:AlternateContent xmlns:mc="http://schemas.openxmlformats.org/markup-compatibility/2006">
          <mc:Choice Requires="x14">
            <control shapeId="49195" r:id="rId61" name="Check Box 43">
              <controlPr defaultSize="0" autoFill="0" autoLine="0" autoPict="0">
                <anchor moveWithCells="1">
                  <from>
                    <xdr:col>2</xdr:col>
                    <xdr:colOff>228600</xdr:colOff>
                    <xdr:row>63</xdr:row>
                    <xdr:rowOff>177800</xdr:rowOff>
                  </from>
                  <to>
                    <xdr:col>2</xdr:col>
                    <xdr:colOff>647700</xdr:colOff>
                    <xdr:row>65</xdr:row>
                    <xdr:rowOff>63500</xdr:rowOff>
                  </to>
                </anchor>
              </controlPr>
            </control>
          </mc:Choice>
        </mc:AlternateContent>
        <mc:AlternateContent xmlns:mc="http://schemas.openxmlformats.org/markup-compatibility/2006">
          <mc:Choice Requires="x14">
            <control shapeId="49196" r:id="rId62" name="Check Box 44">
              <controlPr defaultSize="0" autoFill="0" autoLine="0" autoPict="0">
                <anchor moveWithCells="1">
                  <from>
                    <xdr:col>1</xdr:col>
                    <xdr:colOff>190500</xdr:colOff>
                    <xdr:row>63</xdr:row>
                    <xdr:rowOff>177800</xdr:rowOff>
                  </from>
                  <to>
                    <xdr:col>1</xdr:col>
                    <xdr:colOff>596900</xdr:colOff>
                    <xdr:row>65</xdr:row>
                    <xdr:rowOff>63500</xdr:rowOff>
                  </to>
                </anchor>
              </controlPr>
            </control>
          </mc:Choice>
        </mc:AlternateContent>
        <mc:AlternateContent xmlns:mc="http://schemas.openxmlformats.org/markup-compatibility/2006">
          <mc:Choice Requires="x14">
            <control shapeId="49197" r:id="rId63" name="Check Box 45">
              <controlPr defaultSize="0" autoFill="0" autoLine="0" autoPict="0">
                <anchor moveWithCells="1">
                  <from>
                    <xdr:col>0</xdr:col>
                    <xdr:colOff>184150</xdr:colOff>
                    <xdr:row>65</xdr:row>
                    <xdr:rowOff>177800</xdr:rowOff>
                  </from>
                  <to>
                    <xdr:col>0</xdr:col>
                    <xdr:colOff>520700</xdr:colOff>
                    <xdr:row>67</xdr:row>
                    <xdr:rowOff>50800</xdr:rowOff>
                  </to>
                </anchor>
              </controlPr>
            </control>
          </mc:Choice>
        </mc:AlternateContent>
        <mc:AlternateContent xmlns:mc="http://schemas.openxmlformats.org/markup-compatibility/2006">
          <mc:Choice Requires="x14">
            <control shapeId="49198" r:id="rId64" name="Check Box 46">
              <controlPr defaultSize="0" autoFill="0" autoLine="0" autoPict="0">
                <anchor moveWithCells="1">
                  <from>
                    <xdr:col>2</xdr:col>
                    <xdr:colOff>228600</xdr:colOff>
                    <xdr:row>65</xdr:row>
                    <xdr:rowOff>177800</xdr:rowOff>
                  </from>
                  <to>
                    <xdr:col>2</xdr:col>
                    <xdr:colOff>647700</xdr:colOff>
                    <xdr:row>67</xdr:row>
                    <xdr:rowOff>63500</xdr:rowOff>
                  </to>
                </anchor>
              </controlPr>
            </control>
          </mc:Choice>
        </mc:AlternateContent>
        <mc:AlternateContent xmlns:mc="http://schemas.openxmlformats.org/markup-compatibility/2006">
          <mc:Choice Requires="x14">
            <control shapeId="49199" r:id="rId65" name="Check Box 47">
              <controlPr defaultSize="0" autoFill="0" autoLine="0" autoPict="0">
                <anchor moveWithCells="1">
                  <from>
                    <xdr:col>1</xdr:col>
                    <xdr:colOff>190500</xdr:colOff>
                    <xdr:row>65</xdr:row>
                    <xdr:rowOff>165100</xdr:rowOff>
                  </from>
                  <to>
                    <xdr:col>1</xdr:col>
                    <xdr:colOff>596900</xdr:colOff>
                    <xdr:row>67</xdr:row>
                    <xdr:rowOff>50800</xdr:rowOff>
                  </to>
                </anchor>
              </controlPr>
            </control>
          </mc:Choice>
        </mc:AlternateContent>
        <mc:AlternateContent xmlns:mc="http://schemas.openxmlformats.org/markup-compatibility/2006">
          <mc:Choice Requires="x14">
            <control shapeId="49200" r:id="rId66" name="Check Box 48">
              <controlPr defaultSize="0" autoFill="0" autoLine="0" autoPict="0">
                <anchor moveWithCells="1">
                  <from>
                    <xdr:col>0</xdr:col>
                    <xdr:colOff>190500</xdr:colOff>
                    <xdr:row>67</xdr:row>
                    <xdr:rowOff>254000</xdr:rowOff>
                  </from>
                  <to>
                    <xdr:col>0</xdr:col>
                    <xdr:colOff>527050</xdr:colOff>
                    <xdr:row>69</xdr:row>
                    <xdr:rowOff>38100</xdr:rowOff>
                  </to>
                </anchor>
              </controlPr>
            </control>
          </mc:Choice>
        </mc:AlternateContent>
        <mc:AlternateContent xmlns:mc="http://schemas.openxmlformats.org/markup-compatibility/2006">
          <mc:Choice Requires="x14">
            <control shapeId="49201" r:id="rId67" name="Check Box 49">
              <controlPr defaultSize="0" autoFill="0" autoLine="0" autoPict="0">
                <anchor moveWithCells="1">
                  <from>
                    <xdr:col>2</xdr:col>
                    <xdr:colOff>228600</xdr:colOff>
                    <xdr:row>67</xdr:row>
                    <xdr:rowOff>266700</xdr:rowOff>
                  </from>
                  <to>
                    <xdr:col>2</xdr:col>
                    <xdr:colOff>647700</xdr:colOff>
                    <xdr:row>69</xdr:row>
                    <xdr:rowOff>50800</xdr:rowOff>
                  </to>
                </anchor>
              </controlPr>
            </control>
          </mc:Choice>
        </mc:AlternateContent>
        <mc:AlternateContent xmlns:mc="http://schemas.openxmlformats.org/markup-compatibility/2006">
          <mc:Choice Requires="x14">
            <control shapeId="49202" r:id="rId68" name="Check Box 50">
              <controlPr defaultSize="0" autoFill="0" autoLine="0" autoPict="0">
                <anchor moveWithCells="1">
                  <from>
                    <xdr:col>1</xdr:col>
                    <xdr:colOff>203200</xdr:colOff>
                    <xdr:row>67</xdr:row>
                    <xdr:rowOff>279400</xdr:rowOff>
                  </from>
                  <to>
                    <xdr:col>1</xdr:col>
                    <xdr:colOff>603250</xdr:colOff>
                    <xdr:row>69</xdr:row>
                    <xdr:rowOff>63500</xdr:rowOff>
                  </to>
                </anchor>
              </controlPr>
            </control>
          </mc:Choice>
        </mc:AlternateContent>
        <mc:AlternateContent xmlns:mc="http://schemas.openxmlformats.org/markup-compatibility/2006">
          <mc:Choice Requires="x14">
            <control shapeId="49203" r:id="rId69" name="Check Box 51">
              <controlPr defaultSize="0" autoFill="0" autoLine="0" autoPict="0">
                <anchor moveWithCells="1">
                  <from>
                    <xdr:col>0</xdr:col>
                    <xdr:colOff>177800</xdr:colOff>
                    <xdr:row>74</xdr:row>
                    <xdr:rowOff>152400</xdr:rowOff>
                  </from>
                  <to>
                    <xdr:col>0</xdr:col>
                    <xdr:colOff>482600</xdr:colOff>
                    <xdr:row>76</xdr:row>
                    <xdr:rowOff>31750</xdr:rowOff>
                  </to>
                </anchor>
              </controlPr>
            </control>
          </mc:Choice>
        </mc:AlternateContent>
        <mc:AlternateContent xmlns:mc="http://schemas.openxmlformats.org/markup-compatibility/2006">
          <mc:Choice Requires="x14">
            <control shapeId="49204" r:id="rId70" name="Check Box 52">
              <controlPr defaultSize="0" autoFill="0" autoLine="0" autoPict="0">
                <anchor moveWithCells="1">
                  <from>
                    <xdr:col>2</xdr:col>
                    <xdr:colOff>203200</xdr:colOff>
                    <xdr:row>74</xdr:row>
                    <xdr:rowOff>184150</xdr:rowOff>
                  </from>
                  <to>
                    <xdr:col>2</xdr:col>
                    <xdr:colOff>406400</xdr:colOff>
                    <xdr:row>76</xdr:row>
                    <xdr:rowOff>38100</xdr:rowOff>
                  </to>
                </anchor>
              </controlPr>
            </control>
          </mc:Choice>
        </mc:AlternateContent>
        <mc:AlternateContent xmlns:mc="http://schemas.openxmlformats.org/markup-compatibility/2006">
          <mc:Choice Requires="x14">
            <control shapeId="49205" r:id="rId71" name="Check Box 53">
              <controlPr defaultSize="0" autoFill="0" autoLine="0" autoPict="0">
                <anchor moveWithCells="1">
                  <from>
                    <xdr:col>1</xdr:col>
                    <xdr:colOff>184150</xdr:colOff>
                    <xdr:row>74</xdr:row>
                    <xdr:rowOff>165100</xdr:rowOff>
                  </from>
                  <to>
                    <xdr:col>1</xdr:col>
                    <xdr:colOff>412750</xdr:colOff>
                    <xdr:row>76</xdr:row>
                    <xdr:rowOff>25400</xdr:rowOff>
                  </to>
                </anchor>
              </controlPr>
            </control>
          </mc:Choice>
        </mc:AlternateContent>
        <mc:AlternateContent xmlns:mc="http://schemas.openxmlformats.org/markup-compatibility/2006">
          <mc:Choice Requires="x14">
            <control shapeId="49206" r:id="rId72" name="Check Box 54">
              <controlPr defaultSize="0" autoFill="0" autoLine="0" autoPict="0">
                <anchor moveWithCells="1">
                  <from>
                    <xdr:col>0</xdr:col>
                    <xdr:colOff>177800</xdr:colOff>
                    <xdr:row>76</xdr:row>
                    <xdr:rowOff>152400</xdr:rowOff>
                  </from>
                  <to>
                    <xdr:col>0</xdr:col>
                    <xdr:colOff>482600</xdr:colOff>
                    <xdr:row>78</xdr:row>
                    <xdr:rowOff>31750</xdr:rowOff>
                  </to>
                </anchor>
              </controlPr>
            </control>
          </mc:Choice>
        </mc:AlternateContent>
        <mc:AlternateContent xmlns:mc="http://schemas.openxmlformats.org/markup-compatibility/2006">
          <mc:Choice Requires="x14">
            <control shapeId="49207" r:id="rId73" name="Check Box 55">
              <controlPr defaultSize="0" autoFill="0" autoLine="0" autoPict="0">
                <anchor moveWithCells="1">
                  <from>
                    <xdr:col>2</xdr:col>
                    <xdr:colOff>203200</xdr:colOff>
                    <xdr:row>76</xdr:row>
                    <xdr:rowOff>184150</xdr:rowOff>
                  </from>
                  <to>
                    <xdr:col>2</xdr:col>
                    <xdr:colOff>406400</xdr:colOff>
                    <xdr:row>78</xdr:row>
                    <xdr:rowOff>38100</xdr:rowOff>
                  </to>
                </anchor>
              </controlPr>
            </control>
          </mc:Choice>
        </mc:AlternateContent>
        <mc:AlternateContent xmlns:mc="http://schemas.openxmlformats.org/markup-compatibility/2006">
          <mc:Choice Requires="x14">
            <control shapeId="49208" r:id="rId74" name="Check Box 56">
              <controlPr defaultSize="0" autoFill="0" autoLine="0" autoPict="0">
                <anchor moveWithCells="1">
                  <from>
                    <xdr:col>1</xdr:col>
                    <xdr:colOff>184150</xdr:colOff>
                    <xdr:row>76</xdr:row>
                    <xdr:rowOff>165100</xdr:rowOff>
                  </from>
                  <to>
                    <xdr:col>1</xdr:col>
                    <xdr:colOff>412750</xdr:colOff>
                    <xdr:row>78</xdr:row>
                    <xdr:rowOff>25400</xdr:rowOff>
                  </to>
                </anchor>
              </controlPr>
            </control>
          </mc:Choice>
        </mc:AlternateContent>
        <mc:AlternateContent xmlns:mc="http://schemas.openxmlformats.org/markup-compatibility/2006">
          <mc:Choice Requires="x14">
            <control shapeId="49209" r:id="rId75" name="Check Box 57">
              <controlPr defaultSize="0" autoFill="0" autoLine="0" autoPict="0">
                <anchor moveWithCells="1">
                  <from>
                    <xdr:col>0</xdr:col>
                    <xdr:colOff>184150</xdr:colOff>
                    <xdr:row>81</xdr:row>
                    <xdr:rowOff>203200</xdr:rowOff>
                  </from>
                  <to>
                    <xdr:col>0</xdr:col>
                    <xdr:colOff>520700</xdr:colOff>
                    <xdr:row>83</xdr:row>
                    <xdr:rowOff>76200</xdr:rowOff>
                  </to>
                </anchor>
              </controlPr>
            </control>
          </mc:Choice>
        </mc:AlternateContent>
        <mc:AlternateContent xmlns:mc="http://schemas.openxmlformats.org/markup-compatibility/2006">
          <mc:Choice Requires="x14">
            <control shapeId="49210" r:id="rId76" name="Check Box 58">
              <controlPr defaultSize="0" autoFill="0" autoLine="0" autoPict="0">
                <anchor moveWithCells="1">
                  <from>
                    <xdr:col>2</xdr:col>
                    <xdr:colOff>241300</xdr:colOff>
                    <xdr:row>81</xdr:row>
                    <xdr:rowOff>190500</xdr:rowOff>
                  </from>
                  <to>
                    <xdr:col>2</xdr:col>
                    <xdr:colOff>660400</xdr:colOff>
                    <xdr:row>83</xdr:row>
                    <xdr:rowOff>76200</xdr:rowOff>
                  </to>
                </anchor>
              </controlPr>
            </control>
          </mc:Choice>
        </mc:AlternateContent>
        <mc:AlternateContent xmlns:mc="http://schemas.openxmlformats.org/markup-compatibility/2006">
          <mc:Choice Requires="x14">
            <control shapeId="49211" r:id="rId77" name="Check Box 59">
              <controlPr defaultSize="0" autoFill="0" autoLine="0" autoPict="0">
                <anchor moveWithCells="1">
                  <from>
                    <xdr:col>1</xdr:col>
                    <xdr:colOff>203200</xdr:colOff>
                    <xdr:row>81</xdr:row>
                    <xdr:rowOff>190500</xdr:rowOff>
                  </from>
                  <to>
                    <xdr:col>1</xdr:col>
                    <xdr:colOff>603250</xdr:colOff>
                    <xdr:row>83</xdr:row>
                    <xdr:rowOff>76200</xdr:rowOff>
                  </to>
                </anchor>
              </controlPr>
            </control>
          </mc:Choice>
        </mc:AlternateContent>
        <mc:AlternateContent xmlns:mc="http://schemas.openxmlformats.org/markup-compatibility/2006">
          <mc:Choice Requires="x14">
            <control shapeId="49212" r:id="rId78" name="Check Box 60">
              <controlPr defaultSize="0" autoFill="0" autoLine="0" autoPict="0">
                <anchor moveWithCells="1">
                  <from>
                    <xdr:col>0</xdr:col>
                    <xdr:colOff>184150</xdr:colOff>
                    <xdr:row>87</xdr:row>
                    <xdr:rowOff>107950</xdr:rowOff>
                  </from>
                  <to>
                    <xdr:col>1</xdr:col>
                    <xdr:colOff>25400</xdr:colOff>
                    <xdr:row>87</xdr:row>
                    <xdr:rowOff>241300</xdr:rowOff>
                  </to>
                </anchor>
              </controlPr>
            </control>
          </mc:Choice>
        </mc:AlternateContent>
        <mc:AlternateContent xmlns:mc="http://schemas.openxmlformats.org/markup-compatibility/2006">
          <mc:Choice Requires="x14">
            <control shapeId="49213" r:id="rId79" name="Check Box 61">
              <controlPr defaultSize="0" autoFill="0" autoLine="0" autoPict="0">
                <anchor moveWithCells="1">
                  <from>
                    <xdr:col>2</xdr:col>
                    <xdr:colOff>215900</xdr:colOff>
                    <xdr:row>87</xdr:row>
                    <xdr:rowOff>63500</xdr:rowOff>
                  </from>
                  <to>
                    <xdr:col>3</xdr:col>
                    <xdr:colOff>31750</xdr:colOff>
                    <xdr:row>87</xdr:row>
                    <xdr:rowOff>279400</xdr:rowOff>
                  </to>
                </anchor>
              </controlPr>
            </control>
          </mc:Choice>
        </mc:AlternateContent>
        <mc:AlternateContent xmlns:mc="http://schemas.openxmlformats.org/markup-compatibility/2006">
          <mc:Choice Requires="x14">
            <control shapeId="49214" r:id="rId80" name="Check Box 62">
              <controlPr defaultSize="0" autoFill="0" autoLine="0" autoPict="0">
                <anchor moveWithCells="1">
                  <from>
                    <xdr:col>1</xdr:col>
                    <xdr:colOff>215900</xdr:colOff>
                    <xdr:row>87</xdr:row>
                    <xdr:rowOff>50800</xdr:rowOff>
                  </from>
                  <to>
                    <xdr:col>2</xdr:col>
                    <xdr:colOff>88900</xdr:colOff>
                    <xdr:row>87</xdr:row>
                    <xdr:rowOff>298450</xdr:rowOff>
                  </to>
                </anchor>
              </controlPr>
            </control>
          </mc:Choice>
        </mc:AlternateContent>
        <mc:AlternateContent xmlns:mc="http://schemas.openxmlformats.org/markup-compatibility/2006">
          <mc:Choice Requires="x14">
            <control shapeId="49215" r:id="rId81" name="Check Box 63">
              <controlPr defaultSize="0" autoFill="0" autoLine="0" autoPict="0">
                <anchor moveWithCells="1">
                  <from>
                    <xdr:col>0</xdr:col>
                    <xdr:colOff>190500</xdr:colOff>
                    <xdr:row>89</xdr:row>
                    <xdr:rowOff>76200</xdr:rowOff>
                  </from>
                  <to>
                    <xdr:col>1</xdr:col>
                    <xdr:colOff>31750</xdr:colOff>
                    <xdr:row>89</xdr:row>
                    <xdr:rowOff>342900</xdr:rowOff>
                  </to>
                </anchor>
              </controlPr>
            </control>
          </mc:Choice>
        </mc:AlternateContent>
        <mc:AlternateContent xmlns:mc="http://schemas.openxmlformats.org/markup-compatibility/2006">
          <mc:Choice Requires="x14">
            <control shapeId="49216" r:id="rId82" name="Check Box 64">
              <controlPr defaultSize="0" autoFill="0" autoLine="0" autoPict="0">
                <anchor moveWithCells="1">
                  <from>
                    <xdr:col>2</xdr:col>
                    <xdr:colOff>203200</xdr:colOff>
                    <xdr:row>89</xdr:row>
                    <xdr:rowOff>88900</xdr:rowOff>
                  </from>
                  <to>
                    <xdr:col>3</xdr:col>
                    <xdr:colOff>88900</xdr:colOff>
                    <xdr:row>89</xdr:row>
                    <xdr:rowOff>374650</xdr:rowOff>
                  </to>
                </anchor>
              </controlPr>
            </control>
          </mc:Choice>
        </mc:AlternateContent>
        <mc:AlternateContent xmlns:mc="http://schemas.openxmlformats.org/markup-compatibility/2006">
          <mc:Choice Requires="x14">
            <control shapeId="49217" r:id="rId83" name="Check Box 65">
              <controlPr defaultSize="0" autoFill="0" autoLine="0" autoPict="0">
                <anchor moveWithCells="1">
                  <from>
                    <xdr:col>1</xdr:col>
                    <xdr:colOff>222250</xdr:colOff>
                    <xdr:row>89</xdr:row>
                    <xdr:rowOff>69850</xdr:rowOff>
                  </from>
                  <to>
                    <xdr:col>2</xdr:col>
                    <xdr:colOff>139700</xdr:colOff>
                    <xdr:row>89</xdr:row>
                    <xdr:rowOff>406400</xdr:rowOff>
                  </to>
                </anchor>
              </controlPr>
            </control>
          </mc:Choice>
        </mc:AlternateContent>
        <mc:AlternateContent xmlns:mc="http://schemas.openxmlformats.org/markup-compatibility/2006">
          <mc:Choice Requires="x14">
            <control shapeId="49218" r:id="rId84" name="Check Box 66">
              <controlPr defaultSize="0" autoFill="0" autoLine="0" autoPict="0">
                <anchor moveWithCells="1">
                  <from>
                    <xdr:col>0</xdr:col>
                    <xdr:colOff>184150</xdr:colOff>
                    <xdr:row>92</xdr:row>
                    <xdr:rowOff>203200</xdr:rowOff>
                  </from>
                  <to>
                    <xdr:col>1</xdr:col>
                    <xdr:colOff>63500</xdr:colOff>
                    <xdr:row>93</xdr:row>
                    <xdr:rowOff>241300</xdr:rowOff>
                  </to>
                </anchor>
              </controlPr>
            </control>
          </mc:Choice>
        </mc:AlternateContent>
        <mc:AlternateContent xmlns:mc="http://schemas.openxmlformats.org/markup-compatibility/2006">
          <mc:Choice Requires="x14">
            <control shapeId="49219" r:id="rId85" name="Check Box 67">
              <controlPr defaultSize="0" autoFill="0" autoLine="0" autoPict="0">
                <anchor moveWithCells="1">
                  <from>
                    <xdr:col>2</xdr:col>
                    <xdr:colOff>190500</xdr:colOff>
                    <xdr:row>93</xdr:row>
                    <xdr:rowOff>0</xdr:rowOff>
                  </from>
                  <to>
                    <xdr:col>3</xdr:col>
                    <xdr:colOff>12700</xdr:colOff>
                    <xdr:row>94</xdr:row>
                    <xdr:rowOff>25400</xdr:rowOff>
                  </to>
                </anchor>
              </controlPr>
            </control>
          </mc:Choice>
        </mc:AlternateContent>
        <mc:AlternateContent xmlns:mc="http://schemas.openxmlformats.org/markup-compatibility/2006">
          <mc:Choice Requires="x14">
            <control shapeId="49220" r:id="rId86" name="Check Box 68">
              <controlPr defaultSize="0" autoFill="0" autoLine="0" autoPict="0">
                <anchor moveWithCells="1">
                  <from>
                    <xdr:col>1</xdr:col>
                    <xdr:colOff>222250</xdr:colOff>
                    <xdr:row>92</xdr:row>
                    <xdr:rowOff>184150</xdr:rowOff>
                  </from>
                  <to>
                    <xdr:col>2</xdr:col>
                    <xdr:colOff>215900</xdr:colOff>
                    <xdr:row>93</xdr:row>
                    <xdr:rowOff>260350</xdr:rowOff>
                  </to>
                </anchor>
              </controlPr>
            </control>
          </mc:Choice>
        </mc:AlternateContent>
        <mc:AlternateContent xmlns:mc="http://schemas.openxmlformats.org/markup-compatibility/2006">
          <mc:Choice Requires="x14">
            <control shapeId="49221" r:id="rId87" name="Check Box 69">
              <controlPr defaultSize="0" autoFill="0" autoLine="0" autoPict="0">
                <anchor moveWithCells="1">
                  <from>
                    <xdr:col>2</xdr:col>
                    <xdr:colOff>190500</xdr:colOff>
                    <xdr:row>93</xdr:row>
                    <xdr:rowOff>0</xdr:rowOff>
                  </from>
                  <to>
                    <xdr:col>3</xdr:col>
                    <xdr:colOff>12700</xdr:colOff>
                    <xdr:row>94</xdr:row>
                    <xdr:rowOff>25400</xdr:rowOff>
                  </to>
                </anchor>
              </controlPr>
            </control>
          </mc:Choice>
        </mc:AlternateContent>
        <mc:AlternateContent xmlns:mc="http://schemas.openxmlformats.org/markup-compatibility/2006">
          <mc:Choice Requires="x14">
            <control shapeId="49222" r:id="rId88" name="Check Box 70">
              <controlPr defaultSize="0" autoFill="0" autoLine="0" autoPict="0">
                <anchor moveWithCells="1">
                  <from>
                    <xdr:col>0</xdr:col>
                    <xdr:colOff>203200</xdr:colOff>
                    <xdr:row>95</xdr:row>
                    <xdr:rowOff>63500</xdr:rowOff>
                  </from>
                  <to>
                    <xdr:col>1</xdr:col>
                    <xdr:colOff>215900</xdr:colOff>
                    <xdr:row>95</xdr:row>
                    <xdr:rowOff>431800</xdr:rowOff>
                  </to>
                </anchor>
              </controlPr>
            </control>
          </mc:Choice>
        </mc:AlternateContent>
        <mc:AlternateContent xmlns:mc="http://schemas.openxmlformats.org/markup-compatibility/2006">
          <mc:Choice Requires="x14">
            <control shapeId="49223" r:id="rId89" name="Check Box 71">
              <controlPr defaultSize="0" autoFill="0" autoLine="0" autoPict="0">
                <anchor moveWithCells="1">
                  <from>
                    <xdr:col>2</xdr:col>
                    <xdr:colOff>203200</xdr:colOff>
                    <xdr:row>95</xdr:row>
                    <xdr:rowOff>101600</xdr:rowOff>
                  </from>
                  <to>
                    <xdr:col>3</xdr:col>
                    <xdr:colOff>114300</xdr:colOff>
                    <xdr:row>95</xdr:row>
                    <xdr:rowOff>393700</xdr:rowOff>
                  </to>
                </anchor>
              </controlPr>
            </control>
          </mc:Choice>
        </mc:AlternateContent>
        <mc:AlternateContent xmlns:mc="http://schemas.openxmlformats.org/markup-compatibility/2006">
          <mc:Choice Requires="x14">
            <control shapeId="49224" r:id="rId90" name="Check Box 72">
              <controlPr defaultSize="0" autoFill="0" autoLine="0" autoPict="0">
                <anchor moveWithCells="1">
                  <from>
                    <xdr:col>1</xdr:col>
                    <xdr:colOff>184150</xdr:colOff>
                    <xdr:row>94</xdr:row>
                    <xdr:rowOff>203200</xdr:rowOff>
                  </from>
                  <to>
                    <xdr:col>2</xdr:col>
                    <xdr:colOff>152400</xdr:colOff>
                    <xdr:row>95</xdr:row>
                    <xdr:rowOff>508000</xdr:rowOff>
                  </to>
                </anchor>
              </controlPr>
            </control>
          </mc:Choice>
        </mc:AlternateContent>
        <mc:AlternateContent xmlns:mc="http://schemas.openxmlformats.org/markup-compatibility/2006">
          <mc:Choice Requires="x14">
            <control shapeId="49225" r:id="rId91" name="Check Box 73">
              <controlPr defaultSize="0" autoFill="0" autoLine="0" autoPict="0">
                <anchor moveWithCells="1">
                  <from>
                    <xdr:col>0</xdr:col>
                    <xdr:colOff>190500</xdr:colOff>
                    <xdr:row>91</xdr:row>
                    <xdr:rowOff>88900</xdr:rowOff>
                  </from>
                  <to>
                    <xdr:col>1</xdr:col>
                    <xdr:colOff>31750</xdr:colOff>
                    <xdr:row>91</xdr:row>
                    <xdr:rowOff>222250</xdr:rowOff>
                  </to>
                </anchor>
              </controlPr>
            </control>
          </mc:Choice>
        </mc:AlternateContent>
        <mc:AlternateContent xmlns:mc="http://schemas.openxmlformats.org/markup-compatibility/2006">
          <mc:Choice Requires="x14">
            <control shapeId="49226" r:id="rId92" name="Check Box 74">
              <controlPr defaultSize="0" autoFill="0" autoLine="0" autoPict="0">
                <anchor moveWithCells="1">
                  <from>
                    <xdr:col>2</xdr:col>
                    <xdr:colOff>222250</xdr:colOff>
                    <xdr:row>90</xdr:row>
                    <xdr:rowOff>177800</xdr:rowOff>
                  </from>
                  <to>
                    <xdr:col>3</xdr:col>
                    <xdr:colOff>177800</xdr:colOff>
                    <xdr:row>91</xdr:row>
                    <xdr:rowOff>279400</xdr:rowOff>
                  </to>
                </anchor>
              </controlPr>
            </control>
          </mc:Choice>
        </mc:AlternateContent>
        <mc:AlternateContent xmlns:mc="http://schemas.openxmlformats.org/markup-compatibility/2006">
          <mc:Choice Requires="x14">
            <control shapeId="49227" r:id="rId93" name="Check Box 75">
              <controlPr defaultSize="0" autoFill="0" autoLine="0" autoPict="0">
                <anchor moveWithCells="1">
                  <from>
                    <xdr:col>1</xdr:col>
                    <xdr:colOff>222250</xdr:colOff>
                    <xdr:row>91</xdr:row>
                    <xdr:rowOff>25400</xdr:rowOff>
                  </from>
                  <to>
                    <xdr:col>2</xdr:col>
                    <xdr:colOff>139700</xdr:colOff>
                    <xdr:row>91</xdr:row>
                    <xdr:rowOff>292100</xdr:rowOff>
                  </to>
                </anchor>
              </controlPr>
            </control>
          </mc:Choice>
        </mc:AlternateContent>
        <mc:AlternateContent xmlns:mc="http://schemas.openxmlformats.org/markup-compatibility/2006">
          <mc:Choice Requires="x14">
            <control shapeId="49228" r:id="rId94" name="Check Box 76">
              <controlPr defaultSize="0" autoFill="0" autoLine="0" autoPict="0">
                <anchor moveWithCells="1">
                  <from>
                    <xdr:col>0</xdr:col>
                    <xdr:colOff>177800</xdr:colOff>
                    <xdr:row>57</xdr:row>
                    <xdr:rowOff>152400</xdr:rowOff>
                  </from>
                  <to>
                    <xdr:col>0</xdr:col>
                    <xdr:colOff>482600</xdr:colOff>
                    <xdr:row>58</xdr:row>
                    <xdr:rowOff>222250</xdr:rowOff>
                  </to>
                </anchor>
              </controlPr>
            </control>
          </mc:Choice>
        </mc:AlternateContent>
        <mc:AlternateContent xmlns:mc="http://schemas.openxmlformats.org/markup-compatibility/2006">
          <mc:Choice Requires="x14">
            <control shapeId="49229" r:id="rId95" name="Check Box 77">
              <controlPr defaultSize="0" autoFill="0" autoLine="0" autoPict="0">
                <anchor moveWithCells="1">
                  <from>
                    <xdr:col>2</xdr:col>
                    <xdr:colOff>203200</xdr:colOff>
                    <xdr:row>57</xdr:row>
                    <xdr:rowOff>184150</xdr:rowOff>
                  </from>
                  <to>
                    <xdr:col>2</xdr:col>
                    <xdr:colOff>406400</xdr:colOff>
                    <xdr:row>58</xdr:row>
                    <xdr:rowOff>228600</xdr:rowOff>
                  </to>
                </anchor>
              </controlPr>
            </control>
          </mc:Choice>
        </mc:AlternateContent>
        <mc:AlternateContent xmlns:mc="http://schemas.openxmlformats.org/markup-compatibility/2006">
          <mc:Choice Requires="x14">
            <control shapeId="49230" r:id="rId96" name="Check Box 78">
              <controlPr defaultSize="0" autoFill="0" autoLine="0" autoPict="0">
                <anchor moveWithCells="1">
                  <from>
                    <xdr:col>1</xdr:col>
                    <xdr:colOff>184150</xdr:colOff>
                    <xdr:row>57</xdr:row>
                    <xdr:rowOff>165100</xdr:rowOff>
                  </from>
                  <to>
                    <xdr:col>1</xdr:col>
                    <xdr:colOff>412750</xdr:colOff>
                    <xdr:row>58</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2000000}">
          <x14:formula1>
            <xm:f>'Agency-County'!$A$2:$A$22</xm:f>
          </x14:formula1>
          <xm:sqref>G2:M2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D86D-947F-40CF-8057-8C4C0119E1DD}">
  <dimension ref="A1:J7"/>
  <sheetViews>
    <sheetView workbookViewId="0">
      <selection activeCell="A7" sqref="A7"/>
    </sheetView>
  </sheetViews>
  <sheetFormatPr defaultRowHeight="14.5" x14ac:dyDescent="0.35"/>
  <cols>
    <col min="8" max="8" width="12" bestFit="1" customWidth="1"/>
    <col min="9" max="9" width="15.1796875" bestFit="1" customWidth="1"/>
  </cols>
  <sheetData>
    <row r="1" spans="1:10" x14ac:dyDescent="0.35">
      <c r="A1" t="s">
        <v>843</v>
      </c>
    </row>
    <row r="4" spans="1:10" x14ac:dyDescent="0.35">
      <c r="I4" s="299" t="s">
        <v>844</v>
      </c>
      <c r="J4" s="299" t="s">
        <v>845</v>
      </c>
    </row>
    <row r="5" spans="1:10" x14ac:dyDescent="0.35">
      <c r="H5" s="299" t="e">
        <f>#REF!</f>
        <v>#REF!</v>
      </c>
      <c r="I5" s="300" t="e">
        <f>IF(H5&gt;0,H5,IF(#REF!="Electric Resistance Furnace","N/A",IF(#REF!="Gas Furnace","N/A","")))</f>
        <v>#REF!</v>
      </c>
      <c r="J5" s="301" t="e">
        <f>IF(#REF!&gt;1,#REF!,"")</f>
        <v>#REF!</v>
      </c>
    </row>
    <row r="6" spans="1:10" s="299" customFormat="1" x14ac:dyDescent="0.35">
      <c r="A6" s="299" t="s">
        <v>846</v>
      </c>
      <c r="B6" s="299" t="s">
        <v>847</v>
      </c>
      <c r="C6" s="299" t="s">
        <v>848</v>
      </c>
      <c r="D6" s="299" t="s">
        <v>849</v>
      </c>
      <c r="E6" s="299" t="s">
        <v>850</v>
      </c>
      <c r="F6" s="299" t="s">
        <v>851</v>
      </c>
      <c r="G6" s="299" t="s">
        <v>852</v>
      </c>
      <c r="H6" s="299" t="s">
        <v>853</v>
      </c>
      <c r="J6" s="299" t="s">
        <v>854</v>
      </c>
    </row>
    <row r="7" spans="1:10" s="301" customFormat="1" x14ac:dyDescent="0.35">
      <c r="A7" s="301" t="e">
        <f>IF(#REF!="DOE","TRUE","FALSE")</f>
        <v>#REF!</v>
      </c>
      <c r="B7" s="301" t="e">
        <f>IF(#REF!="LIHEAP","TRUE","FALSE")</f>
        <v>#REF!</v>
      </c>
      <c r="C7" s="301" t="e">
        <f>IF(#REF!="DOE &amp; LIHEAP","TRUE","FALSE")</f>
        <v>#REF!</v>
      </c>
      <c r="D7" s="301" t="e">
        <f>IF(#REF!="Gas Furnace","TRUE","FALSE")</f>
        <v>#REF!</v>
      </c>
      <c r="E7" s="301" t="e">
        <f>IF(#REF!="Electric Resistance Furnace","TRUE","FALSE")</f>
        <v>#REF!</v>
      </c>
      <c r="F7" s="301" t="e">
        <f>IF(#REF!="Heat Pump","TRUE","FALSE")</f>
        <v>#REF!</v>
      </c>
      <c r="G7" s="301" t="e">
        <f>IF(#REF!="TRUE","N/A",IF(#REF!="TRUE",1,IF(#REF!="TRUE","N/A","")))</f>
        <v>#REF!</v>
      </c>
      <c r="H7" s="301" t="e">
        <f>IF(#REF!="Conditioned Space","Conditioned",IF(#REF!="Unconditioned Space","Unconditioned",FALSE))</f>
        <v>#REF!</v>
      </c>
      <c r="J7" s="301" t="e">
        <f>IF(AND(#REF!&lt;1,#REF!&lt;1),"",IF(AND(#REF!="False",#REF!=""),"N/A",IF(AND(#REF!="True",#REF!&gt;0),#REF!,IF(AND(#REF!="True",#REF!&lt;1),"Requires combustion analyzer",IF(AND(#REF!&gt;1,#REF!="TRUE"),"N/A",IF(AND(#REF!&gt;1,#REF!="TRUE"),"N/A"))))))</f>
        <v>#REF!</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B221"/>
  <sheetViews>
    <sheetView workbookViewId="0">
      <selection activeCell="D10" sqref="D10"/>
    </sheetView>
  </sheetViews>
  <sheetFormatPr defaultRowHeight="14.5" x14ac:dyDescent="0.35"/>
  <cols>
    <col min="1" max="1" width="50.1796875" bestFit="1" customWidth="1"/>
    <col min="2" max="2" width="12.81640625" bestFit="1" customWidth="1"/>
  </cols>
  <sheetData>
    <row r="1" spans="1:2" x14ac:dyDescent="0.35">
      <c r="A1" s="244" t="s">
        <v>409</v>
      </c>
      <c r="B1" s="244" t="s">
        <v>410</v>
      </c>
    </row>
    <row r="2" spans="1:2" x14ac:dyDescent="0.35">
      <c r="A2" t="s">
        <v>411</v>
      </c>
      <c r="B2" t="s">
        <v>412</v>
      </c>
    </row>
    <row r="3" spans="1:2" x14ac:dyDescent="0.35">
      <c r="A3" t="s">
        <v>413</v>
      </c>
      <c r="B3" t="s">
        <v>414</v>
      </c>
    </row>
    <row r="4" spans="1:2" x14ac:dyDescent="0.35">
      <c r="A4" t="s">
        <v>415</v>
      </c>
      <c r="B4" t="s">
        <v>416</v>
      </c>
    </row>
    <row r="5" spans="1:2" x14ac:dyDescent="0.35">
      <c r="A5" t="s">
        <v>417</v>
      </c>
      <c r="B5" t="s">
        <v>418</v>
      </c>
    </row>
    <row r="6" spans="1:2" x14ac:dyDescent="0.35">
      <c r="A6" t="s">
        <v>419</v>
      </c>
      <c r="B6" t="s">
        <v>420</v>
      </c>
    </row>
    <row r="7" spans="1:2" x14ac:dyDescent="0.35">
      <c r="A7" t="s">
        <v>1042</v>
      </c>
      <c r="B7" t="s">
        <v>421</v>
      </c>
    </row>
    <row r="8" spans="1:2" x14ac:dyDescent="0.35">
      <c r="A8" t="s">
        <v>422</v>
      </c>
      <c r="B8" t="s">
        <v>423</v>
      </c>
    </row>
    <row r="9" spans="1:2" x14ac:dyDescent="0.35">
      <c r="A9" t="s">
        <v>424</v>
      </c>
      <c r="B9" t="s">
        <v>425</v>
      </c>
    </row>
    <row r="10" spans="1:2" x14ac:dyDescent="0.35">
      <c r="A10" t="s">
        <v>426</v>
      </c>
      <c r="B10" t="s">
        <v>427</v>
      </c>
    </row>
    <row r="11" spans="1:2" x14ac:dyDescent="0.35">
      <c r="A11" t="s">
        <v>428</v>
      </c>
      <c r="B11" t="s">
        <v>429</v>
      </c>
    </row>
    <row r="12" spans="1:2" x14ac:dyDescent="0.35">
      <c r="A12" t="s">
        <v>430</v>
      </c>
      <c r="B12" t="s">
        <v>431</v>
      </c>
    </row>
    <row r="13" spans="1:2" x14ac:dyDescent="0.35">
      <c r="A13" t="s">
        <v>432</v>
      </c>
      <c r="B13" t="s">
        <v>433</v>
      </c>
    </row>
    <row r="14" spans="1:2" x14ac:dyDescent="0.35">
      <c r="A14" t="s">
        <v>434</v>
      </c>
      <c r="B14" t="s">
        <v>435</v>
      </c>
    </row>
    <row r="15" spans="1:2" x14ac:dyDescent="0.35">
      <c r="A15" t="s">
        <v>436</v>
      </c>
      <c r="B15" t="s">
        <v>437</v>
      </c>
    </row>
    <row r="16" spans="1:2" x14ac:dyDescent="0.35">
      <c r="A16" t="s">
        <v>438</v>
      </c>
      <c r="B16" t="s">
        <v>439</v>
      </c>
    </row>
    <row r="17" spans="1:2" x14ac:dyDescent="0.35">
      <c r="A17" t="s">
        <v>440</v>
      </c>
      <c r="B17" t="s">
        <v>441</v>
      </c>
    </row>
    <row r="18" spans="1:2" x14ac:dyDescent="0.35">
      <c r="A18" t="s">
        <v>442</v>
      </c>
      <c r="B18" t="s">
        <v>443</v>
      </c>
    </row>
    <row r="19" spans="1:2" x14ac:dyDescent="0.35">
      <c r="A19" t="s">
        <v>444</v>
      </c>
      <c r="B19" t="s">
        <v>445</v>
      </c>
    </row>
    <row r="20" spans="1:2" x14ac:dyDescent="0.35">
      <c r="A20" t="s">
        <v>446</v>
      </c>
      <c r="B20" t="s">
        <v>447</v>
      </c>
    </row>
    <row r="21" spans="1:2" x14ac:dyDescent="0.35">
      <c r="A21" t="s">
        <v>448</v>
      </c>
      <c r="B21" t="s">
        <v>449</v>
      </c>
    </row>
    <row r="22" spans="1:2" x14ac:dyDescent="0.35">
      <c r="A22" t="s">
        <v>450</v>
      </c>
      <c r="B22" t="s">
        <v>451</v>
      </c>
    </row>
    <row r="23" spans="1:2" x14ac:dyDescent="0.35">
      <c r="B23" t="s">
        <v>452</v>
      </c>
    </row>
    <row r="24" spans="1:2" x14ac:dyDescent="0.35">
      <c r="B24" t="s">
        <v>453</v>
      </c>
    </row>
    <row r="25" spans="1:2" x14ac:dyDescent="0.35">
      <c r="B25" t="s">
        <v>454</v>
      </c>
    </row>
    <row r="26" spans="1:2" x14ac:dyDescent="0.35">
      <c r="B26" t="s">
        <v>455</v>
      </c>
    </row>
    <row r="27" spans="1:2" x14ac:dyDescent="0.35">
      <c r="B27" t="s">
        <v>456</v>
      </c>
    </row>
    <row r="28" spans="1:2" x14ac:dyDescent="0.35">
      <c r="B28" t="s">
        <v>457</v>
      </c>
    </row>
    <row r="29" spans="1:2" x14ac:dyDescent="0.35">
      <c r="B29" t="s">
        <v>458</v>
      </c>
    </row>
    <row r="30" spans="1:2" x14ac:dyDescent="0.35">
      <c r="B30" t="s">
        <v>459</v>
      </c>
    </row>
    <row r="31" spans="1:2" x14ac:dyDescent="0.35">
      <c r="B31" t="s">
        <v>460</v>
      </c>
    </row>
    <row r="32" spans="1:2" x14ac:dyDescent="0.35">
      <c r="B32" t="s">
        <v>461</v>
      </c>
    </row>
    <row r="33" spans="2:2" x14ac:dyDescent="0.35">
      <c r="B33" t="s">
        <v>462</v>
      </c>
    </row>
    <row r="34" spans="2:2" x14ac:dyDescent="0.35">
      <c r="B34" t="s">
        <v>463</v>
      </c>
    </row>
    <row r="35" spans="2:2" x14ac:dyDescent="0.35">
      <c r="B35" t="s">
        <v>464</v>
      </c>
    </row>
    <row r="36" spans="2:2" x14ac:dyDescent="0.35">
      <c r="B36" t="s">
        <v>465</v>
      </c>
    </row>
    <row r="37" spans="2:2" x14ac:dyDescent="0.35">
      <c r="B37" t="s">
        <v>466</v>
      </c>
    </row>
    <row r="38" spans="2:2" x14ac:dyDescent="0.35">
      <c r="B38" t="s">
        <v>467</v>
      </c>
    </row>
    <row r="39" spans="2:2" x14ac:dyDescent="0.35">
      <c r="B39" t="s">
        <v>468</v>
      </c>
    </row>
    <row r="40" spans="2:2" x14ac:dyDescent="0.35">
      <c r="B40" t="s">
        <v>469</v>
      </c>
    </row>
    <row r="41" spans="2:2" x14ac:dyDescent="0.35">
      <c r="B41" t="s">
        <v>470</v>
      </c>
    </row>
    <row r="42" spans="2:2" x14ac:dyDescent="0.35">
      <c r="B42" t="s">
        <v>471</v>
      </c>
    </row>
    <row r="43" spans="2:2" x14ac:dyDescent="0.35">
      <c r="B43" t="s">
        <v>472</v>
      </c>
    </row>
    <row r="44" spans="2:2" x14ac:dyDescent="0.35">
      <c r="B44" t="s">
        <v>473</v>
      </c>
    </row>
    <row r="45" spans="2:2" x14ac:dyDescent="0.35">
      <c r="B45" t="s">
        <v>474</v>
      </c>
    </row>
    <row r="46" spans="2:2" x14ac:dyDescent="0.35">
      <c r="B46" t="s">
        <v>475</v>
      </c>
    </row>
    <row r="47" spans="2:2" x14ac:dyDescent="0.35">
      <c r="B47" t="s">
        <v>476</v>
      </c>
    </row>
    <row r="48" spans="2:2" x14ac:dyDescent="0.35">
      <c r="B48" t="s">
        <v>477</v>
      </c>
    </row>
    <row r="49" spans="2:2" x14ac:dyDescent="0.35">
      <c r="B49" t="s">
        <v>478</v>
      </c>
    </row>
    <row r="50" spans="2:2" x14ac:dyDescent="0.35">
      <c r="B50" t="s">
        <v>479</v>
      </c>
    </row>
    <row r="51" spans="2:2" x14ac:dyDescent="0.35">
      <c r="B51" t="s">
        <v>480</v>
      </c>
    </row>
    <row r="52" spans="2:2" x14ac:dyDescent="0.35">
      <c r="B52" t="s">
        <v>481</v>
      </c>
    </row>
    <row r="53" spans="2:2" x14ac:dyDescent="0.35">
      <c r="B53" t="s">
        <v>482</v>
      </c>
    </row>
    <row r="54" spans="2:2" x14ac:dyDescent="0.35">
      <c r="B54" t="s">
        <v>483</v>
      </c>
    </row>
    <row r="55" spans="2:2" x14ac:dyDescent="0.35">
      <c r="B55" t="s">
        <v>484</v>
      </c>
    </row>
    <row r="56" spans="2:2" x14ac:dyDescent="0.35">
      <c r="B56" t="s">
        <v>485</v>
      </c>
    </row>
    <row r="57" spans="2:2" x14ac:dyDescent="0.35">
      <c r="B57" t="s">
        <v>486</v>
      </c>
    </row>
    <row r="58" spans="2:2" x14ac:dyDescent="0.35">
      <c r="B58" t="s">
        <v>487</v>
      </c>
    </row>
    <row r="59" spans="2:2" x14ac:dyDescent="0.35">
      <c r="B59" t="s">
        <v>488</v>
      </c>
    </row>
    <row r="60" spans="2:2" x14ac:dyDescent="0.35">
      <c r="B60" t="s">
        <v>489</v>
      </c>
    </row>
    <row r="61" spans="2:2" x14ac:dyDescent="0.35">
      <c r="B61" t="s">
        <v>490</v>
      </c>
    </row>
    <row r="62" spans="2:2" x14ac:dyDescent="0.35">
      <c r="B62" t="s">
        <v>491</v>
      </c>
    </row>
    <row r="63" spans="2:2" x14ac:dyDescent="0.35">
      <c r="B63" t="s">
        <v>492</v>
      </c>
    </row>
    <row r="64" spans="2:2" x14ac:dyDescent="0.35">
      <c r="B64" t="s">
        <v>493</v>
      </c>
    </row>
    <row r="65" spans="2:2" x14ac:dyDescent="0.35">
      <c r="B65" t="s">
        <v>494</v>
      </c>
    </row>
    <row r="66" spans="2:2" x14ac:dyDescent="0.35">
      <c r="B66" t="s">
        <v>495</v>
      </c>
    </row>
    <row r="67" spans="2:2" x14ac:dyDescent="0.35">
      <c r="B67" t="s">
        <v>496</v>
      </c>
    </row>
    <row r="68" spans="2:2" x14ac:dyDescent="0.35">
      <c r="B68" t="s">
        <v>497</v>
      </c>
    </row>
    <row r="69" spans="2:2" x14ac:dyDescent="0.35">
      <c r="B69" t="s">
        <v>495</v>
      </c>
    </row>
    <row r="70" spans="2:2" x14ac:dyDescent="0.35">
      <c r="B70" t="s">
        <v>496</v>
      </c>
    </row>
    <row r="71" spans="2:2" x14ac:dyDescent="0.35">
      <c r="B71" t="s">
        <v>498</v>
      </c>
    </row>
    <row r="72" spans="2:2" x14ac:dyDescent="0.35">
      <c r="B72" t="s">
        <v>499</v>
      </c>
    </row>
    <row r="73" spans="2:2" x14ac:dyDescent="0.35">
      <c r="B73" t="s">
        <v>500</v>
      </c>
    </row>
    <row r="74" spans="2:2" x14ac:dyDescent="0.35">
      <c r="B74" t="s">
        <v>501</v>
      </c>
    </row>
    <row r="75" spans="2:2" x14ac:dyDescent="0.35">
      <c r="B75" t="s">
        <v>502</v>
      </c>
    </row>
    <row r="76" spans="2:2" x14ac:dyDescent="0.35">
      <c r="B76" t="s">
        <v>503</v>
      </c>
    </row>
    <row r="77" spans="2:2" x14ac:dyDescent="0.35">
      <c r="B77" t="s">
        <v>504</v>
      </c>
    </row>
    <row r="78" spans="2:2" x14ac:dyDescent="0.35">
      <c r="B78" t="s">
        <v>505</v>
      </c>
    </row>
    <row r="79" spans="2:2" x14ac:dyDescent="0.35">
      <c r="B79" t="s">
        <v>506</v>
      </c>
    </row>
    <row r="80" spans="2:2" x14ac:dyDescent="0.35">
      <c r="B80" t="s">
        <v>507</v>
      </c>
    </row>
    <row r="81" spans="2:2" x14ac:dyDescent="0.35">
      <c r="B81" t="s">
        <v>508</v>
      </c>
    </row>
    <row r="82" spans="2:2" x14ac:dyDescent="0.35">
      <c r="B82" t="s">
        <v>509</v>
      </c>
    </row>
    <row r="83" spans="2:2" x14ac:dyDescent="0.35">
      <c r="B83" t="s">
        <v>510</v>
      </c>
    </row>
    <row r="84" spans="2:2" x14ac:dyDescent="0.35">
      <c r="B84" t="s">
        <v>511</v>
      </c>
    </row>
    <row r="85" spans="2:2" x14ac:dyDescent="0.35">
      <c r="B85" t="s">
        <v>512</v>
      </c>
    </row>
    <row r="86" spans="2:2" x14ac:dyDescent="0.35">
      <c r="B86" t="s">
        <v>513</v>
      </c>
    </row>
    <row r="87" spans="2:2" x14ac:dyDescent="0.35">
      <c r="B87" t="s">
        <v>514</v>
      </c>
    </row>
    <row r="88" spans="2:2" x14ac:dyDescent="0.35">
      <c r="B88" t="s">
        <v>515</v>
      </c>
    </row>
    <row r="89" spans="2:2" x14ac:dyDescent="0.35">
      <c r="B89" t="s">
        <v>516</v>
      </c>
    </row>
    <row r="90" spans="2:2" x14ac:dyDescent="0.35">
      <c r="B90" t="s">
        <v>517</v>
      </c>
    </row>
    <row r="91" spans="2:2" x14ac:dyDescent="0.35">
      <c r="B91" t="s">
        <v>518</v>
      </c>
    </row>
    <row r="92" spans="2:2" x14ac:dyDescent="0.35">
      <c r="B92" t="s">
        <v>519</v>
      </c>
    </row>
    <row r="93" spans="2:2" x14ac:dyDescent="0.35">
      <c r="B93" t="s">
        <v>520</v>
      </c>
    </row>
    <row r="94" spans="2:2" x14ac:dyDescent="0.35">
      <c r="B94" t="s">
        <v>521</v>
      </c>
    </row>
    <row r="95" spans="2:2" x14ac:dyDescent="0.35">
      <c r="B95" t="s">
        <v>522</v>
      </c>
    </row>
    <row r="96" spans="2:2" x14ac:dyDescent="0.35">
      <c r="B96" t="s">
        <v>523</v>
      </c>
    </row>
    <row r="97" spans="2:2" x14ac:dyDescent="0.35">
      <c r="B97" t="s">
        <v>524</v>
      </c>
    </row>
    <row r="98" spans="2:2" x14ac:dyDescent="0.35">
      <c r="B98" t="s">
        <v>525</v>
      </c>
    </row>
    <row r="99" spans="2:2" x14ac:dyDescent="0.35">
      <c r="B99" t="s">
        <v>526</v>
      </c>
    </row>
    <row r="100" spans="2:2" x14ac:dyDescent="0.35">
      <c r="B100" t="s">
        <v>527</v>
      </c>
    </row>
    <row r="101" spans="2:2" x14ac:dyDescent="0.35">
      <c r="B101" t="s">
        <v>528</v>
      </c>
    </row>
    <row r="102" spans="2:2" x14ac:dyDescent="0.35">
      <c r="B102" t="s">
        <v>529</v>
      </c>
    </row>
    <row r="103" spans="2:2" x14ac:dyDescent="0.35">
      <c r="B103" t="s">
        <v>530</v>
      </c>
    </row>
    <row r="104" spans="2:2" x14ac:dyDescent="0.35">
      <c r="B104" t="s">
        <v>531</v>
      </c>
    </row>
    <row r="105" spans="2:2" x14ac:dyDescent="0.35">
      <c r="B105" t="s">
        <v>532</v>
      </c>
    </row>
    <row r="106" spans="2:2" x14ac:dyDescent="0.35">
      <c r="B106" t="s">
        <v>533</v>
      </c>
    </row>
    <row r="107" spans="2:2" x14ac:dyDescent="0.35">
      <c r="B107" t="s">
        <v>534</v>
      </c>
    </row>
    <row r="108" spans="2:2" x14ac:dyDescent="0.35">
      <c r="B108" t="s">
        <v>535</v>
      </c>
    </row>
    <row r="109" spans="2:2" x14ac:dyDescent="0.35">
      <c r="B109" t="s">
        <v>536</v>
      </c>
    </row>
    <row r="110" spans="2:2" x14ac:dyDescent="0.35">
      <c r="B110" t="s">
        <v>537</v>
      </c>
    </row>
    <row r="111" spans="2:2" x14ac:dyDescent="0.35">
      <c r="B111" t="s">
        <v>538</v>
      </c>
    </row>
    <row r="112" spans="2:2" x14ac:dyDescent="0.35">
      <c r="B112" t="s">
        <v>539</v>
      </c>
    </row>
    <row r="113" spans="2:2" x14ac:dyDescent="0.35">
      <c r="B113" t="s">
        <v>540</v>
      </c>
    </row>
    <row r="114" spans="2:2" x14ac:dyDescent="0.35">
      <c r="B114" t="s">
        <v>541</v>
      </c>
    </row>
    <row r="115" spans="2:2" x14ac:dyDescent="0.35">
      <c r="B115" t="s">
        <v>542</v>
      </c>
    </row>
    <row r="116" spans="2:2" x14ac:dyDescent="0.35">
      <c r="B116" t="s">
        <v>543</v>
      </c>
    </row>
    <row r="117" spans="2:2" x14ac:dyDescent="0.35">
      <c r="B117" t="s">
        <v>544</v>
      </c>
    </row>
    <row r="118" spans="2:2" x14ac:dyDescent="0.35">
      <c r="B118" t="s">
        <v>545</v>
      </c>
    </row>
    <row r="119" spans="2:2" x14ac:dyDescent="0.35">
      <c r="B119" t="s">
        <v>546</v>
      </c>
    </row>
    <row r="120" spans="2:2" x14ac:dyDescent="0.35">
      <c r="B120" t="s">
        <v>547</v>
      </c>
    </row>
    <row r="121" spans="2:2" x14ac:dyDescent="0.35">
      <c r="B121" t="s">
        <v>548</v>
      </c>
    </row>
    <row r="122" spans="2:2" x14ac:dyDescent="0.35">
      <c r="B122" t="s">
        <v>549</v>
      </c>
    </row>
    <row r="123" spans="2:2" x14ac:dyDescent="0.35">
      <c r="B123" t="s">
        <v>550</v>
      </c>
    </row>
    <row r="124" spans="2:2" x14ac:dyDescent="0.35">
      <c r="B124" t="s">
        <v>551</v>
      </c>
    </row>
    <row r="125" spans="2:2" x14ac:dyDescent="0.35">
      <c r="B125" t="s">
        <v>552</v>
      </c>
    </row>
    <row r="126" spans="2:2" x14ac:dyDescent="0.35">
      <c r="B126" t="s">
        <v>553</v>
      </c>
    </row>
    <row r="127" spans="2:2" x14ac:dyDescent="0.35">
      <c r="B127" t="s">
        <v>554</v>
      </c>
    </row>
    <row r="128" spans="2:2" x14ac:dyDescent="0.35">
      <c r="B128" t="s">
        <v>555</v>
      </c>
    </row>
    <row r="129" spans="2:2" x14ac:dyDescent="0.35">
      <c r="B129" t="s">
        <v>556</v>
      </c>
    </row>
    <row r="130" spans="2:2" x14ac:dyDescent="0.35">
      <c r="B130" t="s">
        <v>557</v>
      </c>
    </row>
    <row r="131" spans="2:2" x14ac:dyDescent="0.35">
      <c r="B131" t="s">
        <v>558</v>
      </c>
    </row>
    <row r="132" spans="2:2" x14ac:dyDescent="0.35">
      <c r="B132" t="s">
        <v>559</v>
      </c>
    </row>
    <row r="133" spans="2:2" x14ac:dyDescent="0.35">
      <c r="B133" t="s">
        <v>560</v>
      </c>
    </row>
    <row r="134" spans="2:2" x14ac:dyDescent="0.35">
      <c r="B134" t="s">
        <v>561</v>
      </c>
    </row>
    <row r="135" spans="2:2" x14ac:dyDescent="0.35">
      <c r="B135" t="s">
        <v>562</v>
      </c>
    </row>
    <row r="136" spans="2:2" x14ac:dyDescent="0.35">
      <c r="B136" t="s">
        <v>563</v>
      </c>
    </row>
    <row r="137" spans="2:2" x14ac:dyDescent="0.35">
      <c r="B137" t="s">
        <v>564</v>
      </c>
    </row>
    <row r="138" spans="2:2" x14ac:dyDescent="0.35">
      <c r="B138" t="s">
        <v>565</v>
      </c>
    </row>
    <row r="139" spans="2:2" x14ac:dyDescent="0.35">
      <c r="B139" t="s">
        <v>566</v>
      </c>
    </row>
    <row r="140" spans="2:2" x14ac:dyDescent="0.35">
      <c r="B140" t="s">
        <v>567</v>
      </c>
    </row>
    <row r="141" spans="2:2" x14ac:dyDescent="0.35">
      <c r="B141" t="s">
        <v>568</v>
      </c>
    </row>
    <row r="142" spans="2:2" x14ac:dyDescent="0.35">
      <c r="B142" t="s">
        <v>569</v>
      </c>
    </row>
    <row r="143" spans="2:2" x14ac:dyDescent="0.35">
      <c r="B143" t="s">
        <v>570</v>
      </c>
    </row>
    <row r="144" spans="2:2" x14ac:dyDescent="0.35">
      <c r="B144" t="s">
        <v>571</v>
      </c>
    </row>
    <row r="145" spans="2:2" x14ac:dyDescent="0.35">
      <c r="B145" t="s">
        <v>572</v>
      </c>
    </row>
    <row r="146" spans="2:2" x14ac:dyDescent="0.35">
      <c r="B146" t="s">
        <v>573</v>
      </c>
    </row>
    <row r="147" spans="2:2" x14ac:dyDescent="0.35">
      <c r="B147" t="s">
        <v>574</v>
      </c>
    </row>
    <row r="148" spans="2:2" x14ac:dyDescent="0.35">
      <c r="B148" t="s">
        <v>575</v>
      </c>
    </row>
    <row r="149" spans="2:2" x14ac:dyDescent="0.35">
      <c r="B149" t="s">
        <v>576</v>
      </c>
    </row>
    <row r="150" spans="2:2" x14ac:dyDescent="0.35">
      <c r="B150" t="s">
        <v>577</v>
      </c>
    </row>
    <row r="151" spans="2:2" x14ac:dyDescent="0.35">
      <c r="B151" t="s">
        <v>578</v>
      </c>
    </row>
    <row r="152" spans="2:2" x14ac:dyDescent="0.35">
      <c r="B152" t="s">
        <v>579</v>
      </c>
    </row>
    <row r="153" spans="2:2" x14ac:dyDescent="0.35">
      <c r="B153" t="s">
        <v>580</v>
      </c>
    </row>
    <row r="154" spans="2:2" x14ac:dyDescent="0.35">
      <c r="B154" t="s">
        <v>581</v>
      </c>
    </row>
    <row r="155" spans="2:2" x14ac:dyDescent="0.35">
      <c r="B155" t="s">
        <v>582</v>
      </c>
    </row>
    <row r="156" spans="2:2" x14ac:dyDescent="0.35">
      <c r="B156" t="s">
        <v>583</v>
      </c>
    </row>
    <row r="157" spans="2:2" x14ac:dyDescent="0.35">
      <c r="B157" t="s">
        <v>584</v>
      </c>
    </row>
    <row r="158" spans="2:2" x14ac:dyDescent="0.35">
      <c r="B158" t="s">
        <v>585</v>
      </c>
    </row>
    <row r="159" spans="2:2" x14ac:dyDescent="0.35">
      <c r="B159" t="s">
        <v>586</v>
      </c>
    </row>
    <row r="160" spans="2:2" x14ac:dyDescent="0.35">
      <c r="B160" t="s">
        <v>587</v>
      </c>
    </row>
    <row r="161" spans="2:2" x14ac:dyDescent="0.35">
      <c r="B161" t="s">
        <v>588</v>
      </c>
    </row>
    <row r="162" spans="2:2" x14ac:dyDescent="0.35">
      <c r="B162" t="s">
        <v>589</v>
      </c>
    </row>
    <row r="163" spans="2:2" x14ac:dyDescent="0.35">
      <c r="B163" t="s">
        <v>590</v>
      </c>
    </row>
    <row r="164" spans="2:2" x14ac:dyDescent="0.35">
      <c r="B164" t="s">
        <v>591</v>
      </c>
    </row>
    <row r="165" spans="2:2" x14ac:dyDescent="0.35">
      <c r="B165" t="s">
        <v>592</v>
      </c>
    </row>
    <row r="166" spans="2:2" x14ac:dyDescent="0.35">
      <c r="B166" t="s">
        <v>593</v>
      </c>
    </row>
    <row r="167" spans="2:2" x14ac:dyDescent="0.35">
      <c r="B167" t="s">
        <v>594</v>
      </c>
    </row>
    <row r="168" spans="2:2" x14ac:dyDescent="0.35">
      <c r="B168" t="s">
        <v>595</v>
      </c>
    </row>
    <row r="169" spans="2:2" x14ac:dyDescent="0.35">
      <c r="B169" t="s">
        <v>596</v>
      </c>
    </row>
    <row r="170" spans="2:2" x14ac:dyDescent="0.35">
      <c r="B170" t="s">
        <v>597</v>
      </c>
    </row>
    <row r="171" spans="2:2" x14ac:dyDescent="0.35">
      <c r="B171" t="s">
        <v>598</v>
      </c>
    </row>
    <row r="172" spans="2:2" x14ac:dyDescent="0.35">
      <c r="B172" t="s">
        <v>599</v>
      </c>
    </row>
    <row r="173" spans="2:2" x14ac:dyDescent="0.35">
      <c r="B173" t="s">
        <v>600</v>
      </c>
    </row>
    <row r="174" spans="2:2" x14ac:dyDescent="0.35">
      <c r="B174" t="s">
        <v>601</v>
      </c>
    </row>
    <row r="175" spans="2:2" x14ac:dyDescent="0.35">
      <c r="B175" t="s">
        <v>602</v>
      </c>
    </row>
    <row r="176" spans="2:2" x14ac:dyDescent="0.35">
      <c r="B176" t="s">
        <v>603</v>
      </c>
    </row>
    <row r="177" spans="2:2" x14ac:dyDescent="0.35">
      <c r="B177" t="s">
        <v>604</v>
      </c>
    </row>
    <row r="178" spans="2:2" x14ac:dyDescent="0.35">
      <c r="B178" t="s">
        <v>605</v>
      </c>
    </row>
    <row r="179" spans="2:2" x14ac:dyDescent="0.35">
      <c r="B179" t="s">
        <v>606</v>
      </c>
    </row>
    <row r="180" spans="2:2" x14ac:dyDescent="0.35">
      <c r="B180" t="s">
        <v>607</v>
      </c>
    </row>
    <row r="181" spans="2:2" x14ac:dyDescent="0.35">
      <c r="B181" t="s">
        <v>608</v>
      </c>
    </row>
    <row r="182" spans="2:2" x14ac:dyDescent="0.35">
      <c r="B182" t="s">
        <v>609</v>
      </c>
    </row>
    <row r="183" spans="2:2" x14ac:dyDescent="0.35">
      <c r="B183" t="s">
        <v>610</v>
      </c>
    </row>
    <row r="184" spans="2:2" x14ac:dyDescent="0.35">
      <c r="B184" t="s">
        <v>611</v>
      </c>
    </row>
    <row r="185" spans="2:2" x14ac:dyDescent="0.35">
      <c r="B185" t="s">
        <v>612</v>
      </c>
    </row>
    <row r="186" spans="2:2" x14ac:dyDescent="0.35">
      <c r="B186" t="s">
        <v>613</v>
      </c>
    </row>
    <row r="187" spans="2:2" x14ac:dyDescent="0.35">
      <c r="B187" t="s">
        <v>614</v>
      </c>
    </row>
    <row r="188" spans="2:2" x14ac:dyDescent="0.35">
      <c r="B188" t="s">
        <v>615</v>
      </c>
    </row>
    <row r="189" spans="2:2" x14ac:dyDescent="0.35">
      <c r="B189" t="s">
        <v>616</v>
      </c>
    </row>
    <row r="190" spans="2:2" x14ac:dyDescent="0.35">
      <c r="B190" t="s">
        <v>617</v>
      </c>
    </row>
    <row r="191" spans="2:2" x14ac:dyDescent="0.35">
      <c r="B191" t="s">
        <v>618</v>
      </c>
    </row>
    <row r="192" spans="2:2" x14ac:dyDescent="0.35">
      <c r="B192" t="s">
        <v>619</v>
      </c>
    </row>
    <row r="193" spans="2:2" x14ac:dyDescent="0.35">
      <c r="B193" t="s">
        <v>620</v>
      </c>
    </row>
    <row r="194" spans="2:2" x14ac:dyDescent="0.35">
      <c r="B194" t="s">
        <v>621</v>
      </c>
    </row>
    <row r="195" spans="2:2" x14ac:dyDescent="0.35">
      <c r="B195" t="s">
        <v>622</v>
      </c>
    </row>
    <row r="196" spans="2:2" x14ac:dyDescent="0.35">
      <c r="B196" t="s">
        <v>623</v>
      </c>
    </row>
    <row r="197" spans="2:2" x14ac:dyDescent="0.35">
      <c r="B197" t="s">
        <v>624</v>
      </c>
    </row>
    <row r="198" spans="2:2" x14ac:dyDescent="0.35">
      <c r="B198" t="s">
        <v>625</v>
      </c>
    </row>
    <row r="199" spans="2:2" x14ac:dyDescent="0.35">
      <c r="B199" t="s">
        <v>626</v>
      </c>
    </row>
    <row r="200" spans="2:2" x14ac:dyDescent="0.35">
      <c r="B200" t="s">
        <v>627</v>
      </c>
    </row>
    <row r="201" spans="2:2" x14ac:dyDescent="0.35">
      <c r="B201" t="s">
        <v>628</v>
      </c>
    </row>
    <row r="202" spans="2:2" x14ac:dyDescent="0.35">
      <c r="B202" t="s">
        <v>629</v>
      </c>
    </row>
    <row r="203" spans="2:2" x14ac:dyDescent="0.35">
      <c r="B203" t="s">
        <v>630</v>
      </c>
    </row>
    <row r="204" spans="2:2" x14ac:dyDescent="0.35">
      <c r="B204" t="s">
        <v>631</v>
      </c>
    </row>
    <row r="205" spans="2:2" x14ac:dyDescent="0.35">
      <c r="B205" t="s">
        <v>632</v>
      </c>
    </row>
    <row r="206" spans="2:2" x14ac:dyDescent="0.35">
      <c r="B206" t="s">
        <v>633</v>
      </c>
    </row>
    <row r="207" spans="2:2" x14ac:dyDescent="0.35">
      <c r="B207" t="s">
        <v>634</v>
      </c>
    </row>
    <row r="208" spans="2:2" x14ac:dyDescent="0.35">
      <c r="B208" t="s">
        <v>635</v>
      </c>
    </row>
    <row r="209" spans="2:2" x14ac:dyDescent="0.35">
      <c r="B209" t="s">
        <v>636</v>
      </c>
    </row>
    <row r="210" spans="2:2" x14ac:dyDescent="0.35">
      <c r="B210" t="s">
        <v>637</v>
      </c>
    </row>
    <row r="211" spans="2:2" x14ac:dyDescent="0.35">
      <c r="B211" t="s">
        <v>638</v>
      </c>
    </row>
    <row r="212" spans="2:2" x14ac:dyDescent="0.35">
      <c r="B212" t="s">
        <v>639</v>
      </c>
    </row>
    <row r="213" spans="2:2" x14ac:dyDescent="0.35">
      <c r="B213" t="s">
        <v>640</v>
      </c>
    </row>
    <row r="214" spans="2:2" x14ac:dyDescent="0.35">
      <c r="B214" t="s">
        <v>641</v>
      </c>
    </row>
    <row r="215" spans="2:2" x14ac:dyDescent="0.35">
      <c r="B215" t="s">
        <v>642</v>
      </c>
    </row>
    <row r="216" spans="2:2" x14ac:dyDescent="0.35">
      <c r="B216" t="s">
        <v>643</v>
      </c>
    </row>
    <row r="217" spans="2:2" x14ac:dyDescent="0.35">
      <c r="B217" t="s">
        <v>644</v>
      </c>
    </row>
    <row r="218" spans="2:2" x14ac:dyDescent="0.35">
      <c r="B218" t="s">
        <v>645</v>
      </c>
    </row>
    <row r="219" spans="2:2" x14ac:dyDescent="0.35">
      <c r="B219" t="s">
        <v>646</v>
      </c>
    </row>
    <row r="220" spans="2:2" x14ac:dyDescent="0.35">
      <c r="B220" t="s">
        <v>647</v>
      </c>
    </row>
    <row r="221" spans="2:2" x14ac:dyDescent="0.35">
      <c r="B221" t="s">
        <v>648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Contact Info</vt:lpstr>
      <vt:lpstr>Blower Door Duct Blaster Data</vt:lpstr>
      <vt:lpstr>BD DB - DO NOT DELETE</vt:lpstr>
      <vt:lpstr>CAZ Testing Data</vt:lpstr>
      <vt:lpstr>Attic Vent Calc</vt:lpstr>
      <vt:lpstr>Ref Replacement Tool</vt:lpstr>
      <vt:lpstr>Central HVAC Degradation Calc</vt:lpstr>
      <vt:lpstr>RAC Degradation Calc</vt:lpstr>
      <vt:lpstr>LIHEAP Priority List -23</vt:lpstr>
      <vt:lpstr>LIHEAP Priority List -25</vt:lpstr>
      <vt:lpstr>DOE SFSB PL Checklist HOT</vt:lpstr>
      <vt:lpstr>DOE MH PL Checklist HOT</vt:lpstr>
      <vt:lpstr>DOE LRMF PL Checklist HOT</vt:lpstr>
      <vt:lpstr>DOE SFSB PL Checklist MODERATE</vt:lpstr>
      <vt:lpstr>DOE MH PL Checklist MODERATE</vt:lpstr>
      <vt:lpstr>DOE LRMF PL Checklist MODERATE</vt:lpstr>
      <vt:lpstr>Sheet1</vt:lpstr>
      <vt:lpstr>Agency-County</vt:lpstr>
      <vt:lpstr>'Attic Vent Calc'!Print_Area</vt:lpstr>
      <vt:lpstr>'Blower Door Duct Blaster Data'!Print_Area</vt:lpstr>
      <vt:lpstr>'CAZ Testing Data'!Print_Area</vt:lpstr>
      <vt:lpstr>'Central HVAC Degradation Calc'!Print_Area</vt:lpstr>
      <vt:lpstr>'DOE LRMF PL Checklist MODERATE'!Print_Area</vt:lpstr>
      <vt:lpstr>'DOE SFSB PL Checklist HOT'!Print_Area</vt:lpstr>
      <vt:lpstr>'LIHEAP Priority List -25'!Print_Area</vt:lpstr>
      <vt:lpstr>'RAC Degradation Calc'!Print_Area</vt:lpstr>
      <vt:lpstr>'Ref Replacement Tool'!Print_Area</vt:lpstr>
      <vt:lpstr>xfd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evan.brown@tdhca.state.tx.us</dc:creator>
  <cp:lastModifiedBy>Evan Brown</cp:lastModifiedBy>
  <cp:lastPrinted>2025-02-10T19:56:47Z</cp:lastPrinted>
  <dcterms:created xsi:type="dcterms:W3CDTF">2022-07-28T20:57:40Z</dcterms:created>
  <dcterms:modified xsi:type="dcterms:W3CDTF">2025-08-12T15:56:38Z</dcterms:modified>
</cp:coreProperties>
</file>