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drawings/drawing7.xml" ContentType="application/vnd.openxmlformats-officedocument.drawing+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drawings/drawing8.xml" ContentType="application/vnd.openxmlformats-officedocument.drawing+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drawings/drawing9.xml" ContentType="application/vnd.openxmlformats-officedocument.drawing+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drawings/drawing10.xml" ContentType="application/vnd.openxmlformats-officedocument.drawing+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drawings/drawing11.xml" ContentType="application/vnd.openxmlformats-officedocument.drawing+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drawings/drawing12.xml" ContentType="application/vnd.openxmlformats-officedocument.drawing+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drawings/drawing13.xml" ContentType="application/vnd.openxmlformats-officedocument.drawing+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T:\ca\catr\WAP\Website\Posted\Program Guidance Webpage\4. Program Forms\4-TDHCA Assessment Package\"/>
    </mc:Choice>
  </mc:AlternateContent>
  <xr:revisionPtr revIDLastSave="0" documentId="13_ncr:1_{BB244BFD-F88F-479C-8CD8-595C4BFBA397}" xr6:coauthVersionLast="47" xr6:coauthVersionMax="47" xr10:uidLastSave="{00000000-0000-0000-0000-000000000000}"/>
  <bookViews>
    <workbookView xWindow="-108" yWindow="-108" windowWidth="23256" windowHeight="12576" tabRatio="734" xr2:uid="{00000000-000D-0000-FFFF-FFFF00000000}"/>
  </bookViews>
  <sheets>
    <sheet name="Contact Info" sheetId="10" r:id="rId1"/>
    <sheet name="Blower Door Duct Blaster Data" sheetId="15" r:id="rId2"/>
    <sheet name="BD DB - DO NOT DELETE" sheetId="16" state="hidden" r:id="rId3"/>
    <sheet name="CAZ Testing Data" sheetId="17" r:id="rId4"/>
    <sheet name="Attic Vent Calc" sheetId="45" r:id="rId5"/>
    <sheet name="Ref Replacement Tool" sheetId="67" r:id="rId6"/>
    <sheet name="Central HVAC Degradation Calc" sheetId="64" r:id="rId7"/>
    <sheet name="RAC Degradation Calc" sheetId="66" r:id="rId8"/>
    <sheet name="LIHEAP Priority List -23" sheetId="32" state="hidden" r:id="rId9"/>
    <sheet name="LIHEAP Priority List -25" sheetId="63" r:id="rId10"/>
    <sheet name="DOE SFSB PL Checklist HOT" sheetId="49" r:id="rId11"/>
    <sheet name="DOE MH PL Checklist HOT" sheetId="50" r:id="rId12"/>
    <sheet name="DOE LRMF PL Checklist HOT" sheetId="52" r:id="rId13"/>
    <sheet name="DOE SFSB PL Checklist MODERATE" sheetId="51" r:id="rId14"/>
    <sheet name="DOE MH PL Checklist MODERATE" sheetId="54" r:id="rId15"/>
    <sheet name="DOE LRMF PL Checklist MODERATE" sheetId="53" r:id="rId16"/>
    <sheet name="Sheet1" sheetId="65" state="hidden" r:id="rId17"/>
    <sheet name="Agency-County" sheetId="23" state="hidden" r:id="rId18"/>
  </sheets>
  <definedNames>
    <definedName name="CavityDepth">#REF!</definedName>
    <definedName name="Density">#REF!</definedName>
    <definedName name="_xlnm.Print_Area" localSheetId="4">'Attic Vent Calc'!$A$1:$J$53</definedName>
    <definedName name="_xlnm.Print_Area" localSheetId="1">'Blower Door Duct Blaster Data'!$A$1:$M$56</definedName>
    <definedName name="_xlnm.Print_Area" localSheetId="3">'CAZ Testing Data'!$A$1:$J$176</definedName>
    <definedName name="_xlnm.Print_Area" localSheetId="6">'Central HVAC Degradation Calc'!$A$1:$J$46</definedName>
    <definedName name="_xlnm.Print_Area" localSheetId="15">'DOE LRMF PL Checklist MODERATE'!$A$1:$M$97</definedName>
    <definedName name="_xlnm.Print_Area" localSheetId="10">'DOE SFSB PL Checklist HOT'!$A$2:$M$109</definedName>
    <definedName name="_xlnm.Print_Area" localSheetId="9">'LIHEAP Priority List -25'!$A$1:$AB$232</definedName>
    <definedName name="_xlnm.Print_Area" localSheetId="7">'RAC Degradation Calc'!$A$1:$D$43</definedName>
    <definedName name="_xlnm.Print_Area" localSheetId="5">'Ref Replacement Tool'!$A$1:$F$38</definedName>
    <definedName name="xfd">'CAZ Testing Data'!$L:$L</definedName>
    <definedName name="Z_6BA93A1E_DA3F_4332_8827_B6316607DEBE_.wvu.Cols" localSheetId="2" hidden="1">'BD DB - DO NOT DELETE'!$A:$AA</definedName>
    <definedName name="Z_6BA93A1E_DA3F_4332_8827_B6316607DEBE_.wvu.Cols" localSheetId="1" hidden="1">'Blower Door Duct Blaster Data'!$N:$XFD</definedName>
    <definedName name="Z_6BA93A1E_DA3F_4332_8827_B6316607DEBE_.wvu.Rows" localSheetId="1" hidden="1">'Blower Door Duct Blaster Data'!$117:$1048576</definedName>
    <definedName name="Z_96E0CE35_E0EB_45AA_9D9A_2D49B43AC525_.wvu.Cols" localSheetId="2" hidden="1">'BD DB - DO NOT DELETE'!$A:$AA</definedName>
    <definedName name="Z_96E0CE35_E0EB_45AA_9D9A_2D49B43AC525_.wvu.Cols" localSheetId="1" hidden="1">'Blower Door Duct Blaster Data'!$N:$XFD</definedName>
    <definedName name="Z_96E0CE35_E0EB_45AA_9D9A_2D49B43AC525_.wvu.Rows" localSheetId="1" hidden="1">'Blower Door Duct Blaster Data'!$117:$1048576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67" l="1"/>
  <c r="D35" i="67" s="1"/>
  <c r="D36" i="67" s="1"/>
  <c r="D37" i="67" s="1"/>
  <c r="C28" i="67"/>
  <c r="A40" i="64"/>
  <c r="A39" i="64"/>
  <c r="C40" i="66" l="1"/>
  <c r="D38" i="66" s="1"/>
  <c r="B34" i="66"/>
  <c r="B29" i="66"/>
  <c r="B30" i="66" s="1"/>
  <c r="D40" i="66" s="1"/>
  <c r="C10" i="66"/>
  <c r="B14" i="66" s="1"/>
  <c r="D18" i="66" s="1"/>
  <c r="D19" i="66" s="1"/>
  <c r="D20" i="66" s="1"/>
  <c r="H7" i="65"/>
  <c r="F7" i="65"/>
  <c r="E7" i="65"/>
  <c r="D7" i="65"/>
  <c r="C7" i="65"/>
  <c r="B7" i="65"/>
  <c r="A7" i="65"/>
  <c r="J5" i="65"/>
  <c r="H5" i="65"/>
  <c r="I5" i="65" s="1"/>
  <c r="I35" i="64"/>
  <c r="I34" i="64"/>
  <c r="I33" i="64" s="1"/>
  <c r="J33" i="64"/>
  <c r="F32" i="64"/>
  <c r="E32" i="64"/>
  <c r="D32" i="64"/>
  <c r="C32" i="64"/>
  <c r="C37" i="64" s="1"/>
  <c r="B32" i="64"/>
  <c r="A32" i="64"/>
  <c r="A37" i="64" s="1"/>
  <c r="I21" i="64"/>
  <c r="J16" i="64"/>
  <c r="H15" i="64"/>
  <c r="I16" i="64" s="1"/>
  <c r="A15" i="64"/>
  <c r="I13" i="64"/>
  <c r="H13" i="64"/>
  <c r="F13" i="64"/>
  <c r="E13" i="64"/>
  <c r="D13" i="64"/>
  <c r="G13" i="64" s="1"/>
  <c r="H14" i="64" s="1"/>
  <c r="C13" i="64"/>
  <c r="B13" i="64"/>
  <c r="A13" i="64"/>
  <c r="I12" i="64"/>
  <c r="W177" i="63"/>
  <c r="V218" i="63"/>
  <c r="W189" i="63"/>
  <c r="W188" i="63"/>
  <c r="W183" i="63"/>
  <c r="W180" i="63" s="1"/>
  <c r="W169" i="63"/>
  <c r="W163" i="63"/>
  <c r="W150" i="63"/>
  <c r="W149" i="63"/>
  <c r="W147" i="63"/>
  <c r="W145" i="63"/>
  <c r="W143" i="63"/>
  <c r="W142" i="63"/>
  <c r="W141" i="63"/>
  <c r="W129" i="63"/>
  <c r="W118" i="63"/>
  <c r="W82" i="63"/>
  <c r="W69" i="63"/>
  <c r="W42" i="63"/>
  <c r="W27" i="63"/>
  <c r="G15" i="64" l="1"/>
  <c r="C40" i="64"/>
  <c r="B40" i="64"/>
  <c r="G32" i="64"/>
  <c r="B39" i="64"/>
  <c r="A19" i="64"/>
  <c r="C19" i="64"/>
  <c r="B19" i="64"/>
  <c r="C39" i="64"/>
  <c r="C21" i="64"/>
  <c r="D39" i="64"/>
  <c r="A21" i="64"/>
  <c r="A10" i="64"/>
  <c r="B37" i="64"/>
  <c r="H37" i="64" s="1"/>
  <c r="X141" i="63"/>
  <c r="X163" i="63"/>
  <c r="H38" i="64" l="1"/>
  <c r="D40" i="64"/>
  <c r="G39" i="64"/>
  <c r="H20" i="64"/>
  <c r="B21" i="64" s="1"/>
  <c r="D21" i="64" s="1"/>
  <c r="J21" i="64" s="1"/>
  <c r="H22" i="64" s="1"/>
  <c r="G40" i="64"/>
  <c r="H24" i="15"/>
  <c r="H40" i="64" l="1"/>
  <c r="H42" i="64" s="1"/>
  <c r="H39" i="64"/>
  <c r="H41" i="64" s="1"/>
  <c r="B2" i="54"/>
  <c r="B2" i="53"/>
  <c r="B2" i="52"/>
  <c r="B2" i="51"/>
  <c r="B2" i="50" l="1"/>
  <c r="B2" i="49"/>
  <c r="F8" i="45" l="1"/>
  <c r="H8" i="45"/>
  <c r="I8" i="45" s="1"/>
  <c r="F9" i="45"/>
  <c r="H9" i="45"/>
  <c r="I9" i="45" s="1"/>
  <c r="F10" i="45"/>
  <c r="H10" i="45"/>
  <c r="F11" i="45"/>
  <c r="I11" i="45" s="1"/>
  <c r="H11" i="45"/>
  <c r="F12" i="45"/>
  <c r="H12" i="45"/>
  <c r="I12" i="45" s="1"/>
  <c r="F13" i="45"/>
  <c r="H13" i="45"/>
  <c r="I13" i="45" s="1"/>
  <c r="F14" i="45"/>
  <c r="H14" i="45"/>
  <c r="F15" i="45"/>
  <c r="H15" i="45"/>
  <c r="F16" i="45"/>
  <c r="H16" i="45"/>
  <c r="I16" i="45"/>
  <c r="F17" i="45"/>
  <c r="H17" i="45"/>
  <c r="I17" i="45" s="1"/>
  <c r="H22" i="45"/>
  <c r="H24" i="45"/>
  <c r="H26" i="45"/>
  <c r="H27" i="45"/>
  <c r="F32" i="45"/>
  <c r="H32" i="45"/>
  <c r="I32" i="45"/>
  <c r="F33" i="45"/>
  <c r="H33" i="45"/>
  <c r="I33" i="45" s="1"/>
  <c r="F34" i="45"/>
  <c r="H34" i="45"/>
  <c r="F35" i="45"/>
  <c r="H35" i="45"/>
  <c r="F36" i="45"/>
  <c r="H36" i="45"/>
  <c r="I36" i="45"/>
  <c r="F37" i="45"/>
  <c r="H37" i="45"/>
  <c r="I41" i="45"/>
  <c r="I42" i="45"/>
  <c r="I51" i="45"/>
  <c r="I53" i="45"/>
  <c r="I34" i="45" l="1"/>
  <c r="I10" i="45"/>
  <c r="I35" i="45"/>
  <c r="I14" i="45"/>
  <c r="I19" i="45" s="1"/>
  <c r="I37" i="45"/>
  <c r="I15" i="45"/>
  <c r="I18" i="45"/>
  <c r="I49" i="45" s="1"/>
  <c r="I43" i="45"/>
  <c r="I39" i="45"/>
  <c r="W138" i="32" l="1"/>
  <c r="V159" i="32"/>
  <c r="W142" i="32"/>
  <c r="W137" i="32"/>
  <c r="W134" i="32" s="1"/>
  <c r="W132" i="32"/>
  <c r="W127" i="32"/>
  <c r="W124" i="32" s="1"/>
  <c r="W122" i="32"/>
  <c r="W118" i="32" s="1"/>
  <c r="W110" i="32"/>
  <c r="W103" i="32"/>
  <c r="W98" i="32"/>
  <c r="W95" i="32"/>
  <c r="W94" i="32"/>
  <c r="W93" i="32"/>
  <c r="W90" i="32"/>
  <c r="W85" i="32"/>
  <c r="W75" i="32"/>
  <c r="W69" i="32"/>
  <c r="W64" i="32"/>
  <c r="W54" i="32"/>
  <c r="W47" i="32"/>
  <c r="W40" i="32"/>
  <c r="E2" i="32"/>
  <c r="B2" i="32"/>
  <c r="X103" i="32" l="1"/>
  <c r="W97" i="32"/>
  <c r="W96" i="32"/>
  <c r="W99" i="32"/>
  <c r="X93" i="32" l="1"/>
  <c r="E59" i="17"/>
  <c r="J4" i="15" l="1"/>
  <c r="C4" i="15"/>
  <c r="F6" i="17" l="1"/>
  <c r="F5" i="17"/>
  <c r="C5" i="17"/>
  <c r="H108" i="17" l="1"/>
  <c r="H92" i="17" l="1"/>
  <c r="H138" i="17"/>
  <c r="H140" i="17"/>
  <c r="H139" i="17"/>
  <c r="H141" i="17"/>
  <c r="H104" i="17"/>
  <c r="H93" i="17"/>
  <c r="H94" i="17"/>
  <c r="H91" i="17"/>
  <c r="H144" i="17" l="1"/>
  <c r="C21" i="16" l="1"/>
  <c r="C20" i="16"/>
  <c r="C19" i="16"/>
  <c r="C18" i="16"/>
  <c r="C17" i="16"/>
  <c r="C16" i="16"/>
  <c r="J15" i="16"/>
  <c r="I15" i="16"/>
  <c r="C15" i="16"/>
  <c r="C14" i="16"/>
  <c r="J13" i="16"/>
  <c r="I13" i="16"/>
  <c r="H13" i="16"/>
  <c r="C11" i="16"/>
  <c r="J10" i="16"/>
  <c r="I10" i="16"/>
  <c r="H10" i="16"/>
  <c r="C10" i="16"/>
  <c r="V9" i="16"/>
  <c r="C9" i="16"/>
  <c r="R8" i="16"/>
  <c r="C8" i="16"/>
  <c r="C7" i="16"/>
  <c r="C6" i="16"/>
  <c r="C5" i="16"/>
  <c r="C4" i="16"/>
  <c r="C3" i="16"/>
  <c r="K2" i="16"/>
  <c r="K8" i="16" s="1"/>
  <c r="J2" i="16"/>
  <c r="J27" i="16" s="1"/>
  <c r="I2" i="16"/>
  <c r="I27" i="16" s="1"/>
  <c r="H2" i="16"/>
  <c r="H27" i="16" s="1"/>
  <c r="G2" i="16"/>
  <c r="G14" i="16" s="1"/>
  <c r="O1" i="16"/>
  <c r="M6" i="15" s="1"/>
  <c r="M1" i="16"/>
  <c r="K6" i="15" s="1"/>
  <c r="T8" i="16" s="1"/>
  <c r="F44" i="15"/>
  <c r="H43" i="15"/>
  <c r="J42" i="15"/>
  <c r="G42" i="15"/>
  <c r="F42" i="15"/>
  <c r="E42" i="15"/>
  <c r="D42" i="15"/>
  <c r="C42" i="15"/>
  <c r="B42" i="15"/>
  <c r="A42" i="15"/>
  <c r="J41" i="15"/>
  <c r="J40" i="15"/>
  <c r="H40" i="15"/>
  <c r="G40" i="15"/>
  <c r="F40" i="15"/>
  <c r="E40" i="15"/>
  <c r="D40" i="15"/>
  <c r="C40" i="15"/>
  <c r="B40" i="15"/>
  <c r="A40" i="15"/>
  <c r="J39" i="15"/>
  <c r="H38" i="15"/>
  <c r="G38" i="15"/>
  <c r="F38" i="15"/>
  <c r="E38" i="15"/>
  <c r="D38" i="15"/>
  <c r="C38" i="15"/>
  <c r="B38" i="15"/>
  <c r="A38" i="15"/>
  <c r="M33" i="15"/>
  <c r="M31" i="15"/>
  <c r="M29" i="15"/>
  <c r="M13" i="15"/>
  <c r="I49" i="15" s="1"/>
  <c r="M11" i="15"/>
  <c r="I48" i="15" s="1"/>
  <c r="K7" i="16" l="1"/>
  <c r="H5" i="16"/>
  <c r="G5" i="16"/>
  <c r="G9" i="16"/>
  <c r="K15" i="16"/>
  <c r="K5" i="16"/>
  <c r="H9" i="16"/>
  <c r="K11" i="16"/>
  <c r="H14" i="16"/>
  <c r="G17" i="16"/>
  <c r="G18" i="16" s="1"/>
  <c r="K27" i="16"/>
  <c r="G3" i="16"/>
  <c r="I9" i="16"/>
  <c r="G12" i="16"/>
  <c r="I14" i="16"/>
  <c r="H17" i="16"/>
  <c r="H23" i="16" s="1"/>
  <c r="K13" i="16"/>
  <c r="H3" i="16"/>
  <c r="J9" i="16"/>
  <c r="H12" i="16"/>
  <c r="J14" i="16"/>
  <c r="I17" i="16"/>
  <c r="I3" i="16"/>
  <c r="G7" i="16"/>
  <c r="K9" i="16"/>
  <c r="I12" i="16"/>
  <c r="K14" i="16"/>
  <c r="J17" i="16"/>
  <c r="J3" i="16"/>
  <c r="H7" i="16"/>
  <c r="J12" i="16"/>
  <c r="K17" i="16"/>
  <c r="K28" i="16" s="1"/>
  <c r="K10" i="16"/>
  <c r="K3" i="16"/>
  <c r="I7" i="16"/>
  <c r="K12" i="16"/>
  <c r="G15" i="16"/>
  <c r="I5" i="16"/>
  <c r="J5" i="16"/>
  <c r="J7" i="16"/>
  <c r="G10" i="16"/>
  <c r="G13" i="16"/>
  <c r="H15" i="16"/>
  <c r="P8" i="16"/>
  <c r="N8" i="16"/>
  <c r="V8" i="16" s="1"/>
  <c r="V10" i="16" s="1"/>
  <c r="M9" i="15" s="1"/>
  <c r="I46" i="15" s="1"/>
  <c r="G19" i="16"/>
  <c r="G21" i="16"/>
  <c r="I23" i="16"/>
  <c r="J19" i="16"/>
  <c r="J21" i="16"/>
  <c r="H33" i="16"/>
  <c r="K19" i="16"/>
  <c r="K21" i="16"/>
  <c r="H24" i="16"/>
  <c r="J28" i="16"/>
  <c r="H31" i="16"/>
  <c r="J33" i="16"/>
  <c r="G4" i="16"/>
  <c r="G8" i="16"/>
  <c r="H4" i="16"/>
  <c r="H6" i="16"/>
  <c r="H8" i="16"/>
  <c r="G11" i="16"/>
  <c r="H29" i="16"/>
  <c r="J31" i="16"/>
  <c r="I4" i="16"/>
  <c r="I6" i="16"/>
  <c r="I8" i="16"/>
  <c r="H11" i="16"/>
  <c r="G27" i="16"/>
  <c r="H34" i="16"/>
  <c r="J4" i="16"/>
  <c r="J6" i="16"/>
  <c r="J8" i="16"/>
  <c r="I11" i="16"/>
  <c r="J18" i="16"/>
  <c r="K4" i="16"/>
  <c r="K6" i="16"/>
  <c r="J11" i="16"/>
  <c r="K18" i="16"/>
  <c r="K20" i="16"/>
  <c r="G23" i="16"/>
  <c r="K29" i="16"/>
  <c r="H28" i="16"/>
  <c r="G6" i="16"/>
  <c r="H22" i="16"/>
  <c r="G29" i="16"/>
  <c r="I31" i="16"/>
  <c r="K33" i="16"/>
  <c r="G34" i="16" l="1"/>
  <c r="I32" i="16"/>
  <c r="I30" i="16"/>
  <c r="I28" i="16"/>
  <c r="K31" i="16"/>
  <c r="G20" i="16"/>
  <c r="I19" i="16"/>
  <c r="K34" i="16"/>
  <c r="K32" i="16"/>
  <c r="K30" i="16"/>
  <c r="K23" i="16"/>
  <c r="K24" i="16"/>
  <c r="G32" i="16"/>
  <c r="I24" i="16"/>
  <c r="H19" i="16"/>
  <c r="H21" i="16"/>
  <c r="I34" i="16"/>
  <c r="I21" i="16"/>
  <c r="I22" i="16"/>
  <c r="J24" i="16"/>
  <c r="J30" i="16"/>
  <c r="J23" i="16"/>
  <c r="J22" i="16"/>
  <c r="I20" i="16"/>
  <c r="J32" i="16"/>
  <c r="G30" i="16"/>
  <c r="G33" i="16"/>
  <c r="G28" i="16"/>
  <c r="G24" i="16"/>
  <c r="I29" i="16"/>
  <c r="J29" i="16"/>
  <c r="H20" i="16"/>
  <c r="G22" i="16"/>
  <c r="J34" i="16"/>
  <c r="K22" i="16"/>
  <c r="H18" i="16"/>
  <c r="I33" i="16"/>
  <c r="H32" i="16"/>
  <c r="J20" i="16"/>
  <c r="I18" i="16"/>
  <c r="G31" i="16"/>
  <c r="H30" i="16"/>
  <c r="J7" i="65" l="1"/>
  <c r="G7" i="65"/>
</calcChain>
</file>

<file path=xl/sharedStrings.xml><?xml version="1.0" encoding="utf-8"?>
<sst xmlns="http://schemas.openxmlformats.org/spreadsheetml/2006/main" count="2066" uniqueCount="1074">
  <si>
    <t xml:space="preserve"> </t>
  </si>
  <si>
    <t>Pa</t>
  </si>
  <si>
    <t>CAZ Depressurization Limits</t>
  </si>
  <si>
    <t>CAZ Depressurization Limit Table</t>
  </si>
  <si>
    <t>Job #</t>
  </si>
  <si>
    <t>Client's Name</t>
  </si>
  <si>
    <t xml:space="preserve">For best accessibility, use the arrow keys to navigate through this form. </t>
  </si>
  <si>
    <t>If the SIR is 1 or greater, replace the unit</t>
  </si>
  <si>
    <t>Savings to Investment Ratio (SIR)</t>
  </si>
  <si>
    <t>Expected Life Savings</t>
  </si>
  <si>
    <t>Annual Savings</t>
  </si>
  <si>
    <t>Cost of Replacement</t>
  </si>
  <si>
    <t>Annual Usage</t>
  </si>
  <si>
    <t>Hours in a year</t>
  </si>
  <si>
    <t xml:space="preserve">kWh Reading </t>
  </si>
  <si>
    <t>Time metered</t>
  </si>
  <si>
    <t>Replacement</t>
  </si>
  <si>
    <t xml:space="preserve">Existing </t>
  </si>
  <si>
    <t>LIHEAP WAP Replacement Tool for Refrigerator</t>
  </si>
  <si>
    <t>Door Swing</t>
  </si>
  <si>
    <t>Cubic Feet</t>
  </si>
  <si>
    <t>New Refrigerator Information</t>
  </si>
  <si>
    <t>can be removed from the home and the new unit can be installed in the proper location.</t>
  </si>
  <si>
    <t>CAUTION: Verify the dimensions of the existing unit and doorways to ensure that the existing unit</t>
  </si>
  <si>
    <t>Comments:</t>
  </si>
  <si>
    <t>Existing Door Seal Condition:</t>
  </si>
  <si>
    <t>Cubic Feet:</t>
  </si>
  <si>
    <t>Color:</t>
  </si>
  <si>
    <t>Serial Number:</t>
  </si>
  <si>
    <t>Model Number:</t>
  </si>
  <si>
    <t>Manufacturer:</t>
  </si>
  <si>
    <t>Existing Refrigerator Location:</t>
  </si>
  <si>
    <t>List unit to be relinquished prior to replacement</t>
  </si>
  <si>
    <t>Refrigerator Replacement Form</t>
  </si>
  <si>
    <t>http://www.nrel.gov/docs/fy06osti/38238.pdf</t>
  </si>
  <si>
    <t>Age = Age of equipment in years.</t>
  </si>
  <si>
    <t>M = Maintenance Factor</t>
  </si>
  <si>
    <t xml:space="preserve">Base EFF = Typical efficiency of equipment when new (SEER,
EER, or HSPF) </t>
  </si>
  <si>
    <t>EFF = (Base EFF) * (1-M)^age</t>
  </si>
  <si>
    <t>The degraded SEER/EER will be autocalculated using the info input throughout the form.</t>
  </si>
  <si>
    <t>The Maintenance Factor will be automatically determined based on the selections above.</t>
  </si>
  <si>
    <t xml:space="preserve">Maintenance Factor </t>
  </si>
  <si>
    <t>Enter the estimated maintenance done on the unit. Choose one of two options.</t>
  </si>
  <si>
    <t xml:space="preserve">Equipment Maintenance </t>
  </si>
  <si>
    <t>Verify auto-population with Table 3 to the right.</t>
  </si>
  <si>
    <t>Enter the documented Manufactured Year of the existing unit.</t>
  </si>
  <si>
    <r>
      <rPr>
        <sz val="12"/>
        <rFont val="Calibri"/>
        <family val="2"/>
        <scheme val="minor"/>
      </rPr>
      <t>Manufactured Year</t>
    </r>
    <r>
      <rPr>
        <sz val="11.5"/>
        <rFont val="Calibri"/>
        <family val="2"/>
        <scheme val="minor"/>
      </rPr>
      <t xml:space="preserve"> </t>
    </r>
    <r>
      <rPr>
        <i/>
        <sz val="10"/>
        <rFont val="Calibri"/>
        <family val="2"/>
        <scheme val="minor"/>
      </rPr>
      <t xml:space="preserve">(found on the plate or </t>
    </r>
    <r>
      <rPr>
        <i/>
        <u/>
        <sz val="10"/>
        <color rgb="FF0000FF"/>
        <rFont val="Calibri"/>
        <family val="2"/>
        <scheme val="minor"/>
      </rPr>
      <t>Building Intelligence Center</t>
    </r>
    <r>
      <rPr>
        <i/>
        <sz val="10"/>
        <rFont val="Calibri"/>
        <family val="2"/>
        <scheme val="minor"/>
      </rPr>
      <t>)</t>
    </r>
  </si>
  <si>
    <t>Select the type furcentral furnace in the unit to be weatherized.</t>
  </si>
  <si>
    <t xml:space="preserve">Cooling Equipment Type </t>
  </si>
  <si>
    <t>Select funding source(s) to be used to weatherize the unit</t>
  </si>
  <si>
    <t>Funding Source</t>
  </si>
  <si>
    <t>Source: 
http://www.nrel.gov/docs/fy06osti/38238.pdf</t>
  </si>
  <si>
    <t>Enter this information if it can be found on the information plate.</t>
  </si>
  <si>
    <t>Degradation of Central Air Conditioning Systems</t>
  </si>
  <si>
    <t>Electric-resistance baseboard heating</t>
  </si>
  <si>
    <t>Direct evaporative cooling</t>
  </si>
  <si>
    <t>Electric-resistance furnace or boiler, unconditioned space</t>
  </si>
  <si>
    <t>Room electric heat pump, louvered sides, single-speed compressor, PSC fan motor, ≥20,000 Btu/hr</t>
  </si>
  <si>
    <t>Electric-resistance furnace or boiler, conditioned space</t>
  </si>
  <si>
    <t>Room electric heat pump, louvered sides, single-speed compressor, PSC fan motor, &lt; 20,000 Btu/hr</t>
  </si>
  <si>
    <t>Oil steam boiler</t>
  </si>
  <si>
    <t>Base AFUE = Typical efficiency of Pre-Retrofit equipment when new</t>
  </si>
  <si>
    <t>Room air conditioner, louvered sides, cooling only, single-speed compressor, PSC fan motor, (before 1981)</t>
  </si>
  <si>
    <t>Oil hot water boiler, forced-draft combustion</t>
  </si>
  <si>
    <t xml:space="preserve">AFUE = (Base AFUE) * (1-M)^age </t>
  </si>
  <si>
    <t>Room air conditioner, louvered sides, cooling only, single-speed compressor, PSC fan motor, (1981-1991)</t>
  </si>
  <si>
    <t>Oil furnace, conventional burner, no vent dampers, in conditioned space</t>
  </si>
  <si>
    <t>The degraded AFUE will be autocalculated using the info input throughout the form.</t>
  </si>
  <si>
    <t>Degraded AFUE/Efficiency</t>
  </si>
  <si>
    <t>Room air conditioner, louvered sides, cooling only, single-speed compressor, PSC fan motor,</t>
  </si>
  <si>
    <t>Oil furnace, flame-retention burner, vent dampers, in conditioned space</t>
  </si>
  <si>
    <t>Maintenance Factor</t>
  </si>
  <si>
    <t>Gas space heater, gravity type</t>
  </si>
  <si>
    <t>Packaged heat pump, singlespeed reciprocating compressor, PSC air-handler motor</t>
  </si>
  <si>
    <t>Gas space heater, fan type</t>
  </si>
  <si>
    <t>Automated selection based on DOE guidelines</t>
  </si>
  <si>
    <r>
      <t xml:space="preserve">Heat Pump (Base HSPF) </t>
    </r>
    <r>
      <rPr>
        <b/>
        <i/>
        <sz val="12"/>
        <color rgb="FFFF0000"/>
        <rFont val="Calibri"/>
        <family val="2"/>
        <scheme val="minor"/>
      </rPr>
      <t>(If unknown leave blank)</t>
    </r>
  </si>
  <si>
    <t>Packaged central air conditioner, single-speed reciprocating compressor, PSC air-handler motor</t>
  </si>
  <si>
    <t>Gas boiler / tankless coil combo system</t>
  </si>
  <si>
    <t>Electric Resistance Furnace (Base Efficiency)</t>
  </si>
  <si>
    <t>Split heat pump, single-speed reciprocating compressor, PSC air-handler motor (before 1981)</t>
  </si>
  <si>
    <t>Gas hot water / fan-coil combo system</t>
  </si>
  <si>
    <t>Enter the AFUE of the existing furnace from combustion analyzer efficiency reading.</t>
  </si>
  <si>
    <r>
      <t xml:space="preserve">Gas Unit </t>
    </r>
    <r>
      <rPr>
        <b/>
        <i/>
        <sz val="10"/>
        <color rgb="FFFF0000"/>
        <rFont val="Calibri"/>
        <family val="2"/>
        <scheme val="minor"/>
      </rPr>
      <t>(required from combustion analyzer efficiency reading)</t>
    </r>
  </si>
  <si>
    <t>Split heat pump, single-speed reciprocating compressor, PSC air-handler motor (1981-1991)</t>
  </si>
  <si>
    <t>Condensing gas boiler</t>
  </si>
  <si>
    <t>AFUE/Efficiency</t>
  </si>
  <si>
    <t>Split heat pump, single-speed reciprocating compressor, PSC air-handler motor (after 1991)</t>
  </si>
  <si>
    <t>Gas steam boiler</t>
  </si>
  <si>
    <r>
      <t>Manufactured Year</t>
    </r>
    <r>
      <rPr>
        <sz val="10"/>
        <rFont val="Calibri"/>
        <family val="2"/>
      </rPr>
      <t xml:space="preserve"> (found on name plate in the serial number)</t>
    </r>
  </si>
  <si>
    <t>Split  heat  pump,  single-speed  scroll  compressor,  ECM air handler motor, TXV valve</t>
  </si>
  <si>
    <t>Gas hot water boiler, natural-draft combustion, standing pilot light</t>
  </si>
  <si>
    <t xml:space="preserve">Furnace Type </t>
  </si>
  <si>
    <t>Split  central  air  conditioner,  single
-speed  reciprocating compressor,  PSC  air-handler  motor,  cased  coil  (before 
1981)</t>
  </si>
  <si>
    <t>Gas furnace, natural-draft combustion, standing pilot light, no vent damper, in unconditioned space</t>
  </si>
  <si>
    <t>Split  central  air  conditioner,  single
-speed  reciprocating compressor,  PSC  air-handler  motor,  cased  coil  (1981
-1991)</t>
  </si>
  <si>
    <t>Gas furnace, natural-draft combustion, standing pilot light, in conditioned space</t>
  </si>
  <si>
    <t>Degradation of Heating Systems</t>
  </si>
  <si>
    <t>Split  central  air  conditioner,  single
- speed  reciprocating compressor,  PSC  air-handler  motor,  cased  coil  (after 
1991)</t>
  </si>
  <si>
    <t>Gas furnace, natural-draft combustion, vent damper, electronic ignition, in conditioned space</t>
  </si>
  <si>
    <t>Unconditioned space</t>
  </si>
  <si>
    <t>Split    central    air    conditioner,    single - speed    scroll compressor, ECM air handler motor, cased coil</t>
  </si>
  <si>
    <t>Gas furnace, direct-vent or forceddraft combustion, electronic ignition, in conditioned space</t>
  </si>
  <si>
    <t>Conditioned space</t>
  </si>
  <si>
    <t>Pre-1980</t>
  </si>
  <si>
    <t>Split  central  air  conditioner,  two - speed  reciprocating compressor,   electronically   commutated   air   handler motor  (ECM),  thermostatic  expansion  valve  (TXV),  fan 
coil</t>
  </si>
  <si>
    <t>Condensing gas furnace</t>
  </si>
  <si>
    <t>Enter the current calendar year at the time of intial assessment.</t>
  </si>
  <si>
    <t>Current Calendar Year</t>
  </si>
  <si>
    <t>Client Name</t>
  </si>
  <si>
    <t>Typical SEER</t>
  </si>
  <si>
    <t>Year of System</t>
  </si>
  <si>
    <t>Base HSPF</t>
  </si>
  <si>
    <t>Base EER</t>
  </si>
  <si>
    <t>Base SEER</t>
  </si>
  <si>
    <t>Type of Air Conditioning or Heat-Pump Equipment</t>
  </si>
  <si>
    <t>Base AFUE</t>
  </si>
  <si>
    <t>Type of Heating Equipment</t>
  </si>
  <si>
    <t>Table 3</t>
  </si>
  <si>
    <t>Table 2</t>
  </si>
  <si>
    <t>Table 1</t>
  </si>
  <si>
    <t>Degradation Calculator Instructions</t>
  </si>
  <si>
    <t>Central Heating &amp; Cooling Degradation Calculator</t>
  </si>
  <si>
    <t>2015 IRC R806.2</t>
  </si>
  <si>
    <t>Vent Free Net Area</t>
  </si>
  <si>
    <t>Air Restriction Factor</t>
  </si>
  <si>
    <t>Existing Vent Mesh</t>
  </si>
  <si>
    <t>Total Vent Sq Ft</t>
  </si>
  <si>
    <t>Quantity</t>
  </si>
  <si>
    <t>Width In</t>
  </si>
  <si>
    <t>Length In</t>
  </si>
  <si>
    <t>Input the size of the venting the Subrecipient is planning to add to ensure proper ventilation</t>
  </si>
  <si>
    <t>No</t>
  </si>
  <si>
    <t>Approx Ventable Attic Square Footage</t>
  </si>
  <si>
    <t>Approx Home Square Footage</t>
  </si>
  <si>
    <t>If the EER increase is 25% or more, replace the unit</t>
  </si>
  <si>
    <t>% EER increase using plate</t>
  </si>
  <si>
    <t>If the % decrease is 25% or more, replace the unit</t>
  </si>
  <si>
    <t>% decrease using amps</t>
  </si>
  <si>
    <t>Volts (110 or 220)</t>
  </si>
  <si>
    <t>Amps (actual metering)</t>
  </si>
  <si>
    <t>BTUs</t>
  </si>
  <si>
    <t>Degraded EER</t>
  </si>
  <si>
    <t>Equipment Maintenance</t>
  </si>
  <si>
    <r>
      <t>EER</t>
    </r>
    <r>
      <rPr>
        <b/>
        <sz val="10"/>
        <rFont val="Calibri"/>
        <family val="2"/>
      </rPr>
      <t xml:space="preserve"> (found on the plate)</t>
    </r>
  </si>
  <si>
    <r>
      <t>Manufactured Year</t>
    </r>
    <r>
      <rPr>
        <b/>
        <sz val="10"/>
        <rFont val="Calibri"/>
        <family val="2"/>
      </rPr>
      <t xml:space="preserve"> (found on the plate)</t>
    </r>
  </si>
  <si>
    <t>Option 2</t>
  </si>
  <si>
    <t>Option 1</t>
  </si>
  <si>
    <t>Which RAC are you evaluating?</t>
  </si>
  <si>
    <t>LIHEAP WAP Replacement Tool for Window AC</t>
  </si>
  <si>
    <t>Chart is based normal insulation and 2 person occupancy</t>
  </si>
  <si>
    <t>Table is provided by Friedrich Air Conditioning</t>
  </si>
  <si>
    <t>1400-1500</t>
  </si>
  <si>
    <t>1200-1400</t>
  </si>
  <si>
    <t>1000-1200</t>
  </si>
  <si>
    <t>700-1000</t>
  </si>
  <si>
    <t>Cooling Capacity (BTUs)</t>
  </si>
  <si>
    <t>Area to be Cooled (sq ft)</t>
  </si>
  <si>
    <t>These units are 220 volts</t>
  </si>
  <si>
    <t>550-700</t>
  </si>
  <si>
    <t>450-550</t>
  </si>
  <si>
    <t>400-450</t>
  </si>
  <si>
    <t>350-400</t>
  </si>
  <si>
    <t>300-350</t>
  </si>
  <si>
    <t>250-300</t>
  </si>
  <si>
    <t>150-250</t>
  </si>
  <si>
    <t>100-150</t>
  </si>
  <si>
    <t>These units are 110 volts</t>
  </si>
  <si>
    <t xml:space="preserve">        approval is not received, costs are disallowed.</t>
  </si>
  <si>
    <t xml:space="preserve">        repaired may be replaced.</t>
  </si>
  <si>
    <t xml:space="preserve">         window unit replacement with a mini split system.</t>
  </si>
  <si>
    <t xml:space="preserve">        maintenance factor/condition, and BTU size.</t>
  </si>
  <si>
    <t xml:space="preserve">       specifications.</t>
  </si>
  <si>
    <t>Secondary Measures</t>
  </si>
  <si>
    <t>LIHEAP PRIORITY LIST</t>
  </si>
  <si>
    <t xml:space="preserve">       criteria is met:</t>
  </si>
  <si>
    <t xml:space="preserve">       furnace does not meet the degraded AFUE will be allowed if the following </t>
  </si>
  <si>
    <t xml:space="preserve">       file as part of the assessment;</t>
  </si>
  <si>
    <t xml:space="preserve">       of degraded cooling unit SEER and age of heating unit should be in the client </t>
  </si>
  <si>
    <t xml:space="preserve">       may be replaced with a complete central heat pump system. Documentation </t>
  </si>
  <si>
    <t xml:space="preserve">v.    Resistance central heating units, if the cooling side meets replacement criteria, </t>
  </si>
  <si>
    <t xml:space="preserve">       should be in the client file as part of the assessment;</t>
  </si>
  <si>
    <t xml:space="preserve">       unit, not less than 90% AFUE. Documentation of the downgraded formula </t>
  </si>
  <si>
    <t xml:space="preserve">       downgraded AFUE of 65% or less should be replaced with a high efficiency </t>
  </si>
  <si>
    <t xml:space="preserve">iv.   Central heating units with an Annual Fuel Utilization Efficiency (AFUE) or </t>
  </si>
  <si>
    <t xml:space="preserve">       of the assessment;</t>
  </si>
  <si>
    <t xml:space="preserve">       Documentation of the downgraded formula should be in the client file as part </t>
  </si>
  <si>
    <t xml:space="preserve">       below for component only replacement).</t>
  </si>
  <si>
    <t>7.       Refrigerator</t>
  </si>
  <si>
    <t>See Assessment for justification and work order for items and locations</t>
  </si>
  <si>
    <t>i.     If adequately insulated, document and proceed to next measure.</t>
  </si>
  <si>
    <t>4.   Attic Insulation</t>
  </si>
  <si>
    <t>2.   Air Infiltration</t>
  </si>
  <si>
    <t xml:space="preserve">        screens/Solar screens to help prevent exposure to the Zika Virus.</t>
  </si>
  <si>
    <t xml:space="preserve">a.     Households that have a pregnant woman - Window </t>
  </si>
  <si>
    <t>1.   Health &amp; Safety Items</t>
  </si>
  <si>
    <t>Major Measures</t>
  </si>
  <si>
    <t>Instructions for Priority List:</t>
  </si>
  <si>
    <t>For Single-Family, Mobile Homes, and Small Multi-Family Buildings</t>
  </si>
  <si>
    <t>Name:</t>
  </si>
  <si>
    <t>Job #:</t>
  </si>
  <si>
    <t>Subrecipient Name:</t>
  </si>
  <si>
    <t>Client Info</t>
  </si>
  <si>
    <t>Job Number:</t>
  </si>
  <si>
    <t>Texas Department of Housing &amp; Community Affairs</t>
  </si>
  <si>
    <t>1. Client</t>
  </si>
  <si>
    <t>2. Sq. Ft of Unit</t>
  </si>
  <si>
    <t>3. Ceiling Height</t>
  </si>
  <si>
    <t>4. Total Volume</t>
  </si>
  <si>
    <t>5. ACH</t>
  </si>
  <si>
    <t>Readings from Initial Assessment</t>
  </si>
  <si>
    <t>TARGET</t>
  </si>
  <si>
    <t>6.  Initial BD CFM Reading</t>
  </si>
  <si>
    <t>@</t>
  </si>
  <si>
    <t>B/D Ring #</t>
  </si>
  <si>
    <t>7.  Initial Total Duct Leakage</t>
  </si>
  <si>
    <t>cfm</t>
  </si>
  <si>
    <t>D/B Ring #</t>
  </si>
  <si>
    <t>8.  Initial WRTO Duct Leakage</t>
  </si>
  <si>
    <t>9. Duct Operating Pressures BEFORE duct sealing</t>
  </si>
  <si>
    <t>Supply:</t>
  </si>
  <si>
    <t>Return:</t>
  </si>
  <si>
    <t>Subs should always work to air seal/duct seal as far below target as possible, while still remaining within scope of program.</t>
  </si>
  <si>
    <t>10. Pressure Pan Readings (Pa) per Register @ Assessment</t>
  </si>
  <si>
    <t>11. ASHRAE Readings @ Assessment</t>
  </si>
  <si>
    <t>Return</t>
  </si>
  <si>
    <t>Reg 1</t>
  </si>
  <si>
    <t>Reg 2</t>
  </si>
  <si>
    <t>Reg 3</t>
  </si>
  <si>
    <t>Reg 4</t>
  </si>
  <si>
    <t>Reg 5</t>
  </si>
  <si>
    <t>Reg 6</t>
  </si>
  <si>
    <t>Reg 7</t>
  </si>
  <si>
    <t>CFM</t>
  </si>
  <si>
    <t>Term Out</t>
  </si>
  <si>
    <t>Open Window?</t>
  </si>
  <si>
    <t>Kitchen</t>
  </si>
  <si>
    <t>Reg 8</t>
  </si>
  <si>
    <t>Reg 9</t>
  </si>
  <si>
    <t>Reg 10</t>
  </si>
  <si>
    <t>Reg 11</t>
  </si>
  <si>
    <t>Reg 12</t>
  </si>
  <si>
    <t>Reg 13</t>
  </si>
  <si>
    <t>Reg 14</t>
  </si>
  <si>
    <t>Reg15</t>
  </si>
  <si>
    <t>Bath1</t>
  </si>
  <si>
    <t>Bath2</t>
  </si>
  <si>
    <t>Reg 16</t>
  </si>
  <si>
    <t>Reg 17</t>
  </si>
  <si>
    <t>Reg 18</t>
  </si>
  <si>
    <t>Reg 19</t>
  </si>
  <si>
    <t>Reg 20</t>
  </si>
  <si>
    <t>Reg 21</t>
  </si>
  <si>
    <t>Reg 22</t>
  </si>
  <si>
    <t>TOTAL</t>
  </si>
  <si>
    <t>Utility</t>
  </si>
  <si>
    <t># of bedrooms +1</t>
  </si>
  <si>
    <t># of occupants</t>
  </si>
  <si>
    <t>ASHRAE 62.2 Dwelling Height</t>
  </si>
  <si>
    <t>Readings from Final Inspection</t>
  </si>
  <si>
    <t xml:space="preserve"> Reduced</t>
  </si>
  <si>
    <t>12. Final BD CFM Reading</t>
  </si>
  <si>
    <t>13. Final Total Duct Leakage</t>
  </si>
  <si>
    <t>14. Final WRTO Duct Leakage</t>
  </si>
  <si>
    <t>15. Duct Operating Pressures AFTER duct sealing</t>
  </si>
  <si>
    <t>16. Pressure Pan Readings (Pa) per Register @ Final</t>
  </si>
  <si>
    <t>17. ASHRAE Readings @ Final</t>
  </si>
  <si>
    <t>ASHRAE</t>
  </si>
  <si>
    <t>Pressure Pan Reduction Achieved:</t>
  </si>
  <si>
    <t>18. Did Sub meet Blower Door Target CFM?</t>
  </si>
  <si>
    <t>If NOT Met, have the weatherization crew do more effective air sealing work and/or document why unable to achieve targets.</t>
  </si>
  <si>
    <t>19. Did Sub meet Total Duct System Leakage Target CFM?</t>
  </si>
  <si>
    <t>20. Did Sub meet WRTO Duct System Leakage Target CFM?</t>
  </si>
  <si>
    <t>If NOT Met, have the weatherization crew do more effective duct sealing work and/or document why unable to achieve targets.</t>
  </si>
  <si>
    <t>21. Did Subrecipient maximize air and duct sealing measures to get final readings as low as possible within</t>
  </si>
  <si>
    <t>allowable limits?</t>
  </si>
  <si>
    <t>I certify that all the above referenced information is true and accurate.</t>
  </si>
  <si>
    <t>Subrecipient Representative</t>
  </si>
  <si>
    <t>Date</t>
  </si>
  <si>
    <t>Select Appropriate Maintenance Level</t>
  </si>
  <si>
    <t>Select Equipment Maintenance Factor</t>
  </si>
  <si>
    <t xml:space="preserve">Client Name: </t>
  </si>
  <si>
    <t>Old Formula</t>
  </si>
  <si>
    <t>OAS</t>
  </si>
  <si>
    <t>Volume</t>
  </si>
  <si>
    <t>Blower Door Calculations</t>
  </si>
  <si>
    <t>ACH</t>
  </si>
  <si>
    <t>MRV</t>
  </si>
  <si>
    <t>R.T.</t>
  </si>
  <si>
    <t>BTL</t>
  </si>
  <si>
    <t>Target</t>
  </si>
  <si>
    <t>New Formula</t>
  </si>
  <si>
    <t>Using the initial BD reading, select appropriate ACH number. These are the MAXIMUM allowable ACH options. Subrecipients are encouraged to choose lower ACH.</t>
  </si>
  <si>
    <t>0-1999 = 9ACH</t>
  </si>
  <si>
    <t>2000-2999 = 10ACH</t>
  </si>
  <si>
    <t>3000-3999 = 11ACH</t>
  </si>
  <si>
    <t>Initial BD</t>
  </si>
  <si>
    <t>4000-4999 = 12ACH</t>
  </si>
  <si>
    <t>5000+ = 13ACH</t>
  </si>
  <si>
    <t>Date:</t>
  </si>
  <si>
    <t>Assessor Signature:</t>
  </si>
  <si>
    <r>
      <t xml:space="preserve"> </t>
    </r>
    <r>
      <rPr>
        <sz val="16"/>
        <color theme="1"/>
        <rFont val="Calibri"/>
        <family val="2"/>
        <scheme val="minor"/>
      </rPr>
      <t>Appliance 4:</t>
    </r>
  </si>
  <si>
    <r>
      <t xml:space="preserve"> </t>
    </r>
    <r>
      <rPr>
        <sz val="16"/>
        <color theme="1"/>
        <rFont val="Calibri"/>
        <family val="2"/>
        <scheme val="minor"/>
      </rPr>
      <t>Appliance 3:</t>
    </r>
  </si>
  <si>
    <r>
      <t xml:space="preserve"> </t>
    </r>
    <r>
      <rPr>
        <sz val="16"/>
        <color theme="1"/>
        <rFont val="Calibri"/>
        <family val="2"/>
        <scheme val="minor"/>
      </rPr>
      <t>Appliance 2:</t>
    </r>
  </si>
  <si>
    <r>
      <t xml:space="preserve"> </t>
    </r>
    <r>
      <rPr>
        <sz val="16"/>
        <color theme="1"/>
        <rFont val="Calibri"/>
        <family val="2"/>
        <scheme val="minor"/>
      </rPr>
      <t>Appliance 1:</t>
    </r>
  </si>
  <si>
    <t>Draft Pass?</t>
  </si>
  <si>
    <t>Calc. Range(Pa)</t>
  </si>
  <si>
    <t>Pressure(Pa)</t>
  </si>
  <si>
    <t>Repeat test for any other natural draft appliances in the CAZ.</t>
  </si>
  <si>
    <t>seconds</t>
  </si>
  <si>
    <t>Appliance 4:</t>
  </si>
  <si>
    <t>Appliance 3:</t>
  </si>
  <si>
    <t>Appliance 2:</t>
  </si>
  <si>
    <t>Appliance 1:</t>
  </si>
  <si>
    <t>Spillage Pass?</t>
  </si>
  <si>
    <t>Time</t>
  </si>
  <si>
    <t>Under Natural/Normal conditions does appliance develop a good draft within 60 seconds?</t>
  </si>
  <si>
    <t xml:space="preserve">·        Perform the necessary measures to isolate the CAZ zone </t>
  </si>
  <si>
    <t>NATURAL/NORMAL CONDITIONS SPILLAGE / DRAFT TEST</t>
  </si>
  <si>
    <t xml:space="preserve">Cook stove notes- </t>
  </si>
  <si>
    <t>LR</t>
  </si>
  <si>
    <t>LF</t>
  </si>
  <si>
    <t>RR</t>
  </si>
  <si>
    <t xml:space="preserve">RF </t>
  </si>
  <si>
    <t>Oven (ppm CO as measured)</t>
  </si>
  <si>
    <t>Gas cook stove?</t>
  </si>
  <si>
    <t>Below 35 PPM?</t>
  </si>
  <si>
    <t>% EFF.</t>
  </si>
  <si>
    <t>PPM</t>
  </si>
  <si>
    <t>Ambient C0</t>
  </si>
  <si>
    <t>ppm CO Air Free</t>
  </si>
  <si>
    <t xml:space="preserve">Is the water heater below 120® F?  </t>
  </si>
  <si>
    <t>Calculated Temp. Pass or Fail?</t>
  </si>
  <si>
    <t>Furnace Heat Rise Range</t>
  </si>
  <si>
    <t>Supply Temp</t>
  </si>
  <si>
    <t>Return Temp</t>
  </si>
  <si>
    <t>Furnace Heat Rise Test</t>
  </si>
  <si>
    <t>Carbon Monoxide/EFF. Test (Max ppm Air Free is 400 ppm Furnaces &amp; 200 ppm water heaters or room heaters unless within manufacturer specs.)</t>
  </si>
  <si>
    <t>·        Document readings below</t>
  </si>
  <si>
    <r>
      <t xml:space="preserve">NOTE: </t>
    </r>
    <r>
      <rPr>
        <u/>
        <sz val="16"/>
        <color rgb="FFC00000"/>
        <rFont val="Calibri"/>
        <family val="2"/>
        <scheme val="minor"/>
      </rPr>
      <t>Check personal CO monitor and stop testing if ambient CO is over 35 PPM</t>
    </r>
    <r>
      <rPr>
        <sz val="16"/>
        <color rgb="FFC00000"/>
        <rFont val="Calibri"/>
        <family val="2"/>
        <scheme val="minor"/>
      </rPr>
      <t xml:space="preserve"> </t>
    </r>
  </si>
  <si>
    <r>
      <t xml:space="preserve">  </t>
    </r>
    <r>
      <rPr>
        <sz val="16"/>
        <color theme="1"/>
        <rFont val="Calibri"/>
        <family val="2"/>
        <scheme val="minor"/>
      </rPr>
      <t xml:space="preserve">Appliance 4 </t>
    </r>
  </si>
  <si>
    <r>
      <t xml:space="preserve">  </t>
    </r>
    <r>
      <rPr>
        <sz val="16"/>
        <color theme="1"/>
        <rFont val="Calibri"/>
        <family val="2"/>
        <scheme val="minor"/>
      </rPr>
      <t>Appliance 3:</t>
    </r>
  </si>
  <si>
    <r>
      <t xml:space="preserve">  </t>
    </r>
    <r>
      <rPr>
        <sz val="16"/>
        <color theme="1"/>
        <rFont val="Calibri"/>
        <family val="2"/>
        <scheme val="minor"/>
      </rPr>
      <t>Appliance 2:</t>
    </r>
  </si>
  <si>
    <r>
      <t xml:space="preserve">  </t>
    </r>
    <r>
      <rPr>
        <sz val="16"/>
        <color theme="1"/>
        <rFont val="Calibri"/>
        <family val="2"/>
        <scheme val="minor"/>
      </rPr>
      <t>Appliance 1:</t>
    </r>
  </si>
  <si>
    <t>Step #3-Document result and compare to calculated range.</t>
  </si>
  <si>
    <t>Step #2-Measure vent pressure WRT the CAZ on channel B.  Set time Average to “long” and record pressure.</t>
  </si>
  <si>
    <t xml:space="preserve">Step #1-Verify manometer/hose set up, static probe is facing appliance, &amp; ensure acceptable calculated draft pressure is input from the calculation listed in the preparation step from above </t>
  </si>
  <si>
    <r>
      <t xml:space="preserve">Note:  </t>
    </r>
    <r>
      <rPr>
        <u/>
        <sz val="16"/>
        <color rgb="FFC00000"/>
        <rFont val="Calibri"/>
        <family val="2"/>
        <scheme val="minor"/>
      </rPr>
      <t>Check personal CO monitor and stop testing if ambient CO is over 35 PPM</t>
    </r>
  </si>
  <si>
    <r>
      <t xml:space="preserve">        </t>
    </r>
    <r>
      <rPr>
        <sz val="16"/>
        <color theme="1"/>
        <rFont val="Calibri"/>
        <family val="2"/>
        <scheme val="minor"/>
      </rPr>
      <t>Appliance 4:</t>
    </r>
  </si>
  <si>
    <r>
      <t xml:space="preserve">        </t>
    </r>
    <r>
      <rPr>
        <sz val="16"/>
        <color theme="1"/>
        <rFont val="Calibri"/>
        <family val="2"/>
        <scheme val="minor"/>
      </rPr>
      <t>Appliance 3:</t>
    </r>
  </si>
  <si>
    <r>
      <t xml:space="preserve">        </t>
    </r>
    <r>
      <rPr>
        <sz val="16"/>
        <color theme="1"/>
        <rFont val="Calibri"/>
        <family val="2"/>
        <scheme val="minor"/>
      </rPr>
      <t>Appliance 2:</t>
    </r>
  </si>
  <si>
    <r>
      <t xml:space="preserve">        </t>
    </r>
    <r>
      <rPr>
        <sz val="16"/>
        <color theme="1"/>
        <rFont val="Calibri"/>
        <family val="2"/>
        <scheme val="minor"/>
      </rPr>
      <t>Appliance 1:</t>
    </r>
  </si>
  <si>
    <t>“WORST CASE” CONDITIONS SPILLAGE / DRAFT TEST</t>
  </si>
  <si>
    <t xml:space="preserve">Setup manometer and pressure hoses to measure flue draft pressure (see illustrations below if needed) </t>
  </si>
  <si>
    <t>Step #3-Setup manometer and hose configuration</t>
  </si>
  <si>
    <t>Step #2-Drill hole in flue piping for draft testing</t>
  </si>
  <si>
    <t>·        Document flue pressure in the calculated range portion of the draft test below</t>
  </si>
  <si>
    <t>·        Calculated Flue Pressure</t>
  </si>
  <si>
    <t>°F</t>
  </si>
  <si>
    <t>·        Outside Temperature</t>
  </si>
  <si>
    <t>EXAMPLE: (33°F ÷ 40 = .825) – 2.75 = -1.93 or -2 PA draft pressure</t>
  </si>
  <si>
    <t>Minimum acceptable draft pressure</t>
  </si>
  <si>
    <t>Outdoor temperature</t>
  </si>
  <si>
    <t>Step #1-Calculate acceptable draft pressure &amp; record</t>
  </si>
  <si>
    <t>-50 Pa</t>
  </si>
  <si>
    <t>Exhaust chimney-top draft inducer (fan at chimney top); High static pressure flame retention head oil burner; Sealed combustion appliances</t>
  </si>
  <si>
    <t>-15 Pa</t>
  </si>
  <si>
    <t>Mechanically Assisted/Induced draft boiler or furnace alone, or fan assisted water heater alone</t>
  </si>
  <si>
    <t>-5 Pa</t>
  </si>
  <si>
    <t>Mechanically Assisted/Induced draft boiler or furnace commonly vented with water heater</t>
  </si>
  <si>
    <t>Individual natural draft boiler or furnace or water heater</t>
  </si>
  <si>
    <t>Natural draft boiler or furnace with vent damper commonly vented with water heater</t>
  </si>
  <si>
    <t>-3 Pa</t>
  </si>
  <si>
    <t>Natural draft boiler or furnace commonly vented with water heater</t>
  </si>
  <si>
    <t>-2 Pa</t>
  </si>
  <si>
    <t>Orphaned natural draft water heater (including outside chimneys)</t>
  </si>
  <si>
    <t>APPLIANCE TYPES</t>
  </si>
  <si>
    <t>Open door, if present, between CAZ and Main Body of house.  Record Pa reading.</t>
  </si>
  <si>
    <t>Appliance Code (Example - HTR1, WH1, HTR2, etc.)</t>
  </si>
  <si>
    <t>·        Record readings in the box below for each scenario (door open, door closed)</t>
  </si>
  <si>
    <t>·        If the house has a fireplace that the client uses, turn on the blower door to 300 CFM with ring B to simulate.</t>
  </si>
  <si>
    <t>·        If the manometer is positive leave door closed, if negative open door.  “if it blows, close door, if not, leave open”</t>
  </si>
  <si>
    <t>(Note-use separate manometer to perform this test with manometer set to pressure/pressure)</t>
  </si>
  <si>
    <t xml:space="preserve">·        Turn on all exhaust fans - bath fans, kitchen fans, dryers - (do not turn on whole-house “attic” fans). </t>
  </si>
  <si>
    <t>Step #3-Find worst case scenario, document manometer results, and determine pass/fail using table below.</t>
  </si>
  <si>
    <t>·        Take baseline pressure using Manometer Baseline function (Baseline at least 30 to 60 seconds press enter).</t>
  </si>
  <si>
    <t xml:space="preserve">·        Setup manometer and pressure hoses to measure CAZ (WRT) outdoors (see illustrations below if needed) </t>
  </si>
  <si>
    <t>Step #2-Set up manometer and hose configuration</t>
  </si>
  <si>
    <t xml:space="preserve"> NOTE:  IF BLOWER DOOR IS SET UP, BE SURE FAN IS COVERED</t>
  </si>
  <si>
    <t>REMOVE FURNACE FILTER (re-install filter after test or replace it with new one as needed.)</t>
  </si>
  <si>
    <t xml:space="preserve"> OPEN ALL INTERIOR DOORS</t>
  </si>
  <si>
    <t xml:space="preserve"> CLOSE ALL EXTERIOR DOORS AND WINDOWS</t>
  </si>
  <si>
    <t xml:space="preserve"> TURN OFF AIR HANDLERS, EXHAUST FANS, CEILING FANS, W/U’s</t>
  </si>
  <si>
    <t xml:space="preserve"> TURN OFF OR SET TO PILOT ALL COMBUSTION APPLIANCES</t>
  </si>
  <si>
    <t>Step #1-Set House to ”Natural Conditions” Note-Same process used as getting ready to run BD</t>
  </si>
  <si>
    <t>Address:</t>
  </si>
  <si>
    <t>Client Name:</t>
  </si>
  <si>
    <t>CAZ Testing</t>
  </si>
  <si>
    <t>CHECK DRYER VENT AND LINT FILTER</t>
  </si>
  <si>
    <t>CLOSE ALL OPERABLE VENTS AND DAMPERS</t>
  </si>
  <si>
    <t>The home structure is wood-framed.</t>
  </si>
  <si>
    <t>Sq. Footage</t>
  </si>
  <si>
    <t xml:space="preserve">Center </t>
  </si>
  <si>
    <t>HWH Temp</t>
  </si>
  <si>
    <t>The home was manufactured before 2010.</t>
  </si>
  <si>
    <t>The home has an accessible unconditioned subspace.</t>
  </si>
  <si>
    <t>Incidental Repair cost paid for with DOE funds will be less than $500.</t>
  </si>
  <si>
    <t>Type:</t>
  </si>
  <si>
    <t>Type</t>
  </si>
  <si>
    <t>WAP Agencies</t>
  </si>
  <si>
    <t>Counties</t>
  </si>
  <si>
    <t>Alamo Area of Council of Governments</t>
  </si>
  <si>
    <t>Atascosa</t>
  </si>
  <si>
    <t>Baker Ripley</t>
  </si>
  <si>
    <t>Bandera</t>
  </si>
  <si>
    <t xml:space="preserve">Brazos Community Action Program Agency, Inc. </t>
  </si>
  <si>
    <t>Bexar</t>
  </si>
  <si>
    <t xml:space="preserve">City of Ft. Worth </t>
  </si>
  <si>
    <t>Comal</t>
  </si>
  <si>
    <t>Combined Community Action, Inc.</t>
  </si>
  <si>
    <t>Frio</t>
  </si>
  <si>
    <t>Gillespie</t>
  </si>
  <si>
    <t xml:space="preserve">Community Action Corporation of South Texas, Inc. </t>
  </si>
  <si>
    <t>Guadalupe</t>
  </si>
  <si>
    <t xml:space="preserve">Community Council of South Central Texas, Inc. </t>
  </si>
  <si>
    <t>Karnes</t>
  </si>
  <si>
    <t>Concho Valley Community Action Agency</t>
  </si>
  <si>
    <t>Kendall</t>
  </si>
  <si>
    <t>Dallas County Department of Health and Human Services</t>
  </si>
  <si>
    <t>Kerr</t>
  </si>
  <si>
    <t>Economic Opportunities Advancement Corporation of PR XI</t>
  </si>
  <si>
    <t>Medina</t>
  </si>
  <si>
    <t xml:space="preserve">El Paso Community Action Program, Project Bravo, Inc. </t>
  </si>
  <si>
    <t>Wilson</t>
  </si>
  <si>
    <t>Greater East Texas Community Action Program</t>
  </si>
  <si>
    <t>Harris</t>
  </si>
  <si>
    <t xml:space="preserve">Hill Country Community Action Association, Inc. </t>
  </si>
  <si>
    <t>Brazos</t>
  </si>
  <si>
    <t xml:space="preserve">Nueces County Community Action Agency </t>
  </si>
  <si>
    <t>Burleson</t>
  </si>
  <si>
    <t xml:space="preserve">Panhandle Community Services </t>
  </si>
  <si>
    <t>Grimes</t>
  </si>
  <si>
    <t>Rolling Plains Management Corporation</t>
  </si>
  <si>
    <t>Leon</t>
  </si>
  <si>
    <t xml:space="preserve">South Plains Community Action Association, Inc. </t>
  </si>
  <si>
    <t>Madison</t>
  </si>
  <si>
    <t>Texoma Council of Governments</t>
  </si>
  <si>
    <t>Robertson</t>
  </si>
  <si>
    <t>Travis County</t>
  </si>
  <si>
    <t>Walker</t>
  </si>
  <si>
    <t xml:space="preserve">West Texas Opportunities, Inc. </t>
  </si>
  <si>
    <t>Waller</t>
  </si>
  <si>
    <t>Washington</t>
  </si>
  <si>
    <t>Tarrant</t>
  </si>
  <si>
    <t>Austin</t>
  </si>
  <si>
    <t>Bastrop</t>
  </si>
  <si>
    <t>Blanco</t>
  </si>
  <si>
    <t>Caldwell</t>
  </si>
  <si>
    <t>Colorado</t>
  </si>
  <si>
    <t>Fayette</t>
  </si>
  <si>
    <t>Fort Bend</t>
  </si>
  <si>
    <t>Hays</t>
  </si>
  <si>
    <t>Lee</t>
  </si>
  <si>
    <t>Brooks</t>
  </si>
  <si>
    <t>Cameron</t>
  </si>
  <si>
    <t>Duval</t>
  </si>
  <si>
    <t>Hidalgo</t>
  </si>
  <si>
    <t>Jim Hogg</t>
  </si>
  <si>
    <t>Jim Wells</t>
  </si>
  <si>
    <t>Kenedy</t>
  </si>
  <si>
    <t>Kleberg</t>
  </si>
  <si>
    <t>San Patricio</t>
  </si>
  <si>
    <t>Starr</t>
  </si>
  <si>
    <t>Webb</t>
  </si>
  <si>
    <t>Willacy</t>
  </si>
  <si>
    <t>Zapata</t>
  </si>
  <si>
    <t>Coke</t>
  </si>
  <si>
    <t>Coleman</t>
  </si>
  <si>
    <t>Concho</t>
  </si>
  <si>
    <t>Crockett</t>
  </si>
  <si>
    <t>Irion</t>
  </si>
  <si>
    <t>Kimble</t>
  </si>
  <si>
    <t>McCulloch</t>
  </si>
  <si>
    <t>Menard</t>
  </si>
  <si>
    <t>Reagan</t>
  </si>
  <si>
    <t>Runnels</t>
  </si>
  <si>
    <t>Schleicher</t>
  </si>
  <si>
    <t>Sterling</t>
  </si>
  <si>
    <t>Sutton</t>
  </si>
  <si>
    <t>Tom Green</t>
  </si>
  <si>
    <t>Dallas</t>
  </si>
  <si>
    <t>Bosque</t>
  </si>
  <si>
    <t>Ellis</t>
  </si>
  <si>
    <t>Falls</t>
  </si>
  <si>
    <t>Freestone</t>
  </si>
  <si>
    <t>Hill</t>
  </si>
  <si>
    <t>Johnson</t>
  </si>
  <si>
    <t>Limestone</t>
  </si>
  <si>
    <t>McClennan</t>
  </si>
  <si>
    <t>Navarro</t>
  </si>
  <si>
    <t>El Paso</t>
  </si>
  <si>
    <t>Anderson</t>
  </si>
  <si>
    <t>Angelina</t>
  </si>
  <si>
    <t>Chambers</t>
  </si>
  <si>
    <t>Cherokee</t>
  </si>
  <si>
    <t>Galveston</t>
  </si>
  <si>
    <t>Gregg</t>
  </si>
  <si>
    <t>Hardin</t>
  </si>
  <si>
    <t>Harrison</t>
  </si>
  <si>
    <t>Henderson</t>
  </si>
  <si>
    <t>Houston</t>
  </si>
  <si>
    <t>Jasper</t>
  </si>
  <si>
    <t>Jefferson</t>
  </si>
  <si>
    <t>Kaufman</t>
  </si>
  <si>
    <t>Liberty</t>
  </si>
  <si>
    <t>Nacogdoches</t>
  </si>
  <si>
    <t>Newton</t>
  </si>
  <si>
    <t>Orange</t>
  </si>
  <si>
    <t>Panola</t>
  </si>
  <si>
    <t>Polk</t>
  </si>
  <si>
    <t>Rusk</t>
  </si>
  <si>
    <t>Sabine</t>
  </si>
  <si>
    <t>San Augustine</t>
  </si>
  <si>
    <t>San Jacinto</t>
  </si>
  <si>
    <t>Shelby</t>
  </si>
  <si>
    <t>Smith</t>
  </si>
  <si>
    <t>Trinity</t>
  </si>
  <si>
    <t>Tyler</t>
  </si>
  <si>
    <t>Upshur</t>
  </si>
  <si>
    <t>Van Zandt</t>
  </si>
  <si>
    <t xml:space="preserve">Wood </t>
  </si>
  <si>
    <t>Bell</t>
  </si>
  <si>
    <t>Burnet</t>
  </si>
  <si>
    <t>Coryell</t>
  </si>
  <si>
    <t>Erath</t>
  </si>
  <si>
    <t>Hamilton</t>
  </si>
  <si>
    <t>Lampasas</t>
  </si>
  <si>
    <t>Llano</t>
  </si>
  <si>
    <t>Mason</t>
  </si>
  <si>
    <t>Milam</t>
  </si>
  <si>
    <t>Mills</t>
  </si>
  <si>
    <t>San Saba</t>
  </si>
  <si>
    <t>Somervell</t>
  </si>
  <si>
    <t>Williamson</t>
  </si>
  <si>
    <t>Nueces</t>
  </si>
  <si>
    <t>Armstrong</t>
  </si>
  <si>
    <t>Briscoe</t>
  </si>
  <si>
    <t>Carson</t>
  </si>
  <si>
    <t>Childress</t>
  </si>
  <si>
    <t>Collingsworth</t>
  </si>
  <si>
    <t>Dallam</t>
  </si>
  <si>
    <t>Deaf Smith</t>
  </si>
  <si>
    <t>Donley</t>
  </si>
  <si>
    <t>Gray</t>
  </si>
  <si>
    <t>Hall</t>
  </si>
  <si>
    <t>Hansford</t>
  </si>
  <si>
    <t>Hartley</t>
  </si>
  <si>
    <t>Hemphill</t>
  </si>
  <si>
    <t>Hutchinson</t>
  </si>
  <si>
    <t>Lipscomb</t>
  </si>
  <si>
    <t>Moore</t>
  </si>
  <si>
    <t>Ochiltree</t>
  </si>
  <si>
    <t>Oldham</t>
  </si>
  <si>
    <t>Parmer</t>
  </si>
  <si>
    <t>Potter</t>
  </si>
  <si>
    <t>Randall</t>
  </si>
  <si>
    <t>Roberts</t>
  </si>
  <si>
    <t>Sherman</t>
  </si>
  <si>
    <t>Swisher</t>
  </si>
  <si>
    <t>Wheeler</t>
  </si>
  <si>
    <t>Archer</t>
  </si>
  <si>
    <t>Baylor</t>
  </si>
  <si>
    <t>Brown</t>
  </si>
  <si>
    <t>Callahan</t>
  </si>
  <si>
    <t>Clay</t>
  </si>
  <si>
    <t>Commanche</t>
  </si>
  <si>
    <t>Cottle</t>
  </si>
  <si>
    <t>Eastland</t>
  </si>
  <si>
    <t>Foard</t>
  </si>
  <si>
    <t>Hardeman</t>
  </si>
  <si>
    <t>Haskell</t>
  </si>
  <si>
    <t>Hood</t>
  </si>
  <si>
    <t>Jack</t>
  </si>
  <si>
    <t>Jones</t>
  </si>
  <si>
    <t>Kent</t>
  </si>
  <si>
    <t>Knox</t>
  </si>
  <si>
    <t>Montague</t>
  </si>
  <si>
    <t>Palo Pinto</t>
  </si>
  <si>
    <t>Parker</t>
  </si>
  <si>
    <t>Shackelford</t>
  </si>
  <si>
    <t>Stephens</t>
  </si>
  <si>
    <t>Stonewall</t>
  </si>
  <si>
    <t>Taylor</t>
  </si>
  <si>
    <t>Throckmorton</t>
  </si>
  <si>
    <t>Wichita</t>
  </si>
  <si>
    <t>Wilbarger</t>
  </si>
  <si>
    <t xml:space="preserve">Wise </t>
  </si>
  <si>
    <t xml:space="preserve">Young </t>
  </si>
  <si>
    <t>Bailey</t>
  </si>
  <si>
    <t>Cochran</t>
  </si>
  <si>
    <t>Crosby</t>
  </si>
  <si>
    <t>Dickens</t>
  </si>
  <si>
    <t>Floyd</t>
  </si>
  <si>
    <t>Garza</t>
  </si>
  <si>
    <t>Hale</t>
  </si>
  <si>
    <t>Hockley</t>
  </si>
  <si>
    <t>King</t>
  </si>
  <si>
    <t>Lamb</t>
  </si>
  <si>
    <t>Lubbock</t>
  </si>
  <si>
    <t>Lynn</t>
  </si>
  <si>
    <t>Motley</t>
  </si>
  <si>
    <t>Terry</t>
  </si>
  <si>
    <t>Yoakum</t>
  </si>
  <si>
    <t>Bowie</t>
  </si>
  <si>
    <t>Cass</t>
  </si>
  <si>
    <t xml:space="preserve">Collin  </t>
  </si>
  <si>
    <t>Cooke</t>
  </si>
  <si>
    <t>Delta</t>
  </si>
  <si>
    <t>Denton</t>
  </si>
  <si>
    <t>Fannin</t>
  </si>
  <si>
    <t>Franklin</t>
  </si>
  <si>
    <t>Grayson</t>
  </si>
  <si>
    <t>Hopkins</t>
  </si>
  <si>
    <t>Hunt</t>
  </si>
  <si>
    <t>Lamar</t>
  </si>
  <si>
    <t>Marion</t>
  </si>
  <si>
    <t>Morris</t>
  </si>
  <si>
    <t>Rains</t>
  </si>
  <si>
    <t>Rockwall</t>
  </si>
  <si>
    <t xml:space="preserve">Titus </t>
  </si>
  <si>
    <t xml:space="preserve">Travis </t>
  </si>
  <si>
    <t>Andrews</t>
  </si>
  <si>
    <t>Borden</t>
  </si>
  <si>
    <t>Dawson</t>
  </si>
  <si>
    <t>Ector</t>
  </si>
  <si>
    <t>Fisher</t>
  </si>
  <si>
    <t>Gaines</t>
  </si>
  <si>
    <t>Glasscock</t>
  </si>
  <si>
    <t>Howard</t>
  </si>
  <si>
    <t>Loving</t>
  </si>
  <si>
    <t>Martin</t>
  </si>
  <si>
    <t>Midland</t>
  </si>
  <si>
    <t>Mitchell</t>
  </si>
  <si>
    <t>Nolan</t>
  </si>
  <si>
    <t>Reeves</t>
  </si>
  <si>
    <t>Scurry</t>
  </si>
  <si>
    <t>Upton</t>
  </si>
  <si>
    <t>Ward</t>
  </si>
  <si>
    <t>Winkler</t>
  </si>
  <si>
    <t>Revision Date</t>
  </si>
  <si>
    <r>
      <t xml:space="preserve">4 tests required (per combustion appliance) - (1) Worst Case Depressurization Test (2) Spillage (3) Draft (4) CO/EFF    </t>
    </r>
    <r>
      <rPr>
        <b/>
        <sz val="18"/>
        <color rgb="FFC00000"/>
        <rFont val="Calibri"/>
        <family val="2"/>
        <scheme val="minor"/>
      </rPr>
      <t xml:space="preserve">                                                           (Note: Complete one test at a time in order)</t>
    </r>
  </si>
  <si>
    <r>
      <t xml:space="preserve">Test #1 </t>
    </r>
    <r>
      <rPr>
        <b/>
        <u/>
        <sz val="18"/>
        <color theme="1"/>
        <rFont val="Calibri"/>
        <family val="2"/>
        <scheme val="minor"/>
      </rPr>
      <t>Worst Case Depressurization Test</t>
    </r>
    <r>
      <rPr>
        <b/>
        <sz val="18"/>
        <color theme="1"/>
        <rFont val="Calibri"/>
        <family val="2"/>
        <scheme val="minor"/>
      </rPr>
      <t>: Verifying if anything in house can make appliance backdraft (perform for each CAZ zone)</t>
    </r>
  </si>
  <si>
    <r>
      <t>o   Remember when reviewing illustration to put</t>
    </r>
    <r>
      <rPr>
        <b/>
        <u/>
        <sz val="18"/>
        <color theme="1"/>
        <rFont val="Calibri"/>
        <family val="2"/>
        <scheme val="minor"/>
      </rPr>
      <t xml:space="preserve"> hand over right side of gauge</t>
    </r>
  </si>
  <si>
    <r>
      <t xml:space="preserve">·        Close all interior doors to rooms test doors </t>
    </r>
    <r>
      <rPr>
        <b/>
        <u/>
        <sz val="18"/>
        <color rgb="FFC00000"/>
        <rFont val="Calibri"/>
        <family val="2"/>
        <scheme val="minor"/>
      </rPr>
      <t>starting with door furthest away from the CAZ</t>
    </r>
    <r>
      <rPr>
        <sz val="18"/>
        <color rgb="FFC00000"/>
        <rFont val="Calibri"/>
        <family val="2"/>
        <scheme val="minor"/>
      </rPr>
      <t xml:space="preserve"> and work your way back to the CAZ</t>
    </r>
    <r>
      <rPr>
        <b/>
        <sz val="18"/>
        <color rgb="FFC00000"/>
        <rFont val="Calibri"/>
        <family val="2"/>
        <scheme val="minor"/>
      </rPr>
      <t xml:space="preserve">. </t>
    </r>
  </si>
  <si>
    <r>
      <t xml:space="preserve">·        If unit has a central system open all interior doors </t>
    </r>
    <r>
      <rPr>
        <b/>
        <sz val="18"/>
        <color rgb="FFC00000"/>
        <rFont val="Calibri"/>
        <family val="2"/>
        <scheme val="minor"/>
      </rPr>
      <t>and repeat steps in red above.</t>
    </r>
  </si>
  <si>
    <r>
      <t xml:space="preserve">Designate </t>
    </r>
    <r>
      <rPr>
        <b/>
        <i/>
        <sz val="18"/>
        <color rgb="FFC00000"/>
        <rFont val="Calibri"/>
        <family val="2"/>
        <scheme val="minor"/>
      </rPr>
      <t>Combustion Appliance</t>
    </r>
    <r>
      <rPr>
        <b/>
        <sz val="18"/>
        <color theme="1"/>
        <rFont val="Calibri"/>
        <family val="2"/>
        <scheme val="minor"/>
      </rPr>
      <t xml:space="preserve"> being tested:</t>
    </r>
  </si>
  <si>
    <r>
      <t xml:space="preserve">Close door between CAZ and Main Body of house.  Record Pa reading.                                         </t>
    </r>
    <r>
      <rPr>
        <i/>
        <sz val="18"/>
        <color theme="1"/>
        <rFont val="Calibri"/>
        <family val="2"/>
        <scheme val="minor"/>
      </rPr>
      <t>(if no door, skip  to next step)</t>
    </r>
  </si>
  <si>
    <r>
      <t>Air Handler on.</t>
    </r>
    <r>
      <rPr>
        <sz val="18"/>
        <color theme="1"/>
        <rFont val="Calibri"/>
        <family val="2"/>
        <scheme val="minor"/>
      </rPr>
      <t xml:space="preserve">  Check position of interior doors with smoke puffer or manometer for worst case condition.  Close CAZ door and record Pa reading.</t>
    </r>
  </si>
  <si>
    <r>
      <t>Air handler on.</t>
    </r>
    <r>
      <rPr>
        <sz val="18"/>
        <color theme="1"/>
        <rFont val="Calibri"/>
        <family val="2"/>
        <scheme val="minor"/>
      </rPr>
      <t xml:space="preserve"> Open door between CAZ and Main body of house.  Record Pa reading. </t>
    </r>
    <r>
      <rPr>
        <i/>
        <sz val="18"/>
        <color theme="1"/>
        <rFont val="Calibri"/>
        <family val="2"/>
        <scheme val="minor"/>
      </rPr>
      <t>(If no door, skip step).</t>
    </r>
  </si>
  <si>
    <r>
      <t xml:space="preserve">According to the </t>
    </r>
    <r>
      <rPr>
        <b/>
        <sz val="18"/>
        <color theme="1"/>
        <rFont val="Calibri"/>
        <family val="2"/>
        <scheme val="minor"/>
      </rPr>
      <t>CAZ Depressurization Limit Table</t>
    </r>
    <r>
      <rPr>
        <b/>
        <sz val="18"/>
        <color rgb="FFFF0000"/>
        <rFont val="Calibri"/>
        <family val="2"/>
        <scheme val="minor"/>
      </rPr>
      <t xml:space="preserve"> </t>
    </r>
    <r>
      <rPr>
        <b/>
        <sz val="18"/>
        <color rgb="FFC00000"/>
        <rFont val="Calibri"/>
        <family val="2"/>
        <scheme val="minor"/>
      </rPr>
      <t>below, does CAZ pass?</t>
    </r>
  </si>
  <si>
    <r>
      <t xml:space="preserve">If the CAZ is </t>
    </r>
    <r>
      <rPr>
        <b/>
        <u/>
        <sz val="18"/>
        <color rgb="FFC00000"/>
        <rFont val="Calibri"/>
        <family val="2"/>
        <scheme val="minor"/>
      </rPr>
      <t>more negative</t>
    </r>
    <r>
      <rPr>
        <b/>
        <sz val="18"/>
        <color rgb="FFC00000"/>
        <rFont val="Calibri"/>
        <family val="2"/>
        <scheme val="minor"/>
      </rPr>
      <t xml:space="preserve"> than the values listed, it is recommended you take steps to correct it.</t>
    </r>
  </si>
  <si>
    <t>VISUALLY INSPECT VENTING (of each  appliance)</t>
  </si>
  <si>
    <r>
      <t xml:space="preserve">Preparation for </t>
    </r>
    <r>
      <rPr>
        <b/>
        <u/>
        <sz val="18"/>
        <color theme="1"/>
        <rFont val="Calibri"/>
        <family val="2"/>
        <scheme val="minor"/>
      </rPr>
      <t>Test #2 Spillage</t>
    </r>
    <r>
      <rPr>
        <b/>
        <sz val="18"/>
        <color theme="1"/>
        <rFont val="Calibri"/>
        <family val="2"/>
        <scheme val="minor"/>
      </rPr>
      <t xml:space="preserve">, </t>
    </r>
    <r>
      <rPr>
        <b/>
        <u/>
        <sz val="18"/>
        <color theme="1"/>
        <rFont val="Calibri"/>
        <family val="2"/>
        <scheme val="minor"/>
      </rPr>
      <t>Test #3 Draft</t>
    </r>
    <r>
      <rPr>
        <b/>
        <sz val="18"/>
        <color theme="1"/>
        <rFont val="Calibri"/>
        <family val="2"/>
        <scheme val="minor"/>
      </rPr>
      <t xml:space="preserve">, &amp; </t>
    </r>
    <r>
      <rPr>
        <b/>
        <u/>
        <sz val="18"/>
        <color theme="1"/>
        <rFont val="Calibri"/>
        <family val="2"/>
        <scheme val="minor"/>
      </rPr>
      <t>Test #4 CO/Eff</t>
    </r>
    <r>
      <rPr>
        <b/>
        <sz val="18"/>
        <color theme="1"/>
        <rFont val="Calibri"/>
        <family val="2"/>
        <scheme val="minor"/>
      </rPr>
      <t>.</t>
    </r>
  </si>
  <si>
    <r>
      <t xml:space="preserve">Below 10°F             </t>
    </r>
    <r>
      <rPr>
        <sz val="18"/>
        <color rgb="FF0000FF"/>
        <rFont val="Wingdings"/>
        <charset val="2"/>
      </rPr>
      <t>ð                 ð</t>
    </r>
  </si>
  <si>
    <r>
      <rPr>
        <sz val="18"/>
        <color rgb="FF0000FF"/>
        <rFont val="Wingdings"/>
        <charset val="2"/>
      </rPr>
      <t>ð</t>
    </r>
    <r>
      <rPr>
        <sz val="18"/>
        <color rgb="FF0000FF"/>
        <rFont val="Calibri"/>
        <family val="2"/>
        <scheme val="minor"/>
      </rPr>
      <t xml:space="preserve">                      </t>
    </r>
    <r>
      <rPr>
        <sz val="18"/>
        <color theme="1"/>
        <rFont val="Calibri"/>
        <family val="2"/>
        <scheme val="minor"/>
      </rPr>
      <t>-2.5 PA</t>
    </r>
  </si>
  <si>
    <r>
      <t xml:space="preserve">10°F up to 90°F     </t>
    </r>
    <r>
      <rPr>
        <sz val="18"/>
        <color rgb="FF0000FF"/>
        <rFont val="Wingdings"/>
        <charset val="2"/>
      </rPr>
      <t>ð                 ð</t>
    </r>
  </si>
  <si>
    <r>
      <rPr>
        <sz val="18"/>
        <color rgb="FF0000FF"/>
        <rFont val="Wingdings"/>
        <charset val="2"/>
      </rPr>
      <t>ð</t>
    </r>
    <r>
      <rPr>
        <sz val="18"/>
        <color rgb="FF0000FF"/>
        <rFont val="Calibri"/>
        <family val="2"/>
        <scheme val="minor"/>
      </rPr>
      <t xml:space="preserve"> </t>
    </r>
    <r>
      <rPr>
        <sz val="18"/>
        <color theme="1"/>
        <rFont val="Calibri"/>
        <family val="2"/>
        <scheme val="minor"/>
      </rPr>
      <t>(Outdoor temp. ÷ 40) – 2.75 (see example)</t>
    </r>
  </si>
  <si>
    <r>
      <t xml:space="preserve">Above 90°F    </t>
    </r>
    <r>
      <rPr>
        <sz val="18"/>
        <color theme="1"/>
        <rFont val="Wingdings"/>
        <charset val="2"/>
      </rPr>
      <t xml:space="preserve">  </t>
    </r>
    <r>
      <rPr>
        <sz val="18"/>
        <color rgb="FF0000FF"/>
        <rFont val="Wingdings"/>
        <charset val="2"/>
      </rPr>
      <t>ð                 ð</t>
    </r>
  </si>
  <si>
    <r>
      <rPr>
        <sz val="18"/>
        <color rgb="FF0000FF"/>
        <rFont val="Wingdings"/>
        <charset val="2"/>
      </rPr>
      <t>ð</t>
    </r>
    <r>
      <rPr>
        <sz val="18"/>
        <color rgb="FF0000FF"/>
        <rFont val="Calibri"/>
        <family val="2"/>
        <scheme val="minor"/>
      </rPr>
      <t xml:space="preserve">                      </t>
    </r>
    <r>
      <rPr>
        <sz val="18"/>
        <color theme="1"/>
        <rFont val="Calibri"/>
        <family val="2"/>
        <scheme val="minor"/>
      </rPr>
      <t>-0.5 PA</t>
    </r>
  </si>
  <si>
    <r>
      <t>NOTE: Rounding final number up is acceptable, rounding down is UNACCEPTABLE! -</t>
    </r>
    <r>
      <rPr>
        <b/>
        <sz val="18"/>
        <color rgb="FFFF0000"/>
        <rFont val="Calibri"/>
        <family val="2"/>
        <scheme val="minor"/>
      </rPr>
      <t xml:space="preserve">   </t>
    </r>
    <r>
      <rPr>
        <b/>
        <sz val="18"/>
        <color rgb="FFC00000"/>
        <rFont val="Calibri"/>
        <family val="2"/>
        <scheme val="minor"/>
      </rPr>
      <t>Worst case draft fails if pressure is MORE POSITIVE than the limit!</t>
    </r>
  </si>
  <si>
    <r>
      <t>o   Remember when reviewing illustration to put</t>
    </r>
    <r>
      <rPr>
        <b/>
        <u/>
        <sz val="18"/>
        <color theme="1"/>
        <rFont val="Calibri"/>
        <family val="2"/>
        <scheme val="minor"/>
      </rPr>
      <t xml:space="preserve"> hand over left side of gauge</t>
    </r>
    <r>
      <rPr>
        <b/>
        <sz val="18"/>
        <color theme="1"/>
        <rFont val="Calibri"/>
        <family val="2"/>
        <scheme val="minor"/>
      </rPr>
      <t xml:space="preserve"> (</t>
    </r>
    <r>
      <rPr>
        <b/>
        <i/>
        <sz val="18"/>
        <color theme="1"/>
        <rFont val="Calibri"/>
        <family val="2"/>
        <scheme val="minor"/>
      </rPr>
      <t>do not use side with baseline</t>
    </r>
    <r>
      <rPr>
        <b/>
        <sz val="18"/>
        <color theme="1"/>
        <rFont val="Calibri"/>
        <family val="2"/>
        <scheme val="minor"/>
      </rPr>
      <t>)</t>
    </r>
  </si>
  <si>
    <r>
      <t xml:space="preserve">o   Ensure to utilize pressure static probe &amp; </t>
    </r>
    <r>
      <rPr>
        <b/>
        <u/>
        <sz val="18"/>
        <color theme="1"/>
        <rFont val="Calibri"/>
        <family val="2"/>
        <scheme val="minor"/>
      </rPr>
      <t>probe is facing towards appliance</t>
    </r>
  </si>
  <si>
    <r>
      <t>Step #4</t>
    </r>
    <r>
      <rPr>
        <b/>
        <i/>
        <sz val="18"/>
        <color theme="1"/>
        <rFont val="Calibri"/>
        <family val="2"/>
        <scheme val="minor"/>
      </rPr>
      <t>-</t>
    </r>
    <r>
      <rPr>
        <b/>
        <i/>
        <u/>
        <sz val="18"/>
        <color theme="1"/>
        <rFont val="Calibri"/>
        <family val="2"/>
        <scheme val="minor"/>
      </rPr>
      <t>Calibrate monoxer outside</t>
    </r>
    <r>
      <rPr>
        <b/>
        <i/>
        <sz val="18"/>
        <color theme="1"/>
        <rFont val="Calibri"/>
        <family val="2"/>
        <scheme val="minor"/>
      </rPr>
      <t xml:space="preserve">, </t>
    </r>
    <r>
      <rPr>
        <b/>
        <i/>
        <u/>
        <sz val="18"/>
        <color theme="1"/>
        <rFont val="Calibri"/>
        <family val="2"/>
        <scheme val="minor"/>
      </rPr>
      <t>ensure personal CO detector is operating</t>
    </r>
    <r>
      <rPr>
        <b/>
        <i/>
        <sz val="18"/>
        <color theme="1"/>
        <rFont val="Calibri"/>
        <family val="2"/>
        <scheme val="minor"/>
      </rPr>
      <t xml:space="preserve">, &amp; </t>
    </r>
    <r>
      <rPr>
        <b/>
        <i/>
        <u/>
        <sz val="18"/>
        <color theme="1"/>
        <rFont val="Calibri"/>
        <family val="2"/>
        <scheme val="minor"/>
      </rPr>
      <t>obtain mirror for testing spillage</t>
    </r>
  </si>
  <si>
    <r>
      <t>Step #5</t>
    </r>
    <r>
      <rPr>
        <b/>
        <i/>
        <sz val="18"/>
        <color theme="1"/>
        <rFont val="Calibri"/>
        <family val="2"/>
        <scheme val="minor"/>
      </rPr>
      <t xml:space="preserve">-Ensure house is setup in “WORST CASE CONDITION” (reference test results from Worst Case Depressurization Test) </t>
    </r>
  </si>
  <si>
    <r>
      <t xml:space="preserve">Test #2 </t>
    </r>
    <r>
      <rPr>
        <b/>
        <u/>
        <sz val="18"/>
        <color theme="1"/>
        <rFont val="Calibri"/>
        <family val="2"/>
        <scheme val="minor"/>
      </rPr>
      <t>Spillage Test</t>
    </r>
    <r>
      <rPr>
        <b/>
        <sz val="18"/>
        <color theme="1"/>
        <rFont val="Calibri"/>
        <family val="2"/>
        <scheme val="minor"/>
      </rPr>
      <t>: (visually inspecting if appliance is back-drafting) (perform for each appliance)</t>
    </r>
  </si>
  <si>
    <r>
      <t>Step #1-</t>
    </r>
    <r>
      <rPr>
        <b/>
        <i/>
        <sz val="18"/>
        <color theme="1"/>
        <rFont val="Calibri"/>
        <family val="2"/>
        <scheme val="minor"/>
      </rPr>
      <t xml:space="preserve">Starting with the smallest BTUH appliance, </t>
    </r>
    <r>
      <rPr>
        <b/>
        <i/>
        <u/>
        <sz val="18"/>
        <color theme="1"/>
        <rFont val="Calibri"/>
        <family val="2"/>
        <scheme val="minor"/>
      </rPr>
      <t>fire the appliance</t>
    </r>
    <r>
      <rPr>
        <b/>
        <i/>
        <sz val="18"/>
        <color theme="1"/>
        <rFont val="Calibri"/>
        <family val="2"/>
        <scheme val="minor"/>
      </rPr>
      <t>, start a 60 second timer, and test spillage.</t>
    </r>
  </si>
  <si>
    <r>
      <t>Step #2</t>
    </r>
    <r>
      <rPr>
        <b/>
        <i/>
        <sz val="18"/>
        <color theme="1"/>
        <rFont val="Calibri"/>
        <family val="2"/>
        <scheme val="minor"/>
      </rPr>
      <t>-Record length of time it took for units to start drafting and answer draft column.</t>
    </r>
  </si>
  <si>
    <r>
      <t xml:space="preserve">Note- </t>
    </r>
    <r>
      <rPr>
        <i/>
        <u/>
        <sz val="18"/>
        <color rgb="FFC00000"/>
        <rFont val="Calibri"/>
        <family val="2"/>
        <scheme val="minor"/>
      </rPr>
      <t>If appliance does not draft within 60 seconds proceed to Test #5 and follow instructions</t>
    </r>
  </si>
  <si>
    <r>
      <t xml:space="preserve">Test #3 </t>
    </r>
    <r>
      <rPr>
        <b/>
        <u/>
        <sz val="18"/>
        <color theme="1"/>
        <rFont val="Calibri"/>
        <family val="2"/>
        <scheme val="minor"/>
      </rPr>
      <t>Draft Test</t>
    </r>
    <r>
      <rPr>
        <b/>
        <sz val="18"/>
        <color theme="1"/>
        <rFont val="Calibri"/>
        <family val="2"/>
        <scheme val="minor"/>
      </rPr>
      <t>: (test pressure in flue with static probe pointing down towards appliance and ensure the pressure is more negative than the calculated pressure) (perform for each appliance)</t>
    </r>
  </si>
  <si>
    <r>
      <t xml:space="preserve">·        </t>
    </r>
    <r>
      <rPr>
        <b/>
        <sz val="18"/>
        <color theme="1"/>
        <rFont val="Calibri"/>
        <family val="2"/>
        <scheme val="minor"/>
      </rPr>
      <t xml:space="preserve">(if reading is acceptable/passes &amp; is more negative proceed to Test #4) </t>
    </r>
  </si>
  <si>
    <r>
      <t xml:space="preserve">·        </t>
    </r>
    <r>
      <rPr>
        <b/>
        <sz val="18"/>
        <color theme="1"/>
        <rFont val="Calibri"/>
        <family val="2"/>
        <scheme val="minor"/>
      </rPr>
      <t>(if reading fails &amp; is more positive proceed to Test #5)</t>
    </r>
  </si>
  <si>
    <r>
      <t xml:space="preserve">Test #4 </t>
    </r>
    <r>
      <rPr>
        <b/>
        <u/>
        <sz val="18"/>
        <color theme="1"/>
        <rFont val="Calibri"/>
        <family val="2"/>
        <scheme val="minor"/>
      </rPr>
      <t>CO/Eff/Other required testing</t>
    </r>
    <r>
      <rPr>
        <b/>
        <sz val="18"/>
        <color theme="1"/>
        <rFont val="Calibri"/>
        <family val="2"/>
        <scheme val="minor"/>
      </rPr>
      <t>:(perform all other combustion and required testing)</t>
    </r>
  </si>
  <si>
    <r>
      <t xml:space="preserve">Test #5 </t>
    </r>
    <r>
      <rPr>
        <b/>
        <u/>
        <sz val="18"/>
        <color theme="1"/>
        <rFont val="Calibri"/>
        <family val="2"/>
        <scheme val="minor"/>
      </rPr>
      <t>Spillage &amp; Draft Natural Conditions:</t>
    </r>
    <r>
      <rPr>
        <b/>
        <sz val="18"/>
        <color theme="1"/>
        <rFont val="Calibri"/>
        <family val="2"/>
        <scheme val="minor"/>
      </rPr>
      <t xml:space="preserve">  (Only test units that failed spillage or draft in  WORST CASE steps above)</t>
    </r>
  </si>
  <si>
    <r>
      <t>Step #</t>
    </r>
    <r>
      <rPr>
        <sz val="18"/>
        <color theme="1"/>
        <rFont val="Calibri"/>
        <family val="2"/>
        <scheme val="minor"/>
      </rPr>
      <t>1-Allow venting system time to cool down.</t>
    </r>
  </si>
  <si>
    <r>
      <t>Step #2</t>
    </r>
    <r>
      <rPr>
        <sz val="18"/>
        <color theme="1"/>
        <rFont val="Calibri"/>
        <family val="2"/>
        <scheme val="minor"/>
      </rPr>
      <t>-Turn off all fans and open all interior doors</t>
    </r>
  </si>
  <si>
    <r>
      <t>Step #3-</t>
    </r>
    <r>
      <rPr>
        <sz val="18"/>
        <color theme="1"/>
        <rFont val="Calibri"/>
        <family val="2"/>
        <scheme val="minor"/>
      </rPr>
      <t xml:space="preserve"> Starting with the smallest BTUH appliance, fire the appliance and retest spillage &amp; draft using methods from steps above</t>
    </r>
  </si>
  <si>
    <r>
      <t>Step #4</t>
    </r>
    <r>
      <rPr>
        <sz val="18"/>
        <color theme="1"/>
        <rFont val="Calibri"/>
        <family val="2"/>
        <scheme val="minor"/>
      </rPr>
      <t>-Document &amp; review readings.  (If unit fails either of these test it must be taken out of service until issue is corrected)</t>
    </r>
  </si>
  <si>
    <r>
      <t>Step #5</t>
    </r>
    <r>
      <rPr>
        <sz val="18"/>
        <color theme="1"/>
        <rFont val="Calibri"/>
        <family val="2"/>
        <scheme val="minor"/>
      </rPr>
      <t>-If unit passes under natural conditions perform the following:</t>
    </r>
  </si>
  <si>
    <r>
      <t xml:space="preserve">·        Return to step #4 and complete the remainder of testing </t>
    </r>
    <r>
      <rPr>
        <b/>
        <u/>
        <sz val="18"/>
        <color theme="1"/>
        <rFont val="Calibri"/>
        <family val="2"/>
        <scheme val="minor"/>
      </rPr>
      <t>And</t>
    </r>
  </si>
  <si>
    <t>Select Furnace Location</t>
  </si>
  <si>
    <t>Select Funding Source</t>
  </si>
  <si>
    <t>Select Furnace Type</t>
  </si>
  <si>
    <t>Select Cooling Equipment</t>
  </si>
  <si>
    <t xml:space="preserve">An energy conservation measure "ECM") may include contributory items necessary for the proper installation of that ECM. The installed cost of all contributory items, associated with the proper installation cannot exceed the cost of the individual ECM cost. Both the contributory and ECM costs are to be wrapped for the total ECM cost. </t>
  </si>
  <si>
    <t xml:space="preserve">1.  Perform the Major Measures in order as they appear on the list below. Documentation (including client denial   of major measures) must be provided if a Major Measure is not addressed, or end result is not achieved. </t>
  </si>
  <si>
    <t xml:space="preserve">2.  Once Major Measures have been adequately addressed, any of the Secondary Measures may be addressed in any order according to the professional judgment of the Subrecipient staff.  </t>
  </si>
  <si>
    <t xml:space="preserve">        -   Decisions should be based on what is best for each individual client and unit and what has the best potential energy  savings impact for that household, while maximizing allowable program expenditures </t>
  </si>
  <si>
    <t>Effective for Program Year 2023 LIHEAP Contracts</t>
  </si>
  <si>
    <t xml:space="preserve">d.     To include cook stoves refer to current Texas Health &amp; Safety Plan </t>
  </si>
  <si>
    <t>https://www.tdhca.state.tx.us/community-affairs/wap/docs/22-WAP-Health&amp;Safety.pdf</t>
  </si>
  <si>
    <t xml:space="preserve">c.     Refer to current Health &amp; Safety Plan </t>
  </si>
  <si>
    <t xml:space="preserve">ii.    If not adequately insulated, dense pack applicable wall cavities, including above and below all windows and doors.  </t>
  </si>
  <si>
    <t xml:space="preserve">c.     Replaced units must be de-manufactured properly, materials must be recycled and refrigerant properly disposed of in accordance with EPA regulations. </t>
  </si>
  <si>
    <t>•    Smart Thermostat</t>
  </si>
  <si>
    <t>• Solar Screens/Window Film</t>
  </si>
  <si>
    <t>•Low-Cost Measures</t>
  </si>
  <si>
    <t>• Incidental Repairs</t>
  </si>
  <si>
    <t xml:space="preserve">i.   Essential wiring defined as any wiring going directly to an appliance that is by the WX program. </t>
  </si>
  <si>
    <t>• HVAC/Evaporative Cooler Replacement</t>
  </si>
  <si>
    <t xml:space="preserve">iii.   HVAC units with a SEER or downgraded SEER of 12 or less should be replaced. </t>
  </si>
  <si>
    <t xml:space="preserve">2.      The components have a valid AHRI rating. </t>
  </si>
  <si>
    <t xml:space="preserve">b.    Repair of central system is potentially allowable. Justification for the repair must be documented in the client file. Repair can include, but is not limited to: </t>
  </si>
  <si>
    <t xml:space="preserve">i.    Replacement must be justified by LIHEAP WAP AC Replacement Tool. </t>
  </si>
  <si>
    <r>
      <rPr>
        <b/>
        <sz val="11"/>
        <color theme="1"/>
        <rFont val="Calibri"/>
        <family val="2"/>
        <scheme val="minor"/>
      </rPr>
      <t>Incidental Repair</t>
    </r>
    <r>
      <rPr>
        <sz val="11"/>
        <color theme="1"/>
        <rFont val="Calibri"/>
        <family val="2"/>
        <scheme val="minor"/>
      </rPr>
      <t xml:space="preserve"> is defined as repairs necessary on items for the effective preservation of weatherized materials. </t>
    </r>
  </si>
  <si>
    <r>
      <t xml:space="preserve">b.     </t>
    </r>
    <r>
      <rPr>
        <sz val="11"/>
        <rFont val="Calibri"/>
        <family val="2"/>
        <scheme val="minor"/>
      </rPr>
      <t>Must meet ASHRAE 62.2-2016 Standard.</t>
    </r>
  </si>
  <si>
    <r>
      <t>a.</t>
    </r>
    <r>
      <rPr>
        <sz val="11"/>
        <rFont val="Calibri"/>
        <family val="2"/>
        <scheme val="minor"/>
      </rPr>
      <t>    NO MAXIMUM COST LIMITATION.</t>
    </r>
  </si>
  <si>
    <r>
      <t>b.</t>
    </r>
    <r>
      <rPr>
        <sz val="11"/>
        <rFont val="Calibri"/>
        <family val="2"/>
        <scheme val="minor"/>
      </rPr>
      <t>       All costs (labor and materials) must be detailed on the Building Weatherization Report (BWR).</t>
    </r>
  </si>
  <si>
    <r>
      <t>c.</t>
    </r>
    <r>
      <rPr>
        <sz val="11"/>
        <rFont val="Calibri"/>
        <family val="2"/>
        <scheme val="minor"/>
      </rPr>
      <t>        Complete current Blower Door Data Sheet as instructed.</t>
    </r>
  </si>
  <si>
    <r>
      <t>d.</t>
    </r>
    <r>
      <rPr>
        <sz val="11"/>
        <rFont val="Calibri"/>
        <family val="2"/>
        <scheme val="minor"/>
      </rPr>
      <t xml:space="preserve">       At Subrecipient Final Inspection, MUST MEET or EXCEED the Blower Door Target as defined by TDCHA WAP Air Infiltration and Duct Sealing Target Policy. </t>
    </r>
  </si>
  <si>
    <r>
      <t>3.</t>
    </r>
    <r>
      <rPr>
        <b/>
        <sz val="11"/>
        <rFont val="Calibri"/>
        <family val="2"/>
        <scheme val="minor"/>
      </rPr>
      <t>   Duct Sealing</t>
    </r>
  </si>
  <si>
    <r>
      <t>a.</t>
    </r>
    <r>
      <rPr>
        <sz val="11"/>
        <rFont val="Calibri"/>
        <family val="2"/>
        <scheme val="minor"/>
      </rPr>
      <t>        NO MAXIMUM COST LIMITATION.</t>
    </r>
  </si>
  <si>
    <r>
      <t>b.</t>
    </r>
    <r>
      <rPr>
        <sz val="11"/>
        <rFont val="Calibri"/>
        <family val="2"/>
        <scheme val="minor"/>
      </rPr>
      <t>       All return ducts to be sealed regardless of location.</t>
    </r>
  </si>
  <si>
    <r>
      <t>c.</t>
    </r>
    <r>
      <rPr>
        <sz val="11"/>
        <rFont val="Calibri"/>
        <family val="2"/>
        <scheme val="minor"/>
      </rPr>
      <t>        All supply ducts to be sealed when in unconditioned space.</t>
    </r>
  </si>
  <si>
    <r>
      <t>d.</t>
    </r>
    <r>
      <rPr>
        <sz val="11"/>
        <rFont val="Calibri"/>
        <family val="2"/>
        <scheme val="minor"/>
      </rPr>
      <t xml:space="preserve">       At Subrecipient Final Inspection, MUST MEET or EXCEED Duct Blaster Target (With Reference to Outside) as defined by TDCHA WAP Air infiltration and Duct Sealing Target Policy.  </t>
    </r>
  </si>
  <si>
    <r>
      <t xml:space="preserve">a.        </t>
    </r>
    <r>
      <rPr>
        <sz val="11"/>
        <rFont val="Calibri"/>
        <family val="2"/>
        <scheme val="minor"/>
      </rPr>
      <t xml:space="preserve">If existing insulation is assessed as R27 or below, must insulate to meet current code. </t>
    </r>
  </si>
  <si>
    <r>
      <t>b.</t>
    </r>
    <r>
      <rPr>
        <sz val="11"/>
        <rFont val="Calibri"/>
        <family val="2"/>
        <scheme val="minor"/>
      </rPr>
      <t>       Block all heat sources &amp; attic hatches.</t>
    </r>
  </si>
  <si>
    <r>
      <t xml:space="preserve"> c.</t>
    </r>
    <r>
      <rPr>
        <sz val="11"/>
        <rFont val="Calibri"/>
        <family val="2"/>
        <scheme val="minor"/>
      </rPr>
      <t>       If no insulation is added but ventilation needed, install ventilation under H&amp;S.</t>
    </r>
  </si>
  <si>
    <r>
      <t>5.</t>
    </r>
    <r>
      <rPr>
        <b/>
        <sz val="11"/>
        <rFont val="Calibri"/>
        <family val="2"/>
        <scheme val="minor"/>
      </rPr>
      <t>   Wall Insulation</t>
    </r>
  </si>
  <si>
    <r>
      <t>a.</t>
    </r>
    <r>
      <rPr>
        <sz val="11"/>
        <rFont val="Calibri"/>
        <family val="2"/>
        <scheme val="minor"/>
      </rPr>
      <t>        Check all exterior walls for existing insulation levels.</t>
    </r>
  </si>
  <si>
    <r>
      <t>6.</t>
    </r>
    <r>
      <rPr>
        <b/>
        <sz val="11"/>
        <rFont val="Calibri"/>
        <family val="2"/>
        <scheme val="minor"/>
      </rPr>
      <t>   Floor Insulation</t>
    </r>
  </si>
  <si>
    <r>
      <t>a.</t>
    </r>
    <r>
      <rPr>
        <sz val="11"/>
        <rFont val="Calibri"/>
        <family val="2"/>
        <scheme val="minor"/>
      </rPr>
      <t>        If addressed, must follow current code.</t>
    </r>
  </si>
  <si>
    <r>
      <t>b.</t>
    </r>
    <r>
      <rPr>
        <sz val="11"/>
        <rFont val="Calibri"/>
        <family val="2"/>
        <scheme val="minor"/>
      </rPr>
      <t>       Vapor barrier always required.</t>
    </r>
  </si>
  <si>
    <r>
      <t>c.</t>
    </r>
    <r>
      <rPr>
        <sz val="11"/>
        <rFont val="Calibri"/>
        <family val="2"/>
        <scheme val="minor"/>
      </rPr>
      <t>        Follow OSHA accessibility standards.</t>
    </r>
  </si>
  <si>
    <r>
      <t>a.</t>
    </r>
    <r>
      <rPr>
        <sz val="11"/>
        <rFont val="Calibri"/>
        <family val="2"/>
        <scheme val="minor"/>
      </rPr>
      <t xml:space="preserve">  Replacement must be justified by LIHEAP WAP Refrigerator Replacement Calculator. </t>
    </r>
  </si>
  <si>
    <r>
      <t>b.</t>
    </r>
    <r>
      <rPr>
        <sz val="11"/>
        <rFont val="Calibri"/>
        <family val="2"/>
        <scheme val="minor"/>
      </rPr>
      <t xml:space="preserve">  Units 15 years old or more can be replaced without metering, as long as manufactured manufactured year is documented. </t>
    </r>
  </si>
  <si>
    <r>
      <t>a.</t>
    </r>
    <r>
      <rPr>
        <sz val="11"/>
        <rFont val="Calibri"/>
        <family val="2"/>
        <scheme val="minor"/>
      </rPr>
      <t>       Water Savers - aerators and low flow showerheads.</t>
    </r>
  </si>
  <si>
    <r>
      <t>b.</t>
    </r>
    <r>
      <rPr>
        <sz val="11"/>
        <rFont val="Calibri"/>
        <family val="2"/>
        <scheme val="minor"/>
      </rPr>
      <t>        Water heater tank/pipe insulation.</t>
    </r>
  </si>
  <si>
    <r>
      <t>c.</t>
    </r>
    <r>
      <rPr>
        <sz val="11"/>
        <rFont val="Calibri"/>
        <family val="2"/>
        <scheme val="minor"/>
      </rPr>
      <t xml:space="preserve">        LED lighting replacement of all existing screw-based incandescent, halogen, or CFL used for a minimum of one hour per day. </t>
    </r>
  </si>
  <si>
    <r>
      <t>a.</t>
    </r>
    <r>
      <rPr>
        <sz val="11"/>
        <rFont val="Calibri"/>
        <family val="2"/>
        <scheme val="minor"/>
      </rPr>
      <t>       Install only after consultation/training with client.</t>
    </r>
  </si>
  <si>
    <r>
      <t>a.</t>
    </r>
    <r>
      <rPr>
        <sz val="11"/>
        <rFont val="Calibri"/>
        <family val="2"/>
        <scheme val="minor"/>
      </rPr>
      <t>        Install in the following order:</t>
    </r>
  </si>
  <si>
    <r>
      <rPr>
        <sz val="11"/>
        <rFont val="Calibri"/>
        <family val="2"/>
        <scheme val="minor"/>
      </rPr>
      <t>i.   West, South, East, then North side of house.</t>
    </r>
  </si>
  <si>
    <r>
      <t>b.</t>
    </r>
    <r>
      <rPr>
        <sz val="11"/>
        <rFont val="Calibri"/>
        <family val="2"/>
        <scheme val="minor"/>
      </rPr>
      <t xml:space="preserve">       If the windows are covered by any permanent shading structure, then solar screens/window film cannot be installed on that window. </t>
    </r>
  </si>
  <si>
    <r>
      <t>a.</t>
    </r>
    <r>
      <rPr>
        <sz val="11"/>
        <rFont val="Calibri"/>
        <family val="2"/>
        <scheme val="minor"/>
      </rPr>
      <t xml:space="preserve">        Maximum expenditure allowed is Five Hundred and No/100 Dollars ($500.00) </t>
    </r>
  </si>
  <si>
    <r>
      <t>b.</t>
    </r>
    <r>
      <rPr>
        <sz val="11"/>
        <rFont val="Calibri"/>
        <family val="2"/>
        <scheme val="minor"/>
      </rPr>
      <t>       Must be related to weatherization measure.</t>
    </r>
  </si>
  <si>
    <r>
      <t>c.</t>
    </r>
    <r>
      <rPr>
        <sz val="11"/>
        <rFont val="Calibri"/>
        <family val="2"/>
        <scheme val="minor"/>
      </rPr>
      <t xml:space="preserve">        Materials include: lumber, shingles, flashing, siding, drywall, masonry supplies, Minor window and door repair, gutters, downspouts, paint, stains, and sealants. </t>
    </r>
  </si>
  <si>
    <r>
      <t>d.</t>
    </r>
    <r>
      <rPr>
        <sz val="11"/>
        <rFont val="Calibri"/>
        <family val="2"/>
        <scheme val="minor"/>
      </rPr>
      <t xml:space="preserve">       Regarding mobile homes, could include mobile home skirting and overhangs to protect mobile home doors. </t>
    </r>
  </si>
  <si>
    <r>
      <t>e.</t>
    </r>
    <r>
      <rPr>
        <sz val="11"/>
        <rFont val="Calibri"/>
        <family val="2"/>
        <scheme val="minor"/>
      </rPr>
      <t xml:space="preserve">        Could also include carpentry work to protect water heaters located outside to protect DHW from weather elements. </t>
    </r>
  </si>
  <si>
    <r>
      <t>f.</t>
    </r>
    <r>
      <rPr>
        <sz val="11"/>
        <rFont val="Calibri"/>
        <family val="2"/>
        <scheme val="minor"/>
      </rPr>
      <t>         Could include roof, wall, and floor repair; excluding leveling.</t>
    </r>
  </si>
  <si>
    <r>
      <t>g.</t>
    </r>
    <r>
      <rPr>
        <sz val="11"/>
        <rFont val="Calibri"/>
        <family val="2"/>
        <scheme val="minor"/>
      </rPr>
      <t>        Repair of "essential wiring"</t>
    </r>
  </si>
  <si>
    <r>
      <t>a.</t>
    </r>
    <r>
      <rPr>
        <sz val="11"/>
        <rFont val="Calibri"/>
        <family val="2"/>
        <scheme val="minor"/>
      </rPr>
      <t>       Complete replacement of furnace/AC/HVAC as energy efficiency measure is a possibility.</t>
    </r>
  </si>
  <si>
    <r>
      <rPr>
        <sz val="11"/>
        <rFont val="Calibri"/>
        <family val="2"/>
        <scheme val="minor"/>
      </rPr>
      <t xml:space="preserve">i.     Must meet current Energy Star rating for complete system replacement (see guidance </t>
    </r>
  </si>
  <si>
    <r>
      <rPr>
        <sz val="11"/>
        <rFont val="Calibri"/>
        <family val="2"/>
        <scheme val="minor"/>
      </rPr>
      <t>ii.    Must document accurate Manual J and Manual S in client file;</t>
    </r>
  </si>
  <si>
    <r>
      <rPr>
        <sz val="11"/>
        <rFont val="Calibri"/>
        <family val="2"/>
        <scheme val="minor"/>
      </rPr>
      <t xml:space="preserve">vi.   The replacement of AC only components of the HVAC system in cases where the existing </t>
    </r>
  </si>
  <si>
    <r>
      <t>1.</t>
    </r>
    <r>
      <rPr>
        <sz val="11"/>
        <rFont val="Calibri"/>
        <family val="2"/>
        <scheme val="minor"/>
      </rPr>
      <t>    Must meet new 2023 SEER2 and EER2 Energy Star requirements</t>
    </r>
  </si>
  <si>
    <r>
      <rPr>
        <sz val="11"/>
        <rFont val="Calibri"/>
        <family val="2"/>
        <scheme val="minor"/>
      </rPr>
      <t>i.     Clean and tune.</t>
    </r>
  </si>
  <si>
    <r>
      <rPr>
        <sz val="11"/>
        <rFont val="Calibri"/>
        <family val="2"/>
        <scheme val="minor"/>
      </rPr>
      <t>ii.    Clean Evaporative and Condensing coils.</t>
    </r>
  </si>
  <si>
    <r>
      <rPr>
        <sz val="11"/>
        <rFont val="Calibri"/>
        <family val="2"/>
        <scheme val="minor"/>
      </rPr>
      <t>iii.   Check/adjust gas pressure.</t>
    </r>
  </si>
  <si>
    <r>
      <rPr>
        <sz val="11"/>
        <rFont val="Calibri"/>
        <family val="2"/>
        <scheme val="minor"/>
      </rPr>
      <t>iv    Clean blower wheel (squirrel cage).</t>
    </r>
  </si>
  <si>
    <r>
      <rPr>
        <sz val="11"/>
        <rFont val="Calibri"/>
        <family val="2"/>
        <scheme val="minor"/>
      </rPr>
      <t>v.    Check all controls, set heat anticipator if applicable.</t>
    </r>
  </si>
  <si>
    <r>
      <t>c.    </t>
    </r>
    <r>
      <rPr>
        <sz val="11"/>
        <rFont val="Calibri"/>
        <family val="2"/>
        <scheme val="minor"/>
      </rPr>
      <t>Change &amp; leave up to twelve (12) new air filters.</t>
    </r>
  </si>
  <si>
    <r>
      <t>d.</t>
    </r>
    <r>
      <rPr>
        <sz val="11"/>
        <rFont val="Calibri"/>
        <family val="2"/>
        <scheme val="minor"/>
      </rPr>
      <t>    No replacement of window air-conditioners if a HVAC is replaced or repaired to working order.</t>
    </r>
  </si>
  <si>
    <r>
      <t>e.</t>
    </r>
    <r>
      <rPr>
        <sz val="11"/>
        <rFont val="Calibri"/>
        <family val="2"/>
        <scheme val="minor"/>
      </rPr>
      <t>    Replacement of window air-conditioners:</t>
    </r>
  </si>
  <si>
    <r>
      <t>1.</t>
    </r>
    <r>
      <rPr>
        <sz val="11"/>
        <rFont val="Calibri"/>
        <family val="2"/>
        <scheme val="minor"/>
      </rPr>
      <t>    Billing history information to verify the need.</t>
    </r>
  </si>
  <si>
    <r>
      <t>2.</t>
    </r>
    <r>
      <rPr>
        <sz val="11"/>
        <rFont val="Calibri"/>
        <family val="2"/>
        <scheme val="minor"/>
      </rPr>
      <t xml:space="preserve">    Window unit plate information to include age, rated efficiency, </t>
    </r>
  </si>
  <si>
    <r>
      <t>3.</t>
    </r>
    <r>
      <rPr>
        <sz val="11"/>
        <rFont val="Calibri"/>
        <family val="2"/>
        <scheme val="minor"/>
      </rPr>
      <t>    Brief synopsis of the auditors reasoning for the mini split consideration.</t>
    </r>
  </si>
  <si>
    <r>
      <t>4.</t>
    </r>
    <r>
      <rPr>
        <sz val="11"/>
        <rFont val="Calibri"/>
        <family val="2"/>
        <scheme val="minor"/>
      </rPr>
      <t>    Unit drawing showing the coverage of each window unit.</t>
    </r>
  </si>
  <si>
    <r>
      <t>5.</t>
    </r>
    <r>
      <rPr>
        <sz val="11"/>
        <rFont val="Calibri"/>
        <family val="2"/>
        <scheme val="minor"/>
      </rPr>
      <t>    Type of heating system in the house.</t>
    </r>
  </si>
  <si>
    <r>
      <t>6.</t>
    </r>
    <r>
      <rPr>
        <sz val="11"/>
        <rFont val="Calibri"/>
        <family val="2"/>
        <scheme val="minor"/>
      </rPr>
      <t>    Cost information of the replacement system.</t>
    </r>
  </si>
  <si>
    <r>
      <t>7.</t>
    </r>
    <r>
      <rPr>
        <sz val="11"/>
        <rFont val="Calibri"/>
        <family val="2"/>
        <scheme val="minor"/>
      </rPr>
      <t xml:space="preserve">    Other information deemed necessary by the Department to justify </t>
    </r>
  </si>
  <si>
    <r>
      <t>a.    </t>
    </r>
    <r>
      <rPr>
        <sz val="11"/>
        <rFont val="Calibri"/>
        <family val="2"/>
        <scheme val="minor"/>
      </rPr>
      <t xml:space="preserve">Doors/windows that are structurally unsound or unable to be </t>
    </r>
  </si>
  <si>
    <t xml:space="preserve">iii.   Maximum of three (3) window units can be replaced.  </t>
  </si>
  <si>
    <t xml:space="preserve">iv.    Must be Energy Star Rated and sized according to manufacturer's room sizing </t>
  </si>
  <si>
    <r>
      <t xml:space="preserve">v.    </t>
    </r>
    <r>
      <rPr>
        <sz val="11"/>
        <rFont val="Calibri"/>
        <family val="2"/>
        <scheme val="minor"/>
      </rPr>
      <t xml:space="preserve">Mini split replacement options for units with inefficient or oversized window units </t>
    </r>
  </si>
  <si>
    <t xml:space="preserve">        will be considered on a case by case basis with Department approval. </t>
  </si>
  <si>
    <t xml:space="preserve">     In order to receive Department approval, Subrecipient must provide the following: </t>
  </si>
  <si>
    <t>• Doors and/or Windows</t>
  </si>
  <si>
    <t xml:space="preserve">Subrecipient: </t>
  </si>
  <si>
    <t xml:space="preserve">Single Family Site-Built Priority List Checklist- Region 1 (HOT) </t>
  </si>
  <si>
    <t xml:space="preserve">True </t>
  </si>
  <si>
    <t xml:space="preserve">False </t>
  </si>
  <si>
    <t xml:space="preserve">The home is 3-stories or less above grade. </t>
  </si>
  <si>
    <t xml:space="preserve">Effective January 1, 2023 </t>
  </si>
  <si>
    <t xml:space="preserve">1. - Mandatory -Health &amp; Safety Items </t>
  </si>
  <si>
    <t xml:space="preserve">Install all applicable Health &amp; Safety (H&amp;S) measures per Grantee's DOE- Approved H&amp;S Plan. </t>
  </si>
  <si>
    <t xml:space="preserve">2.- Mandatory- Light Emitting Diode (LED) </t>
  </si>
  <si>
    <t xml:space="preserve">Install lighting replacement of all existing screw-based incadescent, halogen, or compact fluorescent lighting used for a minimum of one hour per day. </t>
  </si>
  <si>
    <t>○ Lighting Replacement SWS</t>
  </si>
  <si>
    <t>3.-Mandatory-Air Sealing</t>
  </si>
  <si>
    <t>Air Sealing target value meets 1 cfm/ft2 or is in compliance with TDCHA's Target Policy</t>
  </si>
  <si>
    <t xml:space="preserve">Yes </t>
  </si>
  <si>
    <t>N/A</t>
  </si>
  <si>
    <t>○ Air sealing SWS</t>
  </si>
  <si>
    <t>4.-Mandatory-Duct Sealing</t>
  </si>
  <si>
    <t xml:space="preserve">Seal all accessbile ducts located outside the thermal boundary. </t>
  </si>
  <si>
    <t xml:space="preserve">Duct Sealing target value is 1 Pascal per register as measured with a Pressure Pan. </t>
  </si>
  <si>
    <t xml:space="preserve">Duct Sealing target value meets/exceeds  Blower Door/Duct Blaster Sheet targets or  is in compliance with TDCHA's Target Policy </t>
  </si>
  <si>
    <t>○ Duct sealing SWS</t>
  </si>
  <si>
    <t>5.-Mandatory-Duct Insulation</t>
  </si>
  <si>
    <t xml:space="preserve">Insulate all accessible uninsulated ducts located outside the thermal boundary to R-8 or R12 if exposed to the exterior. </t>
  </si>
  <si>
    <t>○ General Duct Insulation SWS</t>
  </si>
  <si>
    <t>○</t>
  </si>
  <si>
    <t xml:space="preserve">Unconditioned Attic </t>
  </si>
  <si>
    <t xml:space="preserve">○ Attic Floors- Unconditoned Attic SWS </t>
  </si>
  <si>
    <t xml:space="preserve">Finished Attic / Kneewall Attic / Bonus Room </t>
  </si>
  <si>
    <t xml:space="preserve">7.-Mandatory-Wall Insulation </t>
  </si>
  <si>
    <t xml:space="preserve">a. </t>
  </si>
  <si>
    <t xml:space="preserve">Mandatory:- Insulate any uninsulated exterior wall cavities to capacity with dense pack insulation. </t>
  </si>
  <si>
    <t xml:space="preserve">b. </t>
  </si>
  <si>
    <t>○ Dense Pack Insulation SWS</t>
  </si>
  <si>
    <t xml:space="preserve">8.-Mandatory-Floor Insulation </t>
  </si>
  <si>
    <t xml:space="preserve">Insulate all uninsulated floors over unconditioned foundations to R-30 or to full joist capacity, if less. </t>
  </si>
  <si>
    <t xml:space="preserve">Must include complete ground moisture barrier over any exposed dirt floor. </t>
  </si>
  <si>
    <t>○ Floors SWS</t>
  </si>
  <si>
    <t>○ Ground Vapor Retarders SWS</t>
  </si>
  <si>
    <t xml:space="preserve">Low-Flow Devices SWS </t>
  </si>
  <si>
    <t>Domestic Water Heater (DWH) tank insulation (R-10 minimum)-</t>
  </si>
  <si>
    <t xml:space="preserve">Tank Insulation SWS </t>
  </si>
  <si>
    <t xml:space="preserve">DWH pipe insulation (6' of both and cold-water lines nearest the DWH, and any accessible hot water lines beyond that to R-3) </t>
  </si>
  <si>
    <t>Pipe Insulation SWS</t>
  </si>
  <si>
    <t>10.-Optional:-Refrigerator</t>
  </si>
  <si>
    <t>Was manufactured before 2001</t>
  </si>
  <si>
    <t xml:space="preserve">Uses &gt;1000 kWh/yr based upon energy use metering or industry accepted resource. </t>
  </si>
  <si>
    <t xml:space="preserve">○ Refrigerator Replacement SWS </t>
  </si>
  <si>
    <t>i)</t>
  </si>
  <si>
    <t>ii)</t>
  </si>
  <si>
    <t>iii)</t>
  </si>
  <si>
    <t xml:space="preserve">Replace existing window A/C manufactured before 2014 with a minimum 12 CEER or higher unit of the same or lesser BTU capacity.  </t>
  </si>
  <si>
    <t>iv)</t>
  </si>
  <si>
    <t>○ Heating &amp; Cooling: Equipment Installation SWS</t>
  </si>
  <si>
    <t xml:space="preserve">Manufactured Homes Priority List Checklist- Region 1 (HOT) </t>
  </si>
  <si>
    <t xml:space="preserve">The home is a single-wide or double-wide manufactured home. </t>
  </si>
  <si>
    <t xml:space="preserve">Replace all single-paned metal-framed windows with Low-E double-paned windows having a U-value of 0.33 or less. </t>
  </si>
  <si>
    <t xml:space="preserve">Single pane windows with storm windows are not eligible for replacement using DOE funds. </t>
  </si>
  <si>
    <t>○ Window Replacement SWS</t>
  </si>
  <si>
    <t>8.-Optional:-Refrigerator</t>
  </si>
  <si>
    <t>Low-Rise Multifamily Priority List Checklist- Region 1 (HOT)</t>
  </si>
  <si>
    <t xml:space="preserve">The building is 3-stories or less above grade. </t>
  </si>
  <si>
    <t xml:space="preserve">The building contains 5 or more dwelling units. </t>
  </si>
  <si>
    <t xml:space="preserve">Ceiling insulation- insulate all accessible attics to R-38 or to capacity, if less. </t>
  </si>
  <si>
    <t xml:space="preserve">Wall Insulation- where the total gross area of any uninsulated exterior wall is &gt;10%, insulate the missing areas to capacity with dense pack insulation. </t>
  </si>
  <si>
    <t>9.-Optional:-Refrigerator</t>
  </si>
  <si>
    <t xml:space="preserve">10.- Optional- Light Emitting Diode (LED) </t>
  </si>
  <si>
    <t>LED Lighting replacement of fluorescent tube lighting</t>
  </si>
  <si>
    <t>AFUE/Efficiency - Gas Furnace</t>
  </si>
  <si>
    <t>H12</t>
  </si>
  <si>
    <t>I&amp;J12</t>
  </si>
  <si>
    <t>A13</t>
  </si>
  <si>
    <t>B13</t>
  </si>
  <si>
    <t>C13</t>
  </si>
  <si>
    <t>D13</t>
  </si>
  <si>
    <t>E13</t>
  </si>
  <si>
    <t>F13</t>
  </si>
  <si>
    <t>G13</t>
  </si>
  <si>
    <t>H13</t>
  </si>
  <si>
    <t>J13</t>
  </si>
  <si>
    <t>Remaining total ventilation needed for compliance 1/150 Exception</t>
  </si>
  <si>
    <t>Remaining total ventilation needed for compliance 1/300 Exception</t>
  </si>
  <si>
    <t xml:space="preserve">Remaining total ventilation needed for compliance 1/150 </t>
  </si>
  <si>
    <t xml:space="preserve">Remaining/Needed Ventilation Calculator </t>
  </si>
  <si>
    <t xml:space="preserve">Will the estimated ventilation to be added satisfy the 1/150 Sq. Ft. requirements </t>
  </si>
  <si>
    <r>
      <t xml:space="preserve">Will the installed </t>
    </r>
    <r>
      <rPr>
        <b/>
        <i/>
        <sz val="11"/>
        <color theme="1"/>
        <rFont val="Calibri"/>
        <family val="2"/>
        <scheme val="minor"/>
      </rPr>
      <t>Low</t>
    </r>
    <r>
      <rPr>
        <sz val="11"/>
        <color theme="1"/>
        <rFont val="Calibri"/>
        <family val="2"/>
        <scheme val="minor"/>
      </rPr>
      <t xml:space="preserve"> Ventilation meet current 50/50 code requirements (1/300)</t>
    </r>
  </si>
  <si>
    <r>
      <t xml:space="preserve">Will the installed </t>
    </r>
    <r>
      <rPr>
        <b/>
        <i/>
        <sz val="11"/>
        <color theme="1"/>
        <rFont val="Calibri"/>
        <family val="2"/>
        <scheme val="minor"/>
      </rPr>
      <t>High</t>
    </r>
    <r>
      <rPr>
        <sz val="11"/>
        <color theme="1"/>
        <rFont val="Calibri"/>
        <family val="2"/>
        <scheme val="minor"/>
      </rPr>
      <t xml:space="preserve"> Ventilation meet current 50/50 code requirements (1/300)</t>
    </r>
  </si>
  <si>
    <t>Will the installed Total Ventilation meet current code requirements (1/150)</t>
  </si>
  <si>
    <t xml:space="preserve">Low </t>
  </si>
  <si>
    <t>Low</t>
  </si>
  <si>
    <t>High</t>
  </si>
  <si>
    <t>Ventilation to Add</t>
  </si>
  <si>
    <r>
      <t xml:space="preserve">Total </t>
    </r>
    <r>
      <rPr>
        <b/>
        <i/>
        <sz val="11"/>
        <color theme="1"/>
        <rFont val="Calibri"/>
        <family val="2"/>
        <scheme val="minor"/>
      </rPr>
      <t>Low</t>
    </r>
    <r>
      <rPr>
        <sz val="11"/>
        <color theme="1"/>
        <rFont val="Calibri"/>
        <family val="2"/>
        <scheme val="minor"/>
      </rPr>
      <t xml:space="preserve"> Ventilation needed for 50/50 compliance (1/300 Exception)</t>
    </r>
  </si>
  <si>
    <r>
      <t xml:space="preserve">Total </t>
    </r>
    <r>
      <rPr>
        <b/>
        <i/>
        <sz val="11"/>
        <color theme="1"/>
        <rFont val="Calibri"/>
        <family val="2"/>
        <scheme val="minor"/>
      </rPr>
      <t>High</t>
    </r>
    <r>
      <rPr>
        <sz val="11"/>
        <color theme="1"/>
        <rFont val="Calibri"/>
        <family val="2"/>
        <scheme val="minor"/>
      </rPr>
      <t xml:space="preserve"> Ventilation needed for 50/50 compliance (1/300 Exception)</t>
    </r>
  </si>
  <si>
    <t>Total  Ventilation needed for compliance (1/150)</t>
  </si>
  <si>
    <t>Total Square Footage of Venting Required for Attic Space (1/300)</t>
  </si>
  <si>
    <t>At the completion of the project, will the venting be approximately split 50/50 between high and low (lower 40% of attic space) venting?</t>
  </si>
  <si>
    <t xml:space="preserve">Total Existing Vent Area (Low) </t>
  </si>
  <si>
    <t>Total Existing Vent Area (High)</t>
  </si>
  <si>
    <t>Existing Ventilation Per Whole House Assessment Form</t>
  </si>
  <si>
    <t>Domestic Water Heater (DWH) tank insulation (R-10 minimum)</t>
  </si>
  <si>
    <r>
      <rPr>
        <b/>
        <i/>
        <u/>
        <sz val="11"/>
        <color rgb="FFC00000"/>
        <rFont val="Calibri"/>
        <family val="2"/>
        <scheme val="minor"/>
      </rPr>
      <t>Note</t>
    </r>
    <r>
      <rPr>
        <i/>
        <sz val="11"/>
        <color rgb="FFC00000"/>
        <rFont val="Calibri"/>
        <family val="2"/>
        <scheme val="minor"/>
      </rPr>
      <t>:</t>
    </r>
    <r>
      <rPr>
        <sz val="11"/>
        <color rgb="FFC00000"/>
        <rFont val="Calibri"/>
        <family val="2"/>
        <scheme val="minor"/>
      </rPr>
      <t xml:space="preserve"> If the auditor determines that the dwelling unit needs any measure not included on this PL or the home does not meet the basic requirements listed above, then a site-specific energy audit must be run in compliance with the Grantee's most recently DOE-approved energy audit procedures. </t>
    </r>
  </si>
  <si>
    <r>
      <rPr>
        <b/>
        <i/>
        <u/>
        <sz val="11"/>
        <color rgb="FFC00000"/>
        <rFont val="Calibri"/>
        <family val="2"/>
        <scheme val="minor"/>
      </rPr>
      <t>Note</t>
    </r>
    <r>
      <rPr>
        <b/>
        <i/>
        <sz val="11"/>
        <color rgb="FFC00000"/>
        <rFont val="Calibri"/>
        <family val="2"/>
        <scheme val="minor"/>
      </rPr>
      <t>:</t>
    </r>
    <r>
      <rPr>
        <sz val="11"/>
        <color rgb="FFC00000"/>
        <rFont val="Calibri"/>
        <family val="2"/>
        <scheme val="minor"/>
      </rPr>
      <t xml:space="preserve"> If the auditor determines that the dwelling unit needs any measure not included on this PL or the home does not meet the basic requirements listed above, then a site-specific energy audit must be run in compliance with the Grantee's most recently DOE-approved energy audit procedures. </t>
    </r>
  </si>
  <si>
    <t>○WPN 22-7</t>
  </si>
  <si>
    <r>
      <t xml:space="preserve">If you answer </t>
    </r>
    <r>
      <rPr>
        <b/>
        <sz val="11"/>
        <color rgb="FFC00000"/>
        <rFont val="Calibri"/>
        <family val="2"/>
        <scheme val="minor"/>
      </rPr>
      <t>FALSE</t>
    </r>
    <r>
      <rPr>
        <sz val="11"/>
        <color rgb="FFC00000"/>
        <rFont val="Calibri"/>
        <family val="2"/>
        <scheme val="minor"/>
      </rPr>
      <t xml:space="preserve"> to </t>
    </r>
    <r>
      <rPr>
        <u/>
        <sz val="11"/>
        <color rgb="FFC00000"/>
        <rFont val="Calibri"/>
        <family val="2"/>
        <scheme val="minor"/>
      </rPr>
      <t xml:space="preserve">any </t>
    </r>
    <r>
      <rPr>
        <sz val="11"/>
        <color rgb="FFC00000"/>
        <rFont val="Calibri"/>
        <family val="2"/>
        <scheme val="minor"/>
      </rPr>
      <t xml:space="preserve">of these questions, then this property is not eligible for DOE PL measures. </t>
    </r>
  </si>
  <si>
    <t>The home is a single-family or small multi-family (1-4) dwelling unit.</t>
  </si>
  <si>
    <r>
      <t xml:space="preserve">The primary heating system is </t>
    </r>
    <r>
      <rPr>
        <b/>
        <u/>
        <sz val="11"/>
        <color theme="1"/>
        <rFont val="Calibri"/>
        <family val="2"/>
        <scheme val="minor"/>
      </rPr>
      <t>NOT</t>
    </r>
    <r>
      <rPr>
        <sz val="11"/>
        <color theme="1"/>
        <rFont val="Calibri"/>
        <family val="2"/>
        <scheme val="minor"/>
      </rPr>
      <t xml:space="preserve"> a heat pump manufactured after 2006.</t>
    </r>
  </si>
  <si>
    <r>
      <t xml:space="preserve">Mandatory only for units with </t>
    </r>
    <r>
      <rPr>
        <b/>
        <i/>
        <u/>
        <sz val="11"/>
        <color theme="1"/>
        <rFont val="Calibri"/>
        <family val="2"/>
        <scheme val="minor"/>
      </rPr>
      <t>propane</t>
    </r>
    <r>
      <rPr>
        <b/>
        <i/>
        <sz val="11"/>
        <color theme="1"/>
        <rFont val="Calibri"/>
        <family val="2"/>
        <scheme val="minor"/>
      </rPr>
      <t xml:space="preserve"> or </t>
    </r>
    <r>
      <rPr>
        <b/>
        <i/>
        <u/>
        <sz val="11"/>
        <color theme="1"/>
        <rFont val="Calibri"/>
        <family val="2"/>
        <scheme val="minor"/>
      </rPr>
      <t>oil-fired primary heat</t>
    </r>
  </si>
  <si>
    <r>
      <t xml:space="preserve">The home does </t>
    </r>
    <r>
      <rPr>
        <b/>
        <u/>
        <sz val="11"/>
        <color theme="1"/>
        <rFont val="Calibri"/>
        <family val="2"/>
        <scheme val="minor"/>
      </rPr>
      <t>NOT</t>
    </r>
    <r>
      <rPr>
        <sz val="11"/>
        <color theme="1"/>
        <rFont val="Calibri"/>
        <family val="2"/>
        <scheme val="minor"/>
      </rPr>
      <t xml:space="preserve"> have an attached conditioned addition. </t>
    </r>
  </si>
  <si>
    <t xml:space="preserve">No </t>
  </si>
  <si>
    <t xml:space="preserve">Air Sealing- Seal the exterior pressure boundary surfaces at all the following locations: attic top-plates; ceiling, wall, and floor bypasses, penetrations, and holes; sill box to floor intersection if on unconditioned crawlspace or basement, or entire sill box area if conditioned foundation. </t>
  </si>
  <si>
    <t xml:space="preserve">6.-Mandatory-Ceiling Ins. </t>
  </si>
  <si>
    <r>
      <rPr>
        <sz val="11"/>
        <color theme="10"/>
        <rFont val="Calibri"/>
        <family val="2"/>
        <scheme val="minor"/>
      </rPr>
      <t xml:space="preserve">             </t>
    </r>
    <r>
      <rPr>
        <b/>
        <i/>
        <u/>
        <sz val="11"/>
        <color theme="10"/>
        <rFont val="Calibri"/>
        <family val="2"/>
        <scheme val="minor"/>
      </rPr>
      <t xml:space="preserve">○ Inaccessible Ceilings- Dense Pack SWS  </t>
    </r>
  </si>
  <si>
    <r>
      <rPr>
        <b/>
        <i/>
        <sz val="11"/>
        <color theme="10"/>
        <rFont val="Calibri"/>
        <family val="2"/>
        <scheme val="minor"/>
      </rPr>
      <t xml:space="preserve">             </t>
    </r>
    <r>
      <rPr>
        <b/>
        <i/>
        <u/>
        <sz val="11"/>
        <color theme="10"/>
        <rFont val="Calibri"/>
        <family val="2"/>
        <scheme val="minor"/>
      </rPr>
      <t>○ Attic Knee Walls SWS</t>
    </r>
  </si>
  <si>
    <t>9.-Optional:-Low C. Measures</t>
  </si>
  <si>
    <t xml:space="preserve">DWH pipe insulation (6' of both and cold-water lines nearest the DWH, and any accessible hot water lines beyond that to R-3) - </t>
  </si>
  <si>
    <t xml:space="preserve">$250 per home DOE WAP funds cap </t>
  </si>
  <si>
    <t xml:space="preserve">11.-Optional Primary HVAC System Replacements  </t>
  </si>
  <si>
    <t xml:space="preserve">iv) </t>
  </si>
  <si>
    <t xml:space="preserve">If the home has any other existing combination of heating/cooling systems other than as described above, then an energy model may be run that assumes items 1-8 have been completed and determine if an alternative heating/cooling system replacement is cost for this specific home. </t>
  </si>
  <si>
    <r>
      <t xml:space="preserve">The primary heating system is </t>
    </r>
    <r>
      <rPr>
        <b/>
        <u/>
        <sz val="11"/>
        <color theme="1"/>
        <rFont val="Calibri"/>
        <family val="2"/>
        <scheme val="minor"/>
      </rPr>
      <t>NOT</t>
    </r>
    <r>
      <rPr>
        <sz val="11"/>
        <color theme="1"/>
        <rFont val="Calibri"/>
        <family val="2"/>
        <scheme val="minor"/>
      </rPr>
      <t xml:space="preserve"> a natural gas furnace with an original AFUE of </t>
    </r>
    <r>
      <rPr>
        <u/>
        <sz val="11"/>
        <color theme="1"/>
        <rFont val="Calibri"/>
        <family val="2"/>
        <scheme val="minor"/>
      </rPr>
      <t>&gt;</t>
    </r>
    <r>
      <rPr>
        <sz val="11"/>
        <color theme="1"/>
        <rFont val="Calibri"/>
        <family val="2"/>
        <scheme val="minor"/>
      </rPr>
      <t xml:space="preserve"> 90%</t>
    </r>
  </si>
  <si>
    <r>
      <t xml:space="preserve">The primary heating system is </t>
    </r>
    <r>
      <rPr>
        <b/>
        <u/>
        <sz val="11"/>
        <color theme="1"/>
        <rFont val="Calibri"/>
        <family val="2"/>
        <scheme val="minor"/>
      </rPr>
      <t>NOT</t>
    </r>
    <r>
      <rPr>
        <sz val="11"/>
        <color theme="1"/>
        <rFont val="Calibri"/>
        <family val="2"/>
        <scheme val="minor"/>
      </rPr>
      <t xml:space="preserve"> a natural gas furnace with an original AFUE of</t>
    </r>
    <r>
      <rPr>
        <u/>
        <sz val="11"/>
        <color theme="1"/>
        <rFont val="Calibri"/>
        <family val="2"/>
        <scheme val="minor"/>
      </rPr>
      <t xml:space="preserve"> &gt;</t>
    </r>
    <r>
      <rPr>
        <sz val="11"/>
        <color theme="1"/>
        <rFont val="Calibri"/>
        <family val="2"/>
        <scheme val="minor"/>
      </rPr>
      <t xml:space="preserve"> 90%</t>
    </r>
  </si>
  <si>
    <r>
      <t xml:space="preserve">The primary heating system is </t>
    </r>
    <r>
      <rPr>
        <b/>
        <u/>
        <sz val="11"/>
        <color theme="1"/>
        <rFont val="Calibri"/>
        <family val="2"/>
        <scheme val="minor"/>
      </rPr>
      <t>NOT</t>
    </r>
    <r>
      <rPr>
        <sz val="11"/>
        <color theme="1"/>
        <rFont val="Calibri"/>
        <family val="2"/>
        <scheme val="minor"/>
      </rPr>
      <t xml:space="preserve"> a natural gas furnace originally rated for </t>
    </r>
    <r>
      <rPr>
        <u/>
        <sz val="11"/>
        <color theme="1"/>
        <rFont val="Calibri"/>
        <family val="2"/>
        <scheme val="minor"/>
      </rPr>
      <t>&gt;</t>
    </r>
    <r>
      <rPr>
        <sz val="11"/>
        <color theme="1"/>
        <rFont val="Calibri"/>
        <family val="2"/>
        <scheme val="minor"/>
      </rPr>
      <t>80% AFUE.</t>
    </r>
  </si>
  <si>
    <t xml:space="preserve">5.-Mandatory-Ceiling Ins. </t>
  </si>
  <si>
    <t xml:space="preserve">6. Mandatory -Window R. </t>
  </si>
  <si>
    <t xml:space="preserve">6. Optional -Window R. </t>
  </si>
  <si>
    <t>7.-Optional:-Low.C.  Measures</t>
  </si>
  <si>
    <r>
      <rPr>
        <b/>
        <i/>
        <u/>
        <sz val="11"/>
        <color theme="1"/>
        <rFont val="Calibri"/>
        <family val="2"/>
        <scheme val="minor"/>
      </rPr>
      <t>$250</t>
    </r>
    <r>
      <rPr>
        <b/>
        <i/>
        <sz val="11"/>
        <color theme="1"/>
        <rFont val="Calibri"/>
        <family val="2"/>
        <scheme val="minor"/>
      </rPr>
      <t xml:space="preserve"> per home DOE WAP funds cap </t>
    </r>
  </si>
  <si>
    <t xml:space="preserve">9.-Optional Primary HVAC System Replacements  </t>
  </si>
  <si>
    <t xml:space="preserve">iI) </t>
  </si>
  <si>
    <t xml:space="preserve">If the home has any other existing combination of heating/cooling systems other than as described above, then an energy model may be run that assumes items 1-5 have been completed and determine if an alternative heating/cooling system replacement is cost for this specific home. </t>
  </si>
  <si>
    <r>
      <t xml:space="preserve">Optional only for home with </t>
    </r>
    <r>
      <rPr>
        <b/>
        <i/>
        <u/>
        <sz val="11"/>
        <color theme="1"/>
        <rFont val="Calibri"/>
        <family val="2"/>
        <scheme val="minor"/>
      </rPr>
      <t>propane</t>
    </r>
    <r>
      <rPr>
        <b/>
        <i/>
        <sz val="11"/>
        <color theme="1"/>
        <rFont val="Calibri"/>
        <family val="2"/>
        <scheme val="minor"/>
      </rPr>
      <t xml:space="preserve"> or </t>
    </r>
    <r>
      <rPr>
        <b/>
        <i/>
        <u/>
        <sz val="11"/>
        <color theme="1"/>
        <rFont val="Calibri"/>
        <family val="2"/>
        <scheme val="minor"/>
      </rPr>
      <t>oil-fired</t>
    </r>
    <r>
      <rPr>
        <b/>
        <i/>
        <sz val="11"/>
        <color theme="1"/>
        <rFont val="Calibri"/>
        <family val="2"/>
        <scheme val="minor"/>
      </rPr>
      <t xml:space="preserve"> primary heat only. </t>
    </r>
  </si>
  <si>
    <t xml:space="preserve">If the home has any other existing combination of heating/cooling systems other than as described above, then an energy model may be run that assumes items 1-6 have been completed and determine if an alternative heating/cooling system replacement is cost for this specific home. </t>
  </si>
  <si>
    <t xml:space="preserve">Incidental Repair Measure (IRM) costs will not exceed 10% of the projects total ECM package. </t>
  </si>
  <si>
    <t xml:space="preserve">Air Sealing- Seal the primary pressure boundary surfaces at all the following locations: attic top-plates; attic ceiling, exterior wall, and floor penetrations, and holes; sill box to floor intersection if on unconditioned crawlspace or basement, or entire sill box area if conditioned foundation. </t>
  </si>
  <si>
    <t>8.-Optional:-Low C. Measures</t>
  </si>
  <si>
    <r>
      <t xml:space="preserve">Replace up to (1) refrigerator per home, with a label rating of less than 400kWh/yr and maximum installed cost of </t>
    </r>
    <r>
      <rPr>
        <b/>
        <i/>
        <u/>
        <sz val="11"/>
        <color theme="1"/>
        <rFont val="Calibri"/>
        <family val="2"/>
        <scheme val="minor"/>
      </rPr>
      <t xml:space="preserve">$850 </t>
    </r>
    <r>
      <rPr>
        <b/>
        <i/>
        <sz val="11"/>
        <color theme="1"/>
        <rFont val="Calibri"/>
        <family val="2"/>
        <scheme val="minor"/>
      </rPr>
      <t xml:space="preserve">per unit when the existing refrigerator:  </t>
    </r>
  </si>
  <si>
    <t xml:space="preserve">v) </t>
  </si>
  <si>
    <t xml:space="preserve">If the building has any other existing combination of heating/cooling systems other than as described above, then an energy model may be run in compliance with the Grantee's DOE-approved audit process which assumes items 1-8 have been completed and determine if an alternative heating/cooling system replacement is cost effective for this specific building. </t>
  </si>
  <si>
    <t xml:space="preserve">Floor Insulation- insulate all uninsulated floors over unconditioned foundations to R-30 or to full joist capacity if less. Must include complete ground moisture barrier over any exposed dirt. </t>
  </si>
  <si>
    <r>
      <t xml:space="preserve">Faucet aerators ( </t>
    </r>
    <r>
      <rPr>
        <i/>
        <u/>
        <sz val="11"/>
        <color theme="1"/>
        <rFont val="Calibri"/>
        <family val="2"/>
        <scheme val="minor"/>
      </rPr>
      <t xml:space="preserve">&lt; </t>
    </r>
    <r>
      <rPr>
        <i/>
        <sz val="11"/>
        <color theme="1"/>
        <rFont val="Calibri"/>
        <family val="2"/>
        <scheme val="minor"/>
      </rPr>
      <t xml:space="preserve">2.2 GPM) - </t>
    </r>
  </si>
  <si>
    <r>
      <t xml:space="preserve">Showerhead ( </t>
    </r>
    <r>
      <rPr>
        <i/>
        <u/>
        <sz val="11"/>
        <color theme="1"/>
        <rFont val="Calibri"/>
        <family val="2"/>
        <scheme val="minor"/>
      </rPr>
      <t xml:space="preserve">&lt; </t>
    </r>
    <r>
      <rPr>
        <i/>
        <sz val="11"/>
        <color theme="1"/>
        <rFont val="Calibri"/>
        <family val="2"/>
        <scheme val="minor"/>
      </rPr>
      <t xml:space="preserve">2.5 GPM) - </t>
    </r>
  </si>
  <si>
    <r>
      <t xml:space="preserve">i. </t>
    </r>
    <r>
      <rPr>
        <b/>
        <i/>
        <u/>
        <sz val="11"/>
        <color theme="1"/>
        <rFont val="Calibri"/>
        <family val="2"/>
        <scheme val="minor"/>
      </rPr>
      <t>Mandatory</t>
    </r>
    <r>
      <rPr>
        <i/>
        <sz val="11"/>
        <color theme="1"/>
        <rFont val="Calibri"/>
        <family val="2"/>
        <scheme val="minor"/>
      </rPr>
      <t xml:space="preserve">: insulate all accessible attics to R-38 or to capacity if less. </t>
    </r>
  </si>
  <si>
    <r>
      <t xml:space="preserve">i. </t>
    </r>
    <r>
      <rPr>
        <b/>
        <i/>
        <u/>
        <sz val="11"/>
        <color theme="1"/>
        <rFont val="Calibri"/>
        <family val="2"/>
        <scheme val="minor"/>
      </rPr>
      <t>Mandatory</t>
    </r>
    <r>
      <rPr>
        <i/>
        <sz val="11"/>
        <color theme="1"/>
        <rFont val="Calibri"/>
        <family val="2"/>
        <scheme val="minor"/>
      </rPr>
      <t xml:space="preserve">: insulate all attic flats (collar beam &amp; outer ceiling joists) to R-38 or to capacity if less. </t>
    </r>
  </si>
  <si>
    <r>
      <t xml:space="preserve">ii. </t>
    </r>
    <r>
      <rPr>
        <b/>
        <i/>
        <u/>
        <sz val="11"/>
        <color theme="1"/>
        <rFont val="Calibri"/>
        <family val="2"/>
        <scheme val="minor"/>
      </rPr>
      <t>Mandatory</t>
    </r>
    <r>
      <rPr>
        <i/>
        <sz val="11"/>
        <color theme="1"/>
        <rFont val="Calibri"/>
        <family val="2"/>
        <scheme val="minor"/>
      </rPr>
      <t xml:space="preserve">: Insulate all uninsulated attic enclosed roof rafter slopes to maximum capacity possible.  </t>
    </r>
  </si>
  <si>
    <r>
      <t xml:space="preserve">iii. </t>
    </r>
    <r>
      <rPr>
        <b/>
        <i/>
        <u/>
        <sz val="11"/>
        <color theme="1"/>
        <rFont val="Calibri"/>
        <family val="2"/>
        <scheme val="minor"/>
      </rPr>
      <t>Mandatory</t>
    </r>
    <r>
      <rPr>
        <i/>
        <sz val="11"/>
        <color theme="1"/>
        <rFont val="Calibri"/>
        <family val="2"/>
        <scheme val="minor"/>
      </rPr>
      <t xml:space="preserve">: Insulate all uninsulated knee walls to R-15 or to capacity, whichever is greater.   </t>
    </r>
  </si>
  <si>
    <r>
      <rPr>
        <i/>
        <sz val="11"/>
        <rFont val="Calibri"/>
        <family val="2"/>
        <scheme val="minor"/>
      </rPr>
      <t>Optional</t>
    </r>
    <r>
      <rPr>
        <i/>
        <sz val="11"/>
        <color theme="1"/>
        <rFont val="Calibri"/>
        <family val="2"/>
        <scheme val="minor"/>
      </rPr>
      <t xml:space="preserve">:- Insulate any partially insulated exterior wall cavities (e.g., 3.5" cavity with 2" of existing batt) using dense-pack insulation. </t>
    </r>
  </si>
  <si>
    <r>
      <t xml:space="preserve">i. </t>
    </r>
    <r>
      <rPr>
        <b/>
        <i/>
        <u/>
        <sz val="11"/>
        <color theme="1"/>
        <rFont val="Calibri"/>
        <family val="2"/>
        <scheme val="minor"/>
      </rPr>
      <t>Mandatory</t>
    </r>
    <r>
      <rPr>
        <i/>
        <sz val="11"/>
        <color theme="1"/>
        <rFont val="Calibri"/>
        <family val="2"/>
        <scheme val="minor"/>
      </rPr>
      <t xml:space="preserve">: insulate all accessible attics to R-49 or to capacity if less. </t>
    </r>
  </si>
  <si>
    <r>
      <t xml:space="preserve">i. </t>
    </r>
    <r>
      <rPr>
        <b/>
        <i/>
        <u/>
        <sz val="11"/>
        <color theme="1"/>
        <rFont val="Calibri"/>
        <family val="2"/>
        <scheme val="minor"/>
      </rPr>
      <t>Mandatory</t>
    </r>
    <r>
      <rPr>
        <i/>
        <sz val="11"/>
        <color theme="1"/>
        <rFont val="Calibri"/>
        <family val="2"/>
        <scheme val="minor"/>
      </rPr>
      <t xml:space="preserve">: insulate all attic flats (collar beam &amp; outer ceiling joists) to R-49 or to capacity if less. </t>
    </r>
  </si>
  <si>
    <t xml:space="preserve">11.- Optional- Light Emitting Diode (LED) </t>
  </si>
  <si>
    <t xml:space="preserve">12.-Optional Primary HVAC System Replacements  </t>
  </si>
  <si>
    <t xml:space="preserve">Install lighting replacement of all existing screw-based incandescent, halogen, or compact fluorescent lighting used for a minimum of one hour per day. </t>
  </si>
  <si>
    <t xml:space="preserve">Seal all accessible ducts located outside the thermal boundary. </t>
  </si>
  <si>
    <r>
      <rPr>
        <b/>
        <i/>
        <sz val="11"/>
        <color theme="10"/>
        <rFont val="Calibri"/>
        <family val="2"/>
        <scheme val="minor"/>
      </rPr>
      <t xml:space="preserve">            </t>
    </r>
    <r>
      <rPr>
        <b/>
        <i/>
        <u/>
        <sz val="11"/>
        <color theme="10"/>
        <rFont val="Calibri"/>
        <family val="2"/>
        <scheme val="minor"/>
      </rPr>
      <t xml:space="preserve">○ Attic Floors- Unconditioned Attic SWS </t>
    </r>
  </si>
  <si>
    <r>
      <rPr>
        <sz val="11"/>
        <color theme="10"/>
        <rFont val="Calibri"/>
        <family val="2"/>
        <scheme val="minor"/>
      </rPr>
      <t xml:space="preserve">           </t>
    </r>
    <r>
      <rPr>
        <b/>
        <i/>
        <u/>
        <sz val="11"/>
        <color theme="10"/>
        <rFont val="Calibri"/>
        <family val="2"/>
        <scheme val="minor"/>
      </rPr>
      <t xml:space="preserve"> ○ Attic Floors- Unconditioned Attic SWS </t>
    </r>
  </si>
  <si>
    <t xml:space="preserve">Finished Attic / Knee wall Attic / Bonus Room </t>
  </si>
  <si>
    <r>
      <rPr>
        <b/>
        <i/>
        <sz val="11"/>
        <color theme="10"/>
        <rFont val="Calibri"/>
        <family val="2"/>
        <scheme val="minor"/>
      </rPr>
      <t xml:space="preserve">           </t>
    </r>
    <r>
      <rPr>
        <sz val="11"/>
        <color theme="10"/>
        <rFont val="Calibri"/>
        <family val="2"/>
        <scheme val="minor"/>
      </rPr>
      <t xml:space="preserve"> </t>
    </r>
    <r>
      <rPr>
        <b/>
        <i/>
        <u/>
        <sz val="11"/>
        <color theme="10"/>
        <rFont val="Calibri"/>
        <family val="2"/>
        <scheme val="minor"/>
      </rPr>
      <t xml:space="preserve">○ Attic Floors- Unconditioned Attic SWS </t>
    </r>
  </si>
  <si>
    <r>
      <t xml:space="preserve">Replace up to (1) refrigerator per home, with a label rating of less than 400kWh/yr. and maximum installed cost of </t>
    </r>
    <r>
      <rPr>
        <b/>
        <i/>
        <u/>
        <sz val="11"/>
        <color theme="1"/>
        <rFont val="Calibri"/>
        <family val="2"/>
        <scheme val="minor"/>
      </rPr>
      <t>$850</t>
    </r>
    <r>
      <rPr>
        <b/>
        <i/>
        <sz val="11"/>
        <color theme="1"/>
        <rFont val="Calibri"/>
        <family val="2"/>
        <scheme val="minor"/>
      </rPr>
      <t xml:space="preserve"> per unit when the existing refrigerator:  </t>
    </r>
  </si>
  <si>
    <t xml:space="preserve">Uses &gt;1000 kWh/yr. based upon energy use metering or industry accepted resource. </t>
  </si>
  <si>
    <t xml:space="preserve">Air Sealing- seal the exterior pressure boundary surfaces at all the following locations: attic top-plates (if accessible); all penetrations and holes through the ceiling, exterior walls, and floor. </t>
  </si>
  <si>
    <t xml:space="preserve">Seal all accessible ducts. At a minimum, seal all end caps, crossovers, duct boot connections, holes or penetrations, and furnace connections. </t>
  </si>
  <si>
    <t xml:space="preserve">○ Attic Floors- Unconditioned Attic SWS </t>
  </si>
  <si>
    <t xml:space="preserve">ii) </t>
  </si>
  <si>
    <r>
      <rPr>
        <b/>
        <sz val="11"/>
        <color theme="1"/>
        <rFont val="Calibri"/>
        <family val="2"/>
        <scheme val="minor"/>
      </rPr>
      <t>Contributory Item:</t>
    </r>
    <r>
      <rPr>
        <sz val="11"/>
        <color theme="1"/>
        <rFont val="Calibri"/>
        <family val="2"/>
        <scheme val="minor"/>
      </rPr>
      <t xml:space="preserve"> Items required by current WAP Regulations, current adopted versions of NREL Standard Work Specifications ("SWS"), or State of Texas adopted International Residential Code ("IRC") to achieve a final product in a typical installation. Contributory items must be necessary to complete the proper installation and ensure proper performance of the ECM. </t>
    </r>
  </si>
  <si>
    <t xml:space="preserve">ii.   Units eight (8) years old or more can be replaced without metering or further justification, as long as manufactured year is documented.  </t>
  </si>
  <si>
    <t xml:space="preserve">Replace up to (1) refrigerator per home, with a label rating of less than 400kWh/yr. and maximum installed cost of $850 per unit when the existing refrigerator:  </t>
  </si>
  <si>
    <r>
      <t>ii.</t>
    </r>
    <r>
      <rPr>
        <b/>
        <i/>
        <u/>
        <sz val="11"/>
        <color theme="1"/>
        <rFont val="Calibri"/>
        <family val="2"/>
        <scheme val="minor"/>
      </rPr>
      <t xml:space="preserve"> Mandatory</t>
    </r>
    <r>
      <rPr>
        <i/>
        <sz val="11"/>
        <color theme="1"/>
        <rFont val="Calibri"/>
        <family val="2"/>
        <scheme val="minor"/>
      </rPr>
      <t xml:space="preserve">: insulate all uninsulated enclosed attics to capacity (e.g., floored or cathedral). </t>
    </r>
  </si>
  <si>
    <t xml:space="preserve">Replace existing ducted electric resistance forced-air furnace and air conditioning combination with a heat pump of minimum 15.2/SEER2 &amp; 7.8/HSPF2 which must include an EC air handler motor and programmable thermostat (SWS 5.0101.1 ; SWS 5.0101.1).  </t>
  </si>
  <si>
    <t xml:space="preserve">Ceiling insulation (both flat and vaulted ceilings)- fill ceiling to R-38 or to capacity, whichever is less, with blown insulation. </t>
  </si>
  <si>
    <t xml:space="preserve">Replace existing combination of non-ducted fixed electric resistance heat (e.g., electric baseboard, and PTAC units), and non-ducted air conditioning (i.e., window or room A/C, including PTAC) with a minimum of 19/SEER2 &amp; 10/HSPF2 mini-split heat pump system which must include a programmable thermostat (SWS 5.0108.3; SWS 5.0101.1). </t>
  </si>
  <si>
    <t>Replace existing combination of non-ducted fixed electric resistance heat (e.g., electric baseboard, and PTAC units), and non-ducted air conditioning (i.e., window or room A/C, including PTAC) with a minimum of 19/SEER2 &amp; 10/HSPF2 mini-split heat pump system which must include a programmable thermostat (SWS 5.0108.3; SWS 5.0101.1)</t>
  </si>
  <si>
    <t xml:space="preserve">Replace existing ducted electric resistance forced-air furnace and air conditioning combination with a heat pump of minimum 15.2/SEER2 &amp; 7.8/HSPF2 which must include an EC air handler motor and programmable thermostat (SWS 5.0108.3; SWS 5.0101.1).  </t>
  </si>
  <si>
    <t xml:space="preserve">Replace existing ducted electric resistance forced-air furnace and air conditioning combination with a heat pump of minimum 15.2/SEER2 &amp; 8.1/HSPF2 which must include an EC air handler motor and programmable thermostat (SWS 5.0108.1; SWS 5.0101.1) </t>
  </si>
  <si>
    <t xml:space="preserve">Replace existing ducted heat pump system that is manufactured before 2006 with a mininum 15.2/SEER2 &amp; 8.1 HSPF2 heat pump which must include an EC air handler motor and programmable thermostat (SWS 5.0108.1; SWS 5.0101.1). </t>
  </si>
  <si>
    <t>Single Family Site-Built Priority List Checklist- Region 2 (MODERATE)</t>
  </si>
  <si>
    <t xml:space="preserve">Manufactured Homes Priority List Checklist- Region 2 (MODERATE) </t>
  </si>
  <si>
    <t>Low-Rise Multifamily Priority List Checklist- Region 2 (MODERATE)</t>
  </si>
  <si>
    <r>
      <t>b.    </t>
    </r>
    <r>
      <rPr>
        <sz val="11"/>
        <rFont val="Calibri"/>
        <family val="2"/>
        <scheme val="minor"/>
      </rPr>
      <t xml:space="preserve">Prior to replacement, Subrecipient must receive written Dept. approval. If prior </t>
    </r>
  </si>
  <si>
    <t xml:space="preserve">Replace existing ducted heat pump system that is manufactured before 2006 with a mininum 15.2/SEER &amp; 7.8 HSPF2 heat pump which must include an EC air handler motor and programmable thermostat (SWS 5.0108.1; SWS 5.0101.1) </t>
  </si>
  <si>
    <t xml:space="preserve">Replace existing ducted electric resistance forced-air furnace and air conditioning combination with a heat pump of minimum 15.2/SEER2 &amp; 8.1/HSPF2 which must include an EC air handler motor and programmable thermostat (SWS 5.0108.1; SWS 5.0101.1). </t>
  </si>
  <si>
    <r>
      <t>BLOWER DOOR / DUCT BLASTER DATA SHEET</t>
    </r>
    <r>
      <rPr>
        <sz val="10"/>
        <rFont val="Calibri"/>
        <family val="2"/>
        <scheme val="minor"/>
      </rPr>
      <t xml:space="preserve"> (October 2023)</t>
    </r>
  </si>
  <si>
    <r>
      <t>b.</t>
    </r>
    <r>
      <rPr>
        <sz val="11"/>
        <rFont val="Calibri"/>
        <family val="2"/>
        <scheme val="minor"/>
      </rPr>
      <t>    All costs (labor and materials) must be detailed on the Building Weatherization Report (BWR).</t>
    </r>
  </si>
  <si>
    <r>
      <t xml:space="preserve">                   c.</t>
    </r>
    <r>
      <rPr>
        <sz val="11"/>
        <rFont val="Calibri"/>
        <family val="2"/>
        <scheme val="minor"/>
      </rPr>
      <t>    Complete current Blower Door Data Sheet as instructed.</t>
    </r>
  </si>
  <si>
    <r>
      <t>d.</t>
    </r>
    <r>
      <rPr>
        <sz val="11"/>
        <rFont val="Calibri"/>
        <family val="2"/>
        <scheme val="minor"/>
      </rPr>
      <t xml:space="preserve">    At Subrecipient Final Inspection, MUST MEET or EXCEED the Blower Door Target as defined by </t>
    </r>
  </si>
  <si>
    <t xml:space="preserve">       TDCHA WAP Air Infiltration and Duct Sealing Target Policy. </t>
  </si>
  <si>
    <r>
      <t>b.</t>
    </r>
    <r>
      <rPr>
        <sz val="11"/>
        <rFont val="Calibri"/>
        <family val="2"/>
        <scheme val="minor"/>
      </rPr>
      <t>    All return ducts to be sealed regardless of location.</t>
    </r>
  </si>
  <si>
    <r>
      <t>c.</t>
    </r>
    <r>
      <rPr>
        <sz val="11"/>
        <rFont val="Calibri"/>
        <family val="2"/>
        <scheme val="minor"/>
      </rPr>
      <t>    All supply ducts to be sealed when in unconditioned space.</t>
    </r>
  </si>
  <si>
    <t xml:space="preserve">       Outside) as defined by TDCHA WAP Air infiltration and Duct Sealing Target Policy</t>
  </si>
  <si>
    <r>
      <t>d.</t>
    </r>
    <r>
      <rPr>
        <sz val="11"/>
        <rFont val="Calibri"/>
        <family val="2"/>
        <scheme val="minor"/>
      </rPr>
      <t xml:space="preserve">    At Subrecipient Final Inspection, MUST MEET or EXCEED Duct Blaster Target (With Reference to </t>
    </r>
  </si>
  <si>
    <r>
      <t>6.</t>
    </r>
    <r>
      <rPr>
        <b/>
        <sz val="10"/>
        <rFont val="Calibri"/>
        <family val="2"/>
        <scheme val="minor"/>
      </rPr>
      <t>   Floor Insulation</t>
    </r>
  </si>
  <si>
    <r>
      <t>5.</t>
    </r>
    <r>
      <rPr>
        <b/>
        <sz val="10"/>
        <rFont val="Calibri"/>
        <family val="2"/>
        <scheme val="minor"/>
      </rPr>
      <t>   Wall Insulation</t>
    </r>
  </si>
  <si>
    <r>
      <t>3.</t>
    </r>
    <r>
      <rPr>
        <b/>
        <sz val="10"/>
        <rFont val="Calibri"/>
        <family val="2"/>
        <scheme val="minor"/>
      </rPr>
      <t>   Duct Sealing</t>
    </r>
  </si>
  <si>
    <r>
      <t>a.    </t>
    </r>
    <r>
      <rPr>
        <sz val="11"/>
        <rFont val="Calibri"/>
        <family val="2"/>
        <scheme val="minor"/>
      </rPr>
      <t>If existing insulation is assessed below local code requirement, must insulate to meet current code</t>
    </r>
  </si>
  <si>
    <t xml:space="preserve">       or to maximum capacity </t>
  </si>
  <si>
    <r>
      <t>b.</t>
    </r>
    <r>
      <rPr>
        <sz val="11"/>
        <rFont val="Calibri"/>
        <family val="2"/>
        <scheme val="minor"/>
      </rPr>
      <t>    Block all heat sources &amp; attic hatches.</t>
    </r>
  </si>
  <si>
    <r>
      <t>c.</t>
    </r>
    <r>
      <rPr>
        <sz val="11"/>
        <rFont val="Calibri"/>
        <family val="2"/>
        <scheme val="minor"/>
      </rPr>
      <t>    If no insulation is added but ventilation needed, install ventilation under H&amp;S.</t>
    </r>
  </si>
  <si>
    <r>
      <t>a.</t>
    </r>
    <r>
      <rPr>
        <sz val="11"/>
        <rFont val="Calibri"/>
        <family val="2"/>
        <scheme val="minor"/>
      </rPr>
      <t>    If addressed, must follow current code.</t>
    </r>
  </si>
  <si>
    <r>
      <t>a.</t>
    </r>
    <r>
      <rPr>
        <sz val="11"/>
        <rFont val="Calibri"/>
        <family val="2"/>
        <scheme val="minor"/>
      </rPr>
      <t>    Check all exterior walls for existing insulation levels.</t>
    </r>
  </si>
  <si>
    <r>
      <t>b.</t>
    </r>
    <r>
      <rPr>
        <sz val="11"/>
        <rFont val="Calibri"/>
        <family val="2"/>
        <scheme val="minor"/>
      </rPr>
      <t>    Vapor barrier always required.</t>
    </r>
  </si>
  <si>
    <t>•  Refrigerator</t>
  </si>
  <si>
    <r>
      <t>c.</t>
    </r>
    <r>
      <rPr>
        <sz val="11"/>
        <rFont val="Calibri"/>
        <family val="2"/>
        <scheme val="minor"/>
      </rPr>
      <t>    Follow OSHA accessibility standards.</t>
    </r>
  </si>
  <si>
    <t>• Smart Thermostat</t>
  </si>
  <si>
    <t>a.       Install only after consultation/training with client.</t>
  </si>
  <si>
    <r>
      <t>c.</t>
    </r>
    <r>
      <rPr>
        <sz val="11"/>
        <rFont val="Calibri"/>
        <family val="2"/>
        <scheme val="minor"/>
      </rPr>
      <t xml:space="preserve">     LED lighting replacement of all existing screw-based incandescent, halogen, or CFL used for a minimum </t>
    </r>
  </si>
  <si>
    <t xml:space="preserve">        of one hour per day. </t>
  </si>
  <si>
    <r>
      <t>a.</t>
    </r>
    <r>
      <rPr>
        <sz val="11"/>
        <rFont val="Calibri"/>
        <family val="2"/>
        <scheme val="minor"/>
      </rPr>
      <t>       Install in the following order:</t>
    </r>
  </si>
  <si>
    <r>
      <t>b.</t>
    </r>
    <r>
      <rPr>
        <sz val="11"/>
        <rFont val="Calibri"/>
        <family val="2"/>
        <scheme val="minor"/>
      </rPr>
      <t xml:space="preserve">       If the windows are covered by any permanent shading structure, then solar screens/window film </t>
    </r>
  </si>
  <si>
    <t xml:space="preserve">          cannot be installed on that window. </t>
  </si>
  <si>
    <r>
      <t xml:space="preserve">              </t>
    </r>
    <r>
      <rPr>
        <sz val="11"/>
        <rFont val="Calibri"/>
        <family val="2"/>
        <scheme val="minor"/>
      </rPr>
      <t>i.   West, South, East, then North side of house.</t>
    </r>
  </si>
  <si>
    <r>
      <t>a.</t>
    </r>
    <r>
      <rPr>
        <sz val="11"/>
        <rFont val="Calibri"/>
        <family val="2"/>
        <scheme val="minor"/>
      </rPr>
      <t xml:space="preserve">    Maximum expenditure allowed is Five Hundred and No/100 Dollars ($500.00) </t>
    </r>
  </si>
  <si>
    <r>
      <t>b.</t>
    </r>
    <r>
      <rPr>
        <sz val="11"/>
        <rFont val="Calibri"/>
        <family val="2"/>
        <scheme val="minor"/>
      </rPr>
      <t>    Must be related to weatherization measure.</t>
    </r>
  </si>
  <si>
    <r>
      <t>c.</t>
    </r>
    <r>
      <rPr>
        <sz val="11"/>
        <rFont val="Calibri"/>
        <family val="2"/>
        <scheme val="minor"/>
      </rPr>
      <t>    Materials include: lumber, shingles, flashing, siding, drywall, masonry supplies, Minor window and door</t>
    </r>
  </si>
  <si>
    <t xml:space="preserve">       repair, gutters, downspouts, paint, stains, and sealants. </t>
  </si>
  <si>
    <r>
      <t xml:space="preserve">d.    </t>
    </r>
    <r>
      <rPr>
        <sz val="11"/>
        <rFont val="Calibri"/>
        <family val="2"/>
        <scheme val="minor"/>
      </rPr>
      <t xml:space="preserve">Regarding mobile homes, could include mobile home skirting and overhangs to protect mobile </t>
    </r>
  </si>
  <si>
    <t xml:space="preserve">        home doors. </t>
  </si>
  <si>
    <r>
      <t>e.</t>
    </r>
    <r>
      <rPr>
        <sz val="11"/>
        <rFont val="Calibri"/>
        <family val="2"/>
        <scheme val="minor"/>
      </rPr>
      <t xml:space="preserve">    Could also include carpentry work to protect water heaters located outside to protect DHW from </t>
    </r>
  </si>
  <si>
    <t xml:space="preserve">        weather elements. </t>
  </si>
  <si>
    <r>
      <t>f.</t>
    </r>
    <r>
      <rPr>
        <sz val="11"/>
        <rFont val="Calibri"/>
        <family val="2"/>
        <scheme val="minor"/>
      </rPr>
      <t>     Could include roof, wall, and floor repair; excluding leveling.</t>
    </r>
  </si>
  <si>
    <r>
      <t>g.</t>
    </r>
    <r>
      <rPr>
        <sz val="11"/>
        <rFont val="Calibri"/>
        <family val="2"/>
        <scheme val="minor"/>
      </rPr>
      <t>     Repair of "essential wiring"</t>
    </r>
  </si>
  <si>
    <t xml:space="preserve">i.   Essential wiring defined as any wiring going directly to an appliance that is  </t>
  </si>
  <si>
    <t xml:space="preserve">      by the WX program.</t>
  </si>
  <si>
    <t xml:space="preserve">       of the assessment.</t>
  </si>
  <si>
    <t xml:space="preserve">       downgraded AFUE of (68%) or less should be replaced with Energy Star rated AFUE   </t>
  </si>
  <si>
    <t xml:space="preserve">       equipment.</t>
  </si>
  <si>
    <t>v.    Replace existing ducted electric resistance forced-air furnace and air conditioning</t>
  </si>
  <si>
    <t xml:space="preserve">       combination with a heat pump.</t>
  </si>
  <si>
    <t xml:space="preserve">2.    The components must have a valid AHRI rating. </t>
  </si>
  <si>
    <r>
      <t>d.</t>
    </r>
    <r>
      <rPr>
        <sz val="11"/>
        <rFont val="Calibri"/>
        <family val="2"/>
        <scheme val="minor"/>
      </rPr>
      <t>    Replacement of window air conditioners.</t>
    </r>
  </si>
  <si>
    <t xml:space="preserve">i.     No replacement of window air-conditioners if a central system is replaced or repaired to </t>
  </si>
  <si>
    <t xml:space="preserve">       working order. </t>
  </si>
  <si>
    <t xml:space="preserve">ii.    Replacement must be justified by LIHEAP WAP AC Replacement Tool or units eight (8) years </t>
  </si>
  <si>
    <t xml:space="preserve">       old or more can be replaced without metering or further justification, as long as manufactured  </t>
  </si>
  <si>
    <t xml:space="preserve">       year is documented.</t>
  </si>
  <si>
    <r>
      <t>e.</t>
    </r>
    <r>
      <rPr>
        <sz val="11"/>
        <rFont val="Calibri"/>
        <family val="2"/>
        <scheme val="minor"/>
      </rPr>
      <t xml:space="preserve">    Mini split replacement option. </t>
    </r>
  </si>
  <si>
    <t>i.    Replace existing combination of non-ducted electric resistance heat (e.g., electric baseboard/</t>
  </si>
  <si>
    <t xml:space="preserve">      space heater, and PTAC units), and non-ducted air conditioning (i.e., window or room A/C, </t>
  </si>
  <si>
    <t xml:space="preserve">ii.   Installation of an Energy Star, or equivalent, rated mini-split to replace of multiple room air </t>
  </si>
  <si>
    <t xml:space="preserve">      conditioners, that are justified for replacement according to criteria above, is an allowable </t>
  </si>
  <si>
    <t xml:space="preserve">      option, if, and only if, the mini-split installation is more cost effective </t>
  </si>
  <si>
    <t xml:space="preserve">      (EX: lower total cost for mini-split install vs cumulative RAC install costs). </t>
  </si>
  <si>
    <r>
      <t>a.    </t>
    </r>
    <r>
      <rPr>
        <sz val="11"/>
        <rFont val="Calibri"/>
        <family val="2"/>
        <scheme val="minor"/>
      </rPr>
      <t xml:space="preserve">Doors/windows that are structurally unsound or unable to be may be replaced. </t>
    </r>
  </si>
  <si>
    <r>
      <t>b.    </t>
    </r>
    <r>
      <rPr>
        <sz val="11"/>
        <rFont val="Calibri"/>
        <family val="2"/>
        <scheme val="minor"/>
      </rPr>
      <t>Prior to replacement, Subrecipient must receive written Department approval.</t>
    </r>
  </si>
  <si>
    <t xml:space="preserve">        If prior approval is not received, costs are disallowed. </t>
  </si>
  <si>
    <t xml:space="preserve">    </t>
  </si>
  <si>
    <t xml:space="preserve">   to support request, documentation to show all major measures are sufficiently addressed. </t>
  </si>
  <si>
    <t xml:space="preserve">      including PTAC) with a minimum Energy Star, or equivalent, rated mini-split heat pump system. </t>
  </si>
  <si>
    <t xml:space="preserve">i. Request for approval must include unit address, sufficient written and photo documentation </t>
  </si>
  <si>
    <t>WPN-23-6</t>
  </si>
  <si>
    <t xml:space="preserve">Effective for Program Year 2025 LIHEAP Contracts </t>
  </si>
  <si>
    <r>
      <t>a.</t>
    </r>
    <r>
      <rPr>
        <sz val="11"/>
        <rFont val="Calibri"/>
        <family val="2"/>
        <scheme val="minor"/>
      </rPr>
      <t>    Water Savers - aerators (≤2.2 GPM)and low flow showerheads (≤2.5 GPM).</t>
    </r>
  </si>
  <si>
    <r>
      <t>b.</t>
    </r>
    <r>
      <rPr>
        <sz val="11"/>
        <rFont val="Calibri"/>
        <family val="2"/>
        <scheme val="minor"/>
      </rPr>
      <t>    Water heater tank (≥R10)/pipe(≥R2.5) insulation.</t>
    </r>
  </si>
  <si>
    <t xml:space="preserve">i.     Must meet current Energy Star rating for complete system replacement. </t>
  </si>
  <si>
    <t xml:space="preserve">        criteria is met: </t>
  </si>
  <si>
    <r>
      <t>c.    </t>
    </r>
    <r>
      <rPr>
        <sz val="11"/>
        <rFont val="Calibri"/>
        <family val="2"/>
        <scheme val="minor"/>
      </rPr>
      <t xml:space="preserve">Change &amp; leave up to twelve (12) new air filters, per system. </t>
    </r>
  </si>
  <si>
    <t>Effective for Program Year 2025 LIHEAP Contracts</t>
  </si>
  <si>
    <r>
      <t>b.</t>
    </r>
    <r>
      <rPr>
        <sz val="11"/>
        <rFont val="Calibri"/>
        <family val="2"/>
        <scheme val="minor"/>
      </rPr>
      <t xml:space="preserve">  Replaced units must be de-manufactured properly, materials must be recycled and refrigerant properly disposed of in accordance with EPA regulations. </t>
    </r>
  </si>
  <si>
    <t>iv.   The replacement of heating/furnace only components of the HVAC system in cases where</t>
  </si>
  <si>
    <t xml:space="preserve">        the existing AC components do not meet the degraded SEER will be allowed if the following</t>
  </si>
  <si>
    <r>
      <t>1.</t>
    </r>
    <r>
      <rPr>
        <sz val="11"/>
        <rFont val="Calibri"/>
        <family val="2"/>
        <scheme val="minor"/>
      </rPr>
      <t xml:space="preserve">    Existing heating units with an Annual Fuel Utilization Efficiency ("AFUE") or downgraded AFUE of sixty-eight percent (68%) or less should be replaced with Energy Star rated AFUE equipment. </t>
    </r>
  </si>
  <si>
    <t xml:space="preserve">Summary of Measures </t>
  </si>
  <si>
    <t xml:space="preserve">Installed ASHRAE, CO Detector, Smoke Detector, Replaced Cook Stove, Replaced DWH, Etc. </t>
  </si>
  <si>
    <t>Total Cost(s)</t>
  </si>
  <si>
    <r>
      <t>a.</t>
    </r>
    <r>
      <rPr>
        <sz val="11"/>
        <rFont val="Calibri"/>
        <family val="2"/>
        <scheme val="minor"/>
      </rPr>
      <t xml:space="preserve">  Replacement must be within the primary living conditioned space and justified by LIHEAP WAP Refrigerator Replacement Calculator or units fifteen (15) years old or more can be replaced without metering or justification, as long as manufactured year is documented. </t>
    </r>
  </si>
  <si>
    <t xml:space="preserve">Approval Link: </t>
  </si>
  <si>
    <t>https://tdhca.wufoo.com/forms/tdhca-doorwindow-replacement-requests/</t>
  </si>
  <si>
    <t xml:space="preserve">Date: </t>
  </si>
  <si>
    <t xml:space="preserve">Signature: </t>
  </si>
  <si>
    <t xml:space="preserve">Crossroads Community Action </t>
  </si>
  <si>
    <t>•</t>
  </si>
  <si>
    <r>
      <t xml:space="preserve">SEER </t>
    </r>
    <r>
      <rPr>
        <i/>
        <sz val="12"/>
        <rFont val="Calibri"/>
        <family val="2"/>
        <scheme val="minor"/>
      </rPr>
      <t xml:space="preserve">(found on the plate) </t>
    </r>
    <r>
      <rPr>
        <b/>
        <i/>
        <sz val="12"/>
        <color rgb="FFFF0000"/>
        <rFont val="Calibri"/>
        <family val="2"/>
        <scheme val="minor"/>
      </rPr>
      <t>(if unknown leave blank)</t>
    </r>
  </si>
  <si>
    <t xml:space="preserve">SEER2 (Existing SEER2 Conversion) (Units Man. After 2023) </t>
  </si>
  <si>
    <t xml:space="preserve">SEER2 </t>
  </si>
  <si>
    <t xml:space="preserve">If existing unit is manufactured after 2023 they are subject to SEER2 ratings. </t>
  </si>
  <si>
    <t>Degraded SEER</t>
  </si>
  <si>
    <t>Degraded SEER2</t>
  </si>
  <si>
    <t>Rev. 06/25/2025</t>
  </si>
  <si>
    <t>Room AC Replacement Form Instructions</t>
  </si>
  <si>
    <t>Replacement of RACs must be justified with either Option 1 or 2 per RAC. Replacement of RACs without proper justification using this tool will result in disallowed costs.</t>
  </si>
  <si>
    <t xml:space="preserve">For LIHEAP units that do not meet the manufactured date criteria within PL utilize this calculator. </t>
  </si>
  <si>
    <t xml:space="preserve">Statewide Average </t>
  </si>
  <si>
    <t>Option 2 Instructions - Enter this information if it can be found on the information plate.</t>
  </si>
  <si>
    <t>Enter the Manufactured Year of the existing unit.</t>
  </si>
  <si>
    <t xml:space="preserve">Enter the EER/EER2 of the existing unit.  Enter the EER/EER2 of the new replacement unit. Utilize EER/EER2 Table below when applicable. </t>
  </si>
  <si>
    <t>The Maintenance Factor will be automatically determined based on the selection above.</t>
  </si>
  <si>
    <t>The degraded EER will be autocalculated using the info input throughout the form.</t>
  </si>
  <si>
    <t>Enter this information if you cannot find the EER on the information plate</t>
  </si>
  <si>
    <t>Enter the EER2 of the new replacement unit.</t>
  </si>
  <si>
    <t xml:space="preserve">Enter the BTU's of the existing unit if it can be found on the information plate.  If it cannot be found the assessor must estimate and take a photo of the unit.  Window units using a regular outlet range (110v) from 5,000 BTUs to 24,000 BTUs.  </t>
  </si>
  <si>
    <t>Enter the watts as found on the information plate.  If the watts cannot be found the assessor must use a meter that is able to calculate watts.  Assessors must enter the watts as found the consumption meter.</t>
  </si>
  <si>
    <t>Enter the amps as found on the information plate.  If the amps cannot be found the assessor must use a meter that is able to calculate amps.  Assessors must enter the amps as found the consumption meter.</t>
  </si>
  <si>
    <t>Enter 110 or 220 based on the sized of the out let.  The regular outlet used 110 volts.</t>
  </si>
  <si>
    <t>The Results are shown as follows</t>
  </si>
  <si>
    <t>% decrease using amps.  If the % is ≥ 25 the unit may be replaced.</t>
  </si>
  <si>
    <t>% increase using the EER on the plate.  If the % is ≥ 25 the unit may be replaced.</t>
  </si>
  <si>
    <t xml:space="preserve">EER to EER2 Conversion Table </t>
  </si>
  <si>
    <t>EER2 Rating</t>
  </si>
  <si>
    <t>EER Rating</t>
  </si>
  <si>
    <t xml:space="preserve">(Units Man. After 2023) </t>
  </si>
  <si>
    <t>Statewide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</si>
</sst>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44" formatCode="_(&quot;$&quot;* #,##0.00_);_(&quot;$&quot;* \(#,##0.00\);_(&quot;$&quot;* &quot;-&quot;??_);_(@_)"/>
    <numFmt numFmtId="43" formatCode="_(* #,##0.00_);_(* \(#,##0.00\);_(* &quot;-&quot;??_);_(@_)"/>
    <numFmt numFmtId="164" formatCode="&quot;$&quot;#,##0.00"/>
    <numFmt numFmtId="165" formatCode="0.000"/>
    <numFmt numFmtId="166" formatCode="0_);\(0\)"/>
    <numFmt numFmtId="167" formatCode="0.0"/>
    <numFmt numFmtId="168" formatCode="0.0%"/>
    <numFmt numFmtId="169" formatCode="mm/dd/yy;@"/>
    <numFmt numFmtId="170" formatCode="#,##0.0_);\(#,##0.0\)"/>
    <numFmt numFmtId="171" formatCode="0.0000"/>
  </numFmts>
  <fonts count="124"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0"/>
      <name val="Calibri"/>
      <family val="2"/>
      <scheme val="minor"/>
    </font>
    <font>
      <i/>
      <sz val="12"/>
      <name val="Calibri"/>
      <family val="2"/>
      <scheme val="minor"/>
    </font>
    <font>
      <b/>
      <sz val="10"/>
      <name val="Calibri"/>
      <family val="2"/>
      <scheme val="minor"/>
    </font>
    <font>
      <b/>
      <sz val="12"/>
      <name val="Calibri"/>
      <family val="2"/>
      <scheme val="minor"/>
    </font>
    <font>
      <u/>
      <sz val="10"/>
      <color theme="10"/>
      <name val="Arial"/>
      <family val="2"/>
    </font>
    <font>
      <sz val="10"/>
      <color theme="0"/>
      <name val="Calibri"/>
      <family val="2"/>
      <scheme val="minor"/>
    </font>
    <font>
      <b/>
      <sz val="12"/>
      <color indexed="8"/>
      <name val="Calibri"/>
      <family val="2"/>
      <scheme val="minor"/>
    </font>
    <font>
      <sz val="10"/>
      <color indexed="10"/>
      <name val="Calibri"/>
      <family val="2"/>
      <scheme val="minor"/>
    </font>
    <font>
      <b/>
      <sz val="10"/>
      <color indexed="8"/>
      <name val="Calibri"/>
      <family val="2"/>
      <scheme val="minor"/>
    </font>
    <font>
      <b/>
      <sz val="9"/>
      <name val="Calibri"/>
      <family val="2"/>
      <scheme val="minor"/>
    </font>
    <font>
      <sz val="1"/>
      <color theme="0"/>
      <name val="Calibri"/>
      <family val="2"/>
      <scheme val="minor"/>
    </font>
    <font>
      <sz val="12"/>
      <color theme="1"/>
      <name val="Calibri"/>
      <family val="2"/>
      <scheme val="minor"/>
    </font>
    <font>
      <sz val="11"/>
      <name val="Calibri"/>
      <family val="2"/>
      <scheme val="minor"/>
    </font>
    <font>
      <b/>
      <sz val="12"/>
      <color indexed="10"/>
      <name val="Calibri"/>
      <family val="2"/>
      <scheme val="minor"/>
    </font>
    <font>
      <sz val="12"/>
      <name val="Calibri"/>
      <family val="2"/>
      <scheme val="minor"/>
    </font>
    <font>
      <sz val="10"/>
      <color rgb="FFFF0000"/>
      <name val="Calibri"/>
      <family val="2"/>
      <scheme val="minor"/>
    </font>
    <font>
      <b/>
      <i/>
      <sz val="12"/>
      <color rgb="FFFF0000"/>
      <name val="Calibri"/>
      <family val="2"/>
      <scheme val="minor"/>
    </font>
    <font>
      <u/>
      <sz val="11.5"/>
      <color theme="10"/>
      <name val="Calibri"/>
      <family val="2"/>
      <scheme val="minor"/>
    </font>
    <font>
      <sz val="11.5"/>
      <name val="Calibri"/>
      <family val="2"/>
      <scheme val="minor"/>
    </font>
    <font>
      <i/>
      <sz val="10"/>
      <name val="Calibri"/>
      <family val="2"/>
      <scheme val="minor"/>
    </font>
    <font>
      <i/>
      <u/>
      <sz val="10"/>
      <color rgb="FF0000FF"/>
      <name val="Calibri"/>
      <family val="2"/>
      <scheme val="minor"/>
    </font>
    <font>
      <sz val="10"/>
      <color theme="5"/>
      <name val="Calibri"/>
      <family val="2"/>
      <scheme val="minor"/>
    </font>
    <font>
      <b/>
      <i/>
      <sz val="10"/>
      <color rgb="FFFF0000"/>
      <name val="Calibri"/>
      <family val="2"/>
      <scheme val="minor"/>
    </font>
    <font>
      <sz val="10"/>
      <name val="Calibri"/>
      <family val="2"/>
    </font>
    <font>
      <b/>
      <sz val="14"/>
      <name val="Calibri"/>
      <family val="2"/>
      <scheme val="minor"/>
    </font>
    <font>
      <sz val="10"/>
      <color theme="1"/>
      <name val="Calibri"/>
      <family val="2"/>
      <scheme val="minor"/>
    </font>
    <font>
      <i/>
      <sz val="11"/>
      <color theme="1"/>
      <name val="Calibri"/>
      <family val="2"/>
      <scheme val="minor"/>
    </font>
    <font>
      <b/>
      <sz val="11"/>
      <name val="Calibri"/>
      <family val="2"/>
      <scheme val="minor"/>
    </font>
    <font>
      <sz val="9"/>
      <name val="Calibri"/>
      <family val="2"/>
      <scheme val="minor"/>
    </font>
    <font>
      <b/>
      <sz val="10"/>
      <name val="Calibri"/>
      <family val="2"/>
    </font>
    <font>
      <sz val="12"/>
      <color indexed="8"/>
      <name val="Calibri"/>
      <family val="2"/>
      <scheme val="minor"/>
    </font>
    <font>
      <b/>
      <sz val="11"/>
      <color theme="9" tint="-0.249977111117893"/>
      <name val="Calibri"/>
      <family val="2"/>
      <scheme val="minor"/>
    </font>
    <font>
      <b/>
      <i/>
      <sz val="11"/>
      <color theme="1"/>
      <name val="Calibri"/>
      <family val="2"/>
      <scheme val="minor"/>
    </font>
    <font>
      <sz val="11"/>
      <color theme="9" tint="-0.249977111117893"/>
      <name val="Times New Roman"/>
      <family val="1"/>
    </font>
    <font>
      <b/>
      <i/>
      <sz val="11"/>
      <name val="Calibri"/>
      <family val="2"/>
      <scheme val="minor"/>
    </font>
    <font>
      <sz val="11"/>
      <color theme="9" tint="-0.249977111117893"/>
      <name val="Calibri"/>
      <family val="2"/>
      <scheme val="minor"/>
    </font>
    <font>
      <b/>
      <sz val="14"/>
      <color rgb="FF3333FF"/>
      <name val="Calibri"/>
      <family val="2"/>
      <scheme val="minor"/>
    </font>
    <font>
      <u/>
      <sz val="11"/>
      <color theme="10"/>
      <name val="Calibri"/>
      <family val="2"/>
      <scheme val="minor"/>
    </font>
    <font>
      <sz val="11"/>
      <color theme="10"/>
      <name val="Calibri"/>
      <family val="2"/>
      <scheme val="minor"/>
    </font>
    <font>
      <b/>
      <u/>
      <sz val="11"/>
      <color theme="1"/>
      <name val="Calibri"/>
      <family val="2"/>
      <scheme val="minor"/>
    </font>
    <font>
      <b/>
      <sz val="14"/>
      <color theme="1"/>
      <name val="Calibri"/>
      <family val="2"/>
      <scheme val="minor"/>
    </font>
    <font>
      <sz val="8"/>
      <color rgb="FFFF0000"/>
      <name val="Calibri"/>
      <family val="2"/>
      <scheme val="minor"/>
    </font>
    <font>
      <b/>
      <sz val="9"/>
      <color rgb="FFFF0000"/>
      <name val="Calibri"/>
      <family val="2"/>
      <scheme val="minor"/>
    </font>
    <font>
      <sz val="8"/>
      <name val="Calibri"/>
      <family val="2"/>
      <scheme val="minor"/>
    </font>
    <font>
      <b/>
      <sz val="10"/>
      <color rgb="FFFF0000"/>
      <name val="Calibri"/>
      <family val="2"/>
      <scheme val="minor"/>
    </font>
    <font>
      <i/>
      <sz val="9"/>
      <name val="Calibri"/>
      <family val="2"/>
      <scheme val="minor"/>
    </font>
    <font>
      <b/>
      <sz val="8"/>
      <name val="Calibri"/>
      <family val="2"/>
      <scheme val="minor"/>
    </font>
    <font>
      <sz val="14"/>
      <color theme="1"/>
      <name val="Calibri"/>
      <family val="2"/>
      <scheme val="minor"/>
    </font>
    <font>
      <sz val="16"/>
      <color theme="1"/>
      <name val="Calibri"/>
      <family val="2"/>
      <scheme val="minor"/>
    </font>
    <font>
      <b/>
      <sz val="16"/>
      <color theme="1"/>
      <name val="Calibri"/>
      <family val="2"/>
      <scheme val="minor"/>
    </font>
    <font>
      <sz val="16"/>
      <color rgb="FFFF0000"/>
      <name val="Calibri"/>
      <family val="2"/>
      <scheme val="minor"/>
    </font>
    <font>
      <b/>
      <sz val="16"/>
      <color rgb="FFC00000"/>
      <name val="Calibri"/>
      <family val="2"/>
      <scheme val="minor"/>
    </font>
    <font>
      <sz val="14"/>
      <name val="Calibri"/>
      <family val="2"/>
      <scheme val="minor"/>
    </font>
    <font>
      <u/>
      <sz val="16"/>
      <color rgb="FFC00000"/>
      <name val="Calibri"/>
      <family val="2"/>
      <scheme val="minor"/>
    </font>
    <font>
      <sz val="16"/>
      <color rgb="FFC00000"/>
      <name val="Calibri"/>
      <family val="2"/>
      <scheme val="minor"/>
    </font>
    <font>
      <b/>
      <sz val="14"/>
      <color rgb="FFC00000"/>
      <name val="Calibri"/>
      <family val="2"/>
      <scheme val="minor"/>
    </font>
    <font>
      <sz val="14"/>
      <color rgb="FFFF0000"/>
      <name val="Calibri"/>
      <family val="2"/>
      <scheme val="minor"/>
    </font>
    <font>
      <b/>
      <sz val="14"/>
      <color rgb="FFFF0000"/>
      <name val="Calibri"/>
      <family val="2"/>
      <scheme val="minor"/>
    </font>
    <font>
      <b/>
      <u/>
      <sz val="14"/>
      <color theme="1"/>
      <name val="Calibri"/>
      <family val="2"/>
      <scheme val="minor"/>
    </font>
    <font>
      <sz val="36"/>
      <color theme="1"/>
      <name val="Calibri"/>
      <family val="2"/>
      <scheme val="minor"/>
    </font>
    <font>
      <sz val="10"/>
      <color rgb="FF000000"/>
      <name val="Times New Roman"/>
      <family val="1"/>
    </font>
    <font>
      <b/>
      <i/>
      <u/>
      <sz val="10"/>
      <name val="Calibri"/>
      <family val="2"/>
      <scheme val="minor"/>
    </font>
    <font>
      <b/>
      <sz val="18"/>
      <color theme="1"/>
      <name val="Calibri"/>
      <family val="2"/>
      <scheme val="minor"/>
    </font>
    <font>
      <b/>
      <sz val="18"/>
      <color rgb="FFC00000"/>
      <name val="Calibri"/>
      <family val="2"/>
      <scheme val="minor"/>
    </font>
    <font>
      <sz val="18"/>
      <color theme="1"/>
      <name val="Calibri"/>
      <family val="2"/>
      <scheme val="minor"/>
    </font>
    <font>
      <b/>
      <u/>
      <sz val="18"/>
      <color theme="1"/>
      <name val="Calibri"/>
      <family val="2"/>
      <scheme val="minor"/>
    </font>
    <font>
      <sz val="18"/>
      <color rgb="FFC00000"/>
      <name val="Calibri"/>
      <family val="2"/>
      <scheme val="minor"/>
    </font>
    <font>
      <b/>
      <u/>
      <sz val="18"/>
      <color rgb="FFC00000"/>
      <name val="Calibri"/>
      <family val="2"/>
      <scheme val="minor"/>
    </font>
    <font>
      <b/>
      <i/>
      <sz val="18"/>
      <color rgb="FFC00000"/>
      <name val="Calibri"/>
      <family val="2"/>
      <scheme val="minor"/>
    </font>
    <font>
      <b/>
      <sz val="18"/>
      <color rgb="FF0000FF"/>
      <name val="Calibri"/>
      <family val="2"/>
      <scheme val="minor"/>
    </font>
    <font>
      <i/>
      <sz val="18"/>
      <color theme="1"/>
      <name val="Calibri"/>
      <family val="2"/>
      <scheme val="minor"/>
    </font>
    <font>
      <b/>
      <sz val="18"/>
      <color rgb="FFFF0000"/>
      <name val="Calibri"/>
      <family val="2"/>
      <scheme val="minor"/>
    </font>
    <font>
      <b/>
      <sz val="18"/>
      <name val="Calibri"/>
      <family val="2"/>
      <scheme val="minor"/>
    </font>
    <font>
      <sz val="18"/>
      <color rgb="FF0000FF"/>
      <name val="Calibri"/>
      <family val="2"/>
      <scheme val="minor"/>
    </font>
    <font>
      <sz val="18"/>
      <color rgb="FF0000FF"/>
      <name val="Wingdings"/>
      <charset val="2"/>
    </font>
    <font>
      <sz val="18"/>
      <color theme="1"/>
      <name val="Wingdings"/>
      <charset val="2"/>
    </font>
    <font>
      <b/>
      <i/>
      <sz val="18"/>
      <color theme="1"/>
      <name val="Calibri"/>
      <family val="2"/>
      <scheme val="minor"/>
    </font>
    <font>
      <b/>
      <i/>
      <u/>
      <sz val="18"/>
      <color theme="1"/>
      <name val="Calibri"/>
      <family val="2"/>
      <scheme val="minor"/>
    </font>
    <font>
      <i/>
      <u/>
      <sz val="18"/>
      <color rgb="FFC00000"/>
      <name val="Calibri"/>
      <family val="2"/>
      <scheme val="minor"/>
    </font>
    <font>
      <b/>
      <i/>
      <sz val="14"/>
      <color rgb="FF3333FF"/>
      <name val="Calibri"/>
      <family val="2"/>
      <scheme val="minor"/>
    </font>
    <font>
      <b/>
      <i/>
      <sz val="11"/>
      <color rgb="FF3333FF"/>
      <name val="Calibri"/>
      <family val="2"/>
      <scheme val="minor"/>
    </font>
    <font>
      <b/>
      <sz val="12"/>
      <color rgb="FF3333FF"/>
      <name val="Calibri"/>
      <family val="2"/>
      <scheme val="minor"/>
    </font>
    <font>
      <b/>
      <sz val="12"/>
      <color theme="4"/>
      <name val="Calibri"/>
      <family val="2"/>
      <scheme val="minor"/>
    </font>
    <font>
      <b/>
      <i/>
      <u/>
      <sz val="11"/>
      <color theme="10"/>
      <name val="Calibri"/>
      <family val="2"/>
      <scheme val="minor"/>
    </font>
    <font>
      <u/>
      <sz val="11"/>
      <color theme="1"/>
      <name val="Calibri"/>
      <family val="2"/>
      <scheme val="minor"/>
    </font>
    <font>
      <sz val="11"/>
      <color rgb="FF9BBB59"/>
      <name val="Calibri"/>
      <family val="2"/>
      <scheme val="minor"/>
    </font>
    <font>
      <sz val="8"/>
      <color theme="1"/>
      <name val="Calibri"/>
      <family val="2"/>
      <scheme val="minor"/>
    </font>
    <font>
      <b/>
      <sz val="11"/>
      <color rgb="FFC00000"/>
      <name val="Calibri"/>
      <family val="2"/>
      <scheme val="minor"/>
    </font>
    <font>
      <sz val="11"/>
      <color rgb="FFC00000"/>
      <name val="Calibri"/>
      <family val="2"/>
      <scheme val="minor"/>
    </font>
    <font>
      <b/>
      <i/>
      <u/>
      <sz val="11"/>
      <color rgb="FFC00000"/>
      <name val="Calibri"/>
      <family val="2"/>
      <scheme val="minor"/>
    </font>
    <font>
      <i/>
      <sz val="11"/>
      <color rgb="FFC00000"/>
      <name val="Calibri"/>
      <family val="2"/>
      <scheme val="minor"/>
    </font>
    <font>
      <b/>
      <i/>
      <sz val="11"/>
      <color rgb="FFC00000"/>
      <name val="Calibri"/>
      <family val="2"/>
      <scheme val="minor"/>
    </font>
    <font>
      <u/>
      <sz val="11"/>
      <color rgb="FFC00000"/>
      <name val="Calibri"/>
      <family val="2"/>
      <scheme val="minor"/>
    </font>
    <font>
      <b/>
      <i/>
      <u/>
      <sz val="11"/>
      <color theme="1"/>
      <name val="Calibri"/>
      <family val="2"/>
      <scheme val="minor"/>
    </font>
    <font>
      <i/>
      <u/>
      <sz val="11"/>
      <color theme="10"/>
      <name val="Calibri"/>
      <family val="2"/>
      <scheme val="minor"/>
    </font>
    <font>
      <b/>
      <i/>
      <sz val="11"/>
      <color theme="10"/>
      <name val="Calibri"/>
      <family val="2"/>
      <scheme val="minor"/>
    </font>
    <font>
      <i/>
      <u/>
      <sz val="11"/>
      <color theme="1"/>
      <name val="Calibri"/>
      <family val="2"/>
      <scheme val="minor"/>
    </font>
    <font>
      <i/>
      <sz val="11"/>
      <name val="Calibri"/>
      <family val="2"/>
      <scheme val="minor"/>
    </font>
    <font>
      <b/>
      <i/>
      <sz val="10"/>
      <name val="Calibri"/>
      <family val="2"/>
      <scheme val="minor"/>
    </font>
    <font>
      <b/>
      <sz val="10"/>
      <color theme="1"/>
      <name val="Calibri"/>
      <family val="2"/>
      <scheme val="minor"/>
    </font>
    <font>
      <b/>
      <i/>
      <sz val="9"/>
      <name val="Calibri"/>
      <family val="2"/>
      <scheme val="minor"/>
    </font>
    <font>
      <sz val="11"/>
      <color theme="4" tint="0.39997558519241921"/>
      <name val="Calibri"/>
      <family val="2"/>
      <scheme val="minor"/>
    </font>
    <font>
      <sz val="10"/>
      <color rgb="FF3333FF"/>
      <name val="Calibri"/>
      <family val="2"/>
      <scheme val="minor"/>
    </font>
    <font>
      <sz val="12"/>
      <color rgb="FF3333FF"/>
      <name val="Calibri"/>
      <family val="2"/>
      <scheme val="minor"/>
    </font>
    <font>
      <sz val="10"/>
      <color rgb="FF0000FF"/>
      <name val="Calibri"/>
      <family val="2"/>
      <scheme val="minor"/>
    </font>
    <font>
      <sz val="11"/>
      <color rgb="FF0000FF"/>
      <name val="Calibri"/>
      <family val="2"/>
      <scheme val="minor"/>
    </font>
    <font>
      <b/>
      <sz val="12"/>
      <color rgb="FF0000FF"/>
      <name val="Calibri"/>
      <family val="2"/>
      <scheme val="minor"/>
    </font>
    <font>
      <sz val="11.5"/>
      <color rgb="FF3333FF"/>
      <name val="Calibri"/>
      <family val="2"/>
      <scheme val="minor"/>
    </font>
    <font>
      <sz val="11"/>
      <color rgb="FF3333FF"/>
      <name val="Calibri"/>
      <family val="2"/>
      <scheme val="minor"/>
    </font>
    <font>
      <b/>
      <u/>
      <sz val="11"/>
      <color rgb="FF0000FF"/>
      <name val="Calibri"/>
      <family val="2"/>
      <scheme val="minor"/>
    </font>
    <font>
      <b/>
      <u/>
      <sz val="11"/>
      <color theme="10"/>
      <name val="Calibri"/>
      <family val="2"/>
      <scheme val="minor"/>
    </font>
    <font>
      <b/>
      <u/>
      <sz val="11"/>
      <color rgb="FFC00000"/>
      <name val="Calibri"/>
      <family val="2"/>
      <scheme val="minor"/>
    </font>
    <font>
      <b/>
      <sz val="10"/>
      <color rgb="FFC00000"/>
      <name val="Calibri"/>
      <family val="2"/>
      <scheme val="minor"/>
    </font>
    <font>
      <b/>
      <sz val="16"/>
      <name val="Calibri"/>
      <family val="2"/>
      <scheme val="minor"/>
    </font>
    <font>
      <i/>
      <sz val="10"/>
      <color rgb="FFC00000"/>
      <name val="Calibri"/>
      <family val="2"/>
      <scheme val="minor"/>
    </font>
    <font>
      <b/>
      <u/>
      <sz val="11"/>
      <name val="Calibri"/>
      <family val="2"/>
      <scheme val="minor"/>
    </font>
    <font>
      <sz val="11"/>
      <color theme="0"/>
      <name val="Calibri"/>
      <family val="2"/>
      <scheme val="minor"/>
    </font>
    <font>
      <u/>
      <sz val="11"/>
      <color rgb="FF3333FF"/>
      <name val="Calibri"/>
      <family val="2"/>
      <scheme val="minor"/>
    </font>
    <font>
      <sz val="11"/>
      <color theme="5"/>
      <name val="Calibri"/>
      <family val="2"/>
      <scheme val="minor"/>
    </font>
    <font>
      <sz val="11"/>
      <color indexed="48"/>
      <name val="Calibri"/>
      <family val="2"/>
      <scheme val="minor"/>
    </font>
  </fonts>
  <fills count="2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1"/>
        <bgColor indexed="64"/>
      </patternFill>
    </fill>
    <fill>
      <patternFill patternType="solid">
        <fgColor theme="0" tint="-0.249977111117893"/>
        <bgColor indexed="64"/>
      </patternFill>
    </fill>
    <fill>
      <patternFill patternType="solid">
        <fgColor theme="1" tint="4.9989318521683403E-2"/>
        <bgColor indexed="64"/>
      </patternFill>
    </fill>
    <fill>
      <patternFill patternType="solid">
        <fgColor rgb="FFFFFF99"/>
        <bgColor indexed="64"/>
      </patternFill>
    </fill>
    <fill>
      <patternFill patternType="solid">
        <fgColor rgb="FFFFFF66"/>
        <bgColor indexed="64"/>
      </patternFill>
    </fill>
    <fill>
      <patternFill patternType="solid">
        <fgColor indexed="22"/>
        <bgColor indexed="64"/>
      </patternFill>
    </fill>
    <fill>
      <patternFill patternType="solid">
        <fgColor theme="9" tint="0.59999389629810485"/>
        <bgColor indexed="64"/>
      </patternFill>
    </fill>
    <fill>
      <patternFill patternType="solid">
        <fgColor rgb="FFFFFFCC"/>
      </patternFill>
    </fill>
    <fill>
      <patternFill patternType="solid">
        <fgColor rgb="FF99CCFF"/>
        <bgColor indexed="64"/>
      </patternFill>
    </fill>
    <fill>
      <patternFill patternType="solid">
        <fgColor rgb="FFFFFFFF"/>
        <bgColor indexed="64"/>
      </patternFill>
    </fill>
    <fill>
      <patternFill patternType="solid">
        <fgColor rgb="FFCCFFCC"/>
        <bgColor indexed="64"/>
      </patternFill>
    </fill>
    <fill>
      <patternFill patternType="solid">
        <fgColor theme="2"/>
        <bgColor indexed="64"/>
      </patternFill>
    </fill>
    <fill>
      <patternFill patternType="solid">
        <fgColor rgb="FFF3F3F3"/>
        <bgColor indexed="64"/>
      </patternFill>
    </fill>
    <fill>
      <patternFill patternType="solid">
        <fgColor rgb="FFFFFFD9"/>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1" tint="0.249977111117893"/>
        <bgColor indexed="64"/>
      </patternFill>
    </fill>
    <fill>
      <patternFill patternType="solid">
        <fgColor rgb="FFFFFFEB"/>
        <bgColor indexed="64"/>
      </patternFill>
    </fill>
    <fill>
      <patternFill patternType="solid">
        <fgColor theme="5" tint="0.59999389629810485"/>
        <bgColor indexed="64"/>
      </patternFill>
    </fill>
    <fill>
      <patternFill patternType="solid">
        <fgColor theme="2" tint="-0.249977111117893"/>
        <bgColor indexed="64"/>
      </patternFill>
    </fill>
  </fills>
  <borders count="9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dotted">
        <color indexed="64"/>
      </top>
      <bottom style="medium">
        <color indexed="64"/>
      </bottom>
      <diagonal/>
    </border>
    <border>
      <left style="medium">
        <color indexed="64"/>
      </left>
      <right/>
      <top style="dotted">
        <color indexed="64"/>
      </top>
      <bottom style="medium">
        <color indexed="64"/>
      </bottom>
      <diagonal/>
    </border>
    <border>
      <left/>
      <right/>
      <top style="dotted">
        <color indexed="64"/>
      </top>
      <bottom/>
      <diagonal/>
    </border>
    <border>
      <left style="medium">
        <color indexed="64"/>
      </left>
      <right/>
      <top style="dotted">
        <color indexed="64"/>
      </top>
      <bottom/>
      <diagonal/>
    </border>
    <border>
      <left/>
      <right/>
      <top style="dotted">
        <color indexed="64"/>
      </top>
      <bottom style="dotted">
        <color indexed="64"/>
      </bottom>
      <diagonal/>
    </border>
    <border>
      <left style="medium">
        <color indexed="64"/>
      </left>
      <right/>
      <top style="dotted">
        <color indexed="64"/>
      </top>
      <bottom style="dotted">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style="medium">
        <color indexed="64"/>
      </bottom>
      <diagonal/>
    </border>
    <border>
      <left style="thin">
        <color rgb="FFB2B2B2"/>
      </left>
      <right style="thin">
        <color rgb="FFB2B2B2"/>
      </right>
      <top style="thin">
        <color rgb="FFB2B2B2"/>
      </top>
      <bottom style="thin">
        <color rgb="FFB2B2B2"/>
      </bottom>
      <diagonal/>
    </border>
    <border>
      <left style="medium">
        <color indexed="64"/>
      </left>
      <right style="medium">
        <color indexed="64"/>
      </right>
      <top/>
      <bottom/>
      <diagonal/>
    </border>
    <border>
      <left style="thick">
        <color indexed="64"/>
      </left>
      <right/>
      <top style="medium">
        <color indexed="64"/>
      </top>
      <bottom style="medium">
        <color indexed="64"/>
      </bottom>
      <diagonal/>
    </border>
    <border>
      <left style="thick">
        <color indexed="64"/>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diagonal/>
    </border>
    <border>
      <left style="thick">
        <color indexed="64"/>
      </left>
      <right style="thick">
        <color indexed="64"/>
      </right>
      <top style="medium">
        <color indexed="64"/>
      </top>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top/>
      <bottom/>
      <diagonal/>
    </border>
    <border>
      <left/>
      <right style="thick">
        <color indexed="64"/>
      </right>
      <top style="medium">
        <color indexed="64"/>
      </top>
      <bottom/>
      <diagonal/>
    </border>
    <border>
      <left/>
      <right style="thick">
        <color indexed="64"/>
      </right>
      <top/>
      <bottom/>
      <diagonal/>
    </border>
    <border>
      <left/>
      <right style="thick">
        <color indexed="64"/>
      </right>
      <top/>
      <bottom style="medium">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style="thick">
        <color indexed="64"/>
      </left>
      <right/>
      <top/>
      <bottom style="medium">
        <color indexed="64"/>
      </bottom>
      <diagonal/>
    </border>
    <border>
      <left style="thick">
        <color indexed="64"/>
      </left>
      <right style="medium">
        <color indexed="64"/>
      </right>
      <top style="medium">
        <color indexed="64"/>
      </top>
      <bottom/>
      <diagonal/>
    </border>
    <border>
      <left/>
      <right style="thick">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dashed">
        <color indexed="64"/>
      </right>
      <top style="dashed">
        <color indexed="64"/>
      </top>
      <bottom style="medium">
        <color indexed="64"/>
      </bottom>
      <diagonal/>
    </border>
    <border>
      <left/>
      <right style="thin">
        <color indexed="64"/>
      </right>
      <top/>
      <bottom style="medium">
        <color indexed="64"/>
      </bottom>
      <diagonal/>
    </border>
    <border>
      <left style="medium">
        <color indexed="64"/>
      </left>
      <right style="thin">
        <color indexed="64"/>
      </right>
      <top/>
      <bottom/>
      <diagonal/>
    </border>
  </borders>
  <cellStyleXfs count="17">
    <xf numFmtId="0" fontId="0" fillId="0" borderId="0"/>
    <xf numFmtId="0" fontId="3" fillId="0" borderId="0"/>
    <xf numFmtId="0" fontId="1" fillId="0" borderId="0"/>
    <xf numFmtId="0" fontId="1" fillId="0" borderId="0"/>
    <xf numFmtId="0" fontId="8" fillId="0" borderId="0" applyNumberFormat="0" applyFill="0" applyBorder="0" applyAlignment="0" applyProtection="0">
      <alignment vertical="top"/>
      <protection locked="0"/>
    </xf>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1" fillId="0" borderId="0"/>
    <xf numFmtId="0" fontId="1" fillId="0" borderId="0"/>
    <xf numFmtId="44" fontId="1" fillId="0" borderId="0" applyFont="0" applyFill="0" applyBorder="0" applyAlignment="0" applyProtection="0"/>
    <xf numFmtId="0" fontId="1" fillId="13" borderId="53" applyNumberFormat="0" applyFont="0" applyAlignment="0" applyProtection="0"/>
    <xf numFmtId="0" fontId="64" fillId="0" borderId="0"/>
    <xf numFmtId="0" fontId="41" fillId="0" borderId="0" applyNumberFormat="0" applyFill="0" applyBorder="0" applyAlignment="0" applyProtection="0"/>
  </cellStyleXfs>
  <cellXfs count="1458">
    <xf numFmtId="0" fontId="0" fillId="0" borderId="0" xfId="0"/>
    <xf numFmtId="0" fontId="4" fillId="0" borderId="0" xfId="1" applyFont="1"/>
    <xf numFmtId="43" fontId="32" fillId="3" borderId="5" xfId="7" applyFont="1" applyFill="1" applyBorder="1"/>
    <xf numFmtId="0" fontId="1" fillId="0" borderId="0" xfId="9"/>
    <xf numFmtId="0" fontId="1" fillId="0" borderId="0" xfId="9" applyAlignment="1">
      <alignment vertical="center"/>
    </xf>
    <xf numFmtId="0" fontId="2" fillId="0" borderId="0" xfId="9" applyFont="1" applyAlignment="1">
      <alignment vertical="center"/>
    </xf>
    <xf numFmtId="0" fontId="37" fillId="0" borderId="0" xfId="9" applyFont="1" applyAlignment="1">
      <alignment vertical="center"/>
    </xf>
    <xf numFmtId="0" fontId="1" fillId="0" borderId="0" xfId="9" applyAlignment="1">
      <alignment horizontal="right"/>
    </xf>
    <xf numFmtId="0" fontId="39" fillId="0" borderId="0" xfId="9" applyFont="1"/>
    <xf numFmtId="0" fontId="4" fillId="0" borderId="0" xfId="1" applyFont="1" applyAlignment="1">
      <alignment wrapText="1"/>
    </xf>
    <xf numFmtId="0" fontId="0" fillId="0" borderId="0" xfId="0" applyProtection="1">
      <protection locked="0"/>
    </xf>
    <xf numFmtId="0" fontId="6" fillId="0" borderId="0" xfId="0" applyFont="1" applyBorder="1" applyAlignment="1">
      <alignment horizontal="center" vertical="center"/>
    </xf>
    <xf numFmtId="0" fontId="4" fillId="0" borderId="0" xfId="0" applyFont="1"/>
    <xf numFmtId="0" fontId="9" fillId="0" borderId="0" xfId="0" applyFont="1" applyProtection="1"/>
    <xf numFmtId="0" fontId="4" fillId="2" borderId="0" xfId="0" applyFont="1" applyFill="1" applyAlignment="1" applyProtection="1"/>
    <xf numFmtId="0" fontId="4" fillId="2" borderId="0" xfId="0" applyFont="1" applyFill="1" applyAlignment="1" applyProtection="1">
      <alignment horizontal="center"/>
    </xf>
    <xf numFmtId="0" fontId="4" fillId="0" borderId="0" xfId="0" applyFont="1" applyFill="1"/>
    <xf numFmtId="0" fontId="4" fillId="2" borderId="0" xfId="0" applyFont="1" applyFill="1" applyProtection="1"/>
    <xf numFmtId="0" fontId="7" fillId="2" borderId="0" xfId="0" applyFont="1" applyFill="1" applyAlignment="1" applyProtection="1"/>
    <xf numFmtId="0" fontId="7" fillId="2" borderId="0" xfId="0" applyFont="1" applyFill="1" applyAlignment="1" applyProtection="1">
      <alignment horizontal="center"/>
    </xf>
    <xf numFmtId="0" fontId="6" fillId="2" borderId="0" xfId="0" applyFont="1" applyFill="1" applyAlignment="1" applyProtection="1"/>
    <xf numFmtId="0" fontId="6" fillId="2" borderId="0" xfId="0" applyFont="1" applyFill="1" applyBorder="1" applyAlignment="1" applyProtection="1">
      <alignment shrinkToFit="1"/>
    </xf>
    <xf numFmtId="0" fontId="6" fillId="2" borderId="0" xfId="0" applyFont="1" applyFill="1" applyBorder="1" applyAlignment="1" applyProtection="1"/>
    <xf numFmtId="0" fontId="4" fillId="2" borderId="0" xfId="0" applyFont="1" applyFill="1" applyBorder="1" applyAlignment="1" applyProtection="1"/>
    <xf numFmtId="1" fontId="4" fillId="9" borderId="2" xfId="0" applyNumberFormat="1" applyFont="1" applyFill="1" applyBorder="1" applyAlignment="1" applyProtection="1">
      <alignment horizontal="center" vertical="center"/>
      <protection locked="0"/>
    </xf>
    <xf numFmtId="2" fontId="4" fillId="9" borderId="2" xfId="0" applyNumberFormat="1" applyFont="1" applyFill="1" applyBorder="1" applyAlignment="1" applyProtection="1">
      <alignment horizontal="center" vertical="center"/>
      <protection locked="0"/>
    </xf>
    <xf numFmtId="0" fontId="6" fillId="0" borderId="0" xfId="0" applyFont="1" applyFill="1" applyProtection="1"/>
    <xf numFmtId="0" fontId="4" fillId="2" borderId="2" xfId="0" applyFont="1" applyFill="1" applyBorder="1" applyAlignment="1" applyProtection="1">
      <alignment horizontal="center"/>
    </xf>
    <xf numFmtId="0" fontId="6" fillId="3" borderId="0" xfId="0" applyFont="1" applyFill="1" applyBorder="1" applyAlignment="1" applyProtection="1"/>
    <xf numFmtId="0" fontId="6" fillId="3" borderId="0" xfId="0" applyFont="1" applyFill="1" applyBorder="1" applyAlignment="1" applyProtection="1">
      <alignment horizontal="center"/>
    </xf>
    <xf numFmtId="0" fontId="45" fillId="2" borderId="0" xfId="0" applyFont="1" applyFill="1" applyBorder="1" applyAlignment="1" applyProtection="1">
      <alignment horizontal="right"/>
    </xf>
    <xf numFmtId="167" fontId="45" fillId="2" borderId="0" xfId="0" applyNumberFormat="1" applyFont="1" applyFill="1" applyBorder="1" applyAlignment="1" applyProtection="1">
      <alignment horizontal="center"/>
    </xf>
    <xf numFmtId="0" fontId="45" fillId="2" borderId="0" xfId="0" applyFont="1" applyFill="1" applyBorder="1" applyProtection="1"/>
    <xf numFmtId="2" fontId="45" fillId="2" borderId="0" xfId="0" applyNumberFormat="1" applyFont="1" applyFill="1" applyBorder="1" applyProtection="1"/>
    <xf numFmtId="0" fontId="46" fillId="2" borderId="11" xfId="0" applyFont="1" applyFill="1" applyBorder="1" applyAlignment="1" applyProtection="1">
      <alignment horizontal="center"/>
    </xf>
    <xf numFmtId="0" fontId="19" fillId="0" borderId="0" xfId="0" applyFont="1" applyFill="1"/>
    <xf numFmtId="1" fontId="6" fillId="9" borderId="2" xfId="0" applyNumberFormat="1" applyFont="1" applyFill="1" applyBorder="1" applyAlignment="1" applyProtection="1">
      <alignment horizontal="center" vertical="center"/>
      <protection locked="0"/>
    </xf>
    <xf numFmtId="0" fontId="6" fillId="2" borderId="2" xfId="0" applyFont="1" applyFill="1" applyBorder="1" applyAlignment="1" applyProtection="1">
      <alignment horizontal="center"/>
    </xf>
    <xf numFmtId="0" fontId="4" fillId="9" borderId="2" xfId="0" applyFont="1" applyFill="1" applyBorder="1" applyAlignment="1" applyProtection="1">
      <alignment horizontal="center" vertical="center"/>
      <protection locked="0"/>
    </xf>
    <xf numFmtId="1" fontId="6" fillId="2" borderId="5" xfId="0" applyNumberFormat="1" applyFont="1" applyFill="1" applyBorder="1" applyAlignment="1" applyProtection="1">
      <alignment horizontal="center"/>
    </xf>
    <xf numFmtId="0" fontId="47" fillId="2" borderId="0" xfId="0" applyFont="1" applyFill="1" applyBorder="1" applyProtection="1"/>
    <xf numFmtId="2" fontId="47" fillId="2" borderId="0" xfId="0" applyNumberFormat="1" applyFont="1" applyFill="1" applyBorder="1" applyProtection="1"/>
    <xf numFmtId="0" fontId="4" fillId="0" borderId="0" xfId="0" applyFont="1" applyFill="1" applyProtection="1"/>
    <xf numFmtId="0" fontId="45" fillId="2" borderId="0" xfId="0" applyFont="1" applyFill="1" applyAlignment="1" applyProtection="1">
      <alignment horizontal="right"/>
    </xf>
    <xf numFmtId="167" fontId="48" fillId="2" borderId="0" xfId="0" applyNumberFormat="1" applyFont="1" applyFill="1" applyAlignment="1" applyProtection="1">
      <alignment horizontal="center"/>
    </xf>
    <xf numFmtId="1" fontId="6" fillId="2" borderId="11" xfId="0" applyNumberFormat="1" applyFont="1" applyFill="1" applyBorder="1" applyAlignment="1" applyProtection="1">
      <alignment horizontal="center"/>
    </xf>
    <xf numFmtId="1" fontId="4" fillId="2" borderId="0" xfId="0" applyNumberFormat="1" applyFont="1" applyFill="1" applyAlignment="1" applyProtection="1">
      <alignment horizontal="center"/>
    </xf>
    <xf numFmtId="167" fontId="6" fillId="2" borderId="0" xfId="0" applyNumberFormat="1" applyFont="1" applyFill="1" applyAlignment="1" applyProtection="1">
      <alignment horizontal="center"/>
    </xf>
    <xf numFmtId="0" fontId="13" fillId="2" borderId="0" xfId="0" applyFont="1" applyFill="1" applyAlignment="1" applyProtection="1"/>
    <xf numFmtId="0" fontId="32" fillId="2" borderId="0" xfId="0" applyFont="1" applyFill="1" applyAlignment="1" applyProtection="1"/>
    <xf numFmtId="167" fontId="4" fillId="9" borderId="2" xfId="0" applyNumberFormat="1" applyFont="1" applyFill="1" applyBorder="1" applyAlignment="1" applyProtection="1">
      <alignment horizontal="center" vertical="center"/>
      <protection locked="0"/>
    </xf>
    <xf numFmtId="167" fontId="6" fillId="2" borderId="0" xfId="0" applyNumberFormat="1" applyFont="1" applyFill="1" applyBorder="1" applyAlignment="1" applyProtection="1"/>
    <xf numFmtId="0" fontId="49" fillId="2" borderId="26" xfId="0" applyFont="1" applyFill="1" applyBorder="1" applyAlignment="1" applyProtection="1"/>
    <xf numFmtId="0" fontId="23" fillId="2" borderId="0" xfId="0" applyFont="1" applyFill="1" applyBorder="1" applyAlignment="1" applyProtection="1"/>
    <xf numFmtId="0" fontId="23" fillId="2" borderId="0" xfId="0" applyFont="1" applyFill="1" applyBorder="1" applyAlignment="1" applyProtection="1">
      <alignment horizontal="center"/>
    </xf>
    <xf numFmtId="0" fontId="50" fillId="2" borderId="0" xfId="0" applyFont="1" applyFill="1" applyBorder="1" applyAlignment="1" applyProtection="1"/>
    <xf numFmtId="0" fontId="6" fillId="2" borderId="0" xfId="0" applyFont="1" applyFill="1" applyBorder="1" applyAlignment="1" applyProtection="1">
      <alignment horizontal="center"/>
    </xf>
    <xf numFmtId="0" fontId="4" fillId="2" borderId="11" xfId="0" applyFont="1" applyFill="1" applyBorder="1" applyAlignment="1" applyProtection="1">
      <alignment horizontal="center" vertical="center"/>
    </xf>
    <xf numFmtId="0" fontId="4" fillId="2" borderId="11" xfId="0" applyFont="1" applyFill="1" applyBorder="1" applyAlignment="1" applyProtection="1">
      <alignment horizontal="center" vertical="center"/>
      <protection locked="0"/>
    </xf>
    <xf numFmtId="0" fontId="4" fillId="8" borderId="11" xfId="0" applyFont="1" applyFill="1" applyBorder="1" applyAlignment="1" applyProtection="1">
      <alignment horizontal="center"/>
    </xf>
    <xf numFmtId="0" fontId="32" fillId="2" borderId="11" xfId="0" applyFont="1" applyFill="1" applyBorder="1" applyAlignment="1" applyProtection="1">
      <alignment horizontal="center" vertical="center" wrapText="1"/>
    </xf>
    <xf numFmtId="167" fontId="4" fillId="9" borderId="11" xfId="0" applyNumberFormat="1" applyFont="1" applyFill="1" applyBorder="1" applyAlignment="1" applyProtection="1">
      <alignment horizontal="center" vertical="center"/>
      <protection locked="0"/>
    </xf>
    <xf numFmtId="0" fontId="32" fillId="2" borderId="11" xfId="0" applyFont="1" applyFill="1" applyBorder="1" applyAlignment="1" applyProtection="1">
      <alignment horizontal="center"/>
      <protection locked="0"/>
    </xf>
    <xf numFmtId="1" fontId="4" fillId="9" borderId="11" xfId="0" applyNumberFormat="1" applyFont="1" applyFill="1" applyBorder="1" applyAlignment="1" applyProtection="1">
      <alignment horizontal="center" vertical="center"/>
      <protection locked="0"/>
    </xf>
    <xf numFmtId="0" fontId="4" fillId="9" borderId="11" xfId="0" applyFont="1" applyFill="1" applyBorder="1" applyAlignment="1" applyProtection="1">
      <alignment horizontal="center" vertical="center"/>
      <protection locked="0"/>
    </xf>
    <xf numFmtId="0" fontId="4" fillId="2" borderId="11" xfId="0" applyFont="1" applyFill="1" applyBorder="1" applyAlignment="1" applyProtection="1">
      <alignment horizontal="center"/>
      <protection locked="0"/>
    </xf>
    <xf numFmtId="0" fontId="4" fillId="0" borderId="11" xfId="0" applyFont="1" applyFill="1" applyBorder="1" applyProtection="1">
      <protection locked="0"/>
    </xf>
    <xf numFmtId="167" fontId="32" fillId="2" borderId="11" xfId="0" applyNumberFormat="1" applyFont="1" applyFill="1" applyBorder="1" applyAlignment="1" applyProtection="1">
      <alignment horizontal="center"/>
      <protection locked="0"/>
    </xf>
    <xf numFmtId="0" fontId="6" fillId="2" borderId="11" xfId="0" applyFont="1" applyFill="1" applyBorder="1" applyAlignment="1" applyProtection="1">
      <alignment horizontal="center"/>
    </xf>
    <xf numFmtId="167" fontId="6" fillId="2" borderId="11" xfId="0" applyNumberFormat="1" applyFont="1" applyFill="1" applyBorder="1" applyAlignment="1" applyProtection="1">
      <alignment horizontal="center" vertical="center"/>
    </xf>
    <xf numFmtId="167" fontId="32" fillId="2" borderId="5" xfId="0" applyNumberFormat="1" applyFont="1" applyFill="1" applyBorder="1" applyAlignment="1" applyProtection="1">
      <alignment horizontal="left"/>
    </xf>
    <xf numFmtId="1" fontId="32" fillId="2" borderId="4" xfId="0" applyNumberFormat="1" applyFont="1" applyFill="1" applyBorder="1" applyAlignment="1" applyProtection="1">
      <alignment horizontal="center"/>
    </xf>
    <xf numFmtId="1" fontId="32" fillId="9" borderId="11" xfId="0" applyNumberFormat="1" applyFont="1" applyFill="1" applyBorder="1" applyAlignment="1" applyProtection="1">
      <alignment horizontal="center" vertical="center"/>
      <protection locked="0"/>
    </xf>
    <xf numFmtId="0" fontId="4" fillId="8" borderId="9" xfId="0" applyFont="1" applyFill="1" applyBorder="1" applyAlignment="1" applyProtection="1">
      <alignment horizontal="center"/>
    </xf>
    <xf numFmtId="0" fontId="4" fillId="2" borderId="0" xfId="0" applyFont="1" applyFill="1" applyBorder="1" applyProtection="1"/>
    <xf numFmtId="167" fontId="32" fillId="2" borderId="3" xfId="0" applyNumberFormat="1" applyFont="1" applyFill="1" applyBorder="1" applyAlignment="1" applyProtection="1">
      <alignment horizontal="left"/>
    </xf>
    <xf numFmtId="1" fontId="4" fillId="2" borderId="1" xfId="0" applyNumberFormat="1" applyFont="1" applyFill="1" applyBorder="1" applyAlignment="1" applyProtection="1">
      <alignment horizontal="center"/>
    </xf>
    <xf numFmtId="0" fontId="4" fillId="8" borderId="1" xfId="0" applyFont="1" applyFill="1" applyBorder="1" applyAlignment="1" applyProtection="1">
      <alignment horizontal="center"/>
    </xf>
    <xf numFmtId="0" fontId="4" fillId="8" borderId="0" xfId="0" applyFont="1" applyFill="1" applyBorder="1" applyAlignment="1" applyProtection="1">
      <alignment horizontal="center"/>
    </xf>
    <xf numFmtId="0" fontId="50" fillId="2" borderId="11" xfId="0" applyFont="1" applyFill="1" applyBorder="1" applyAlignment="1" applyProtection="1">
      <alignment horizontal="center" wrapText="1"/>
    </xf>
    <xf numFmtId="168" fontId="6" fillId="2" borderId="11" xfId="0" applyNumberFormat="1" applyFont="1" applyFill="1" applyBorder="1" applyAlignment="1" applyProtection="1">
      <alignment horizontal="center" vertical="center"/>
    </xf>
    <xf numFmtId="168" fontId="6" fillId="2" borderId="0" xfId="0" applyNumberFormat="1" applyFont="1" applyFill="1" applyBorder="1" applyAlignment="1" applyProtection="1">
      <alignment horizontal="center"/>
    </xf>
    <xf numFmtId="0" fontId="4" fillId="2" borderId="11" xfId="0" applyFont="1" applyFill="1" applyBorder="1" applyAlignment="1" applyProtection="1">
      <alignment horizontal="center" wrapText="1"/>
    </xf>
    <xf numFmtId="0" fontId="47" fillId="2" borderId="11" xfId="0" applyFont="1" applyFill="1" applyBorder="1" applyAlignment="1" applyProtection="1">
      <alignment horizontal="center" wrapText="1"/>
    </xf>
    <xf numFmtId="167" fontId="4" fillId="2" borderId="11" xfId="0" applyNumberFormat="1" applyFont="1" applyFill="1" applyBorder="1" applyAlignment="1" applyProtection="1">
      <alignment horizontal="center"/>
      <protection locked="0"/>
    </xf>
    <xf numFmtId="167" fontId="6" fillId="2" borderId="11" xfId="0" applyNumberFormat="1" applyFont="1" applyFill="1" applyBorder="1" applyAlignment="1" applyProtection="1">
      <alignment horizontal="center"/>
    </xf>
    <xf numFmtId="168" fontId="6" fillId="12" borderId="6" xfId="0" applyNumberFormat="1" applyFont="1" applyFill="1" applyBorder="1" applyProtection="1"/>
    <xf numFmtId="167" fontId="4" fillId="2" borderId="0" xfId="0" applyNumberFormat="1" applyFont="1" applyFill="1" applyBorder="1" applyAlignment="1" applyProtection="1"/>
    <xf numFmtId="0" fontId="4" fillId="2" borderId="0" xfId="0" applyFont="1" applyFill="1" applyBorder="1" applyAlignment="1" applyProtection="1">
      <alignment horizontal="right"/>
    </xf>
    <xf numFmtId="168" fontId="6" fillId="2" borderId="0" xfId="0" applyNumberFormat="1" applyFont="1" applyFill="1" applyBorder="1" applyProtection="1"/>
    <xf numFmtId="0" fontId="49" fillId="2" borderId="0" xfId="0" applyFont="1" applyFill="1" applyAlignment="1" applyProtection="1"/>
    <xf numFmtId="0" fontId="23" fillId="2" borderId="0" xfId="0" applyFont="1" applyFill="1" applyAlignment="1" applyProtection="1"/>
    <xf numFmtId="0" fontId="4" fillId="2" borderId="0" xfId="0" applyFont="1" applyFill="1" applyAlignment="1" applyProtection="1">
      <alignment horizontal="left"/>
    </xf>
    <xf numFmtId="0" fontId="4" fillId="2" borderId="0" xfId="0" applyFont="1" applyFill="1" applyAlignment="1" applyProtection="1">
      <alignment wrapText="1"/>
    </xf>
    <xf numFmtId="0" fontId="4" fillId="9" borderId="2" xfId="0" applyFont="1" applyFill="1" applyBorder="1" applyAlignment="1" applyProtection="1">
      <protection locked="0"/>
    </xf>
    <xf numFmtId="0" fontId="4" fillId="2" borderId="2" xfId="0" applyFont="1" applyFill="1" applyBorder="1" applyAlignment="1" applyProtection="1"/>
    <xf numFmtId="0" fontId="4" fillId="2" borderId="12" xfId="0" applyFont="1" applyFill="1" applyBorder="1" applyAlignment="1" applyProtection="1"/>
    <xf numFmtId="0" fontId="0" fillId="0" borderId="0" xfId="0" applyBorder="1"/>
    <xf numFmtId="44" fontId="35" fillId="2" borderId="0" xfId="13" applyFont="1" applyFill="1" applyBorder="1" applyAlignment="1">
      <alignment vertical="center"/>
    </xf>
    <xf numFmtId="0" fontId="0" fillId="0" borderId="0" xfId="0" applyProtection="1">
      <protection hidden="1"/>
    </xf>
    <xf numFmtId="0" fontId="0" fillId="3" borderId="11" xfId="0" applyFill="1" applyBorder="1" applyAlignment="1" applyProtection="1">
      <alignment horizontal="center"/>
      <protection hidden="1"/>
    </xf>
    <xf numFmtId="0" fontId="0" fillId="10" borderId="0" xfId="0" applyFill="1" applyProtection="1">
      <protection hidden="1"/>
    </xf>
    <xf numFmtId="0" fontId="0" fillId="10" borderId="0" xfId="0" applyFill="1" applyAlignment="1" applyProtection="1">
      <alignment horizontal="center" vertical="center"/>
      <protection hidden="1"/>
    </xf>
    <xf numFmtId="0" fontId="0" fillId="0" borderId="0" xfId="0" applyFill="1" applyProtection="1">
      <protection hidden="1"/>
    </xf>
    <xf numFmtId="2" fontId="0" fillId="0" borderId="4" xfId="0" applyNumberFormat="1" applyFill="1" applyBorder="1" applyAlignment="1" applyProtection="1">
      <alignment horizontal="center"/>
      <protection hidden="1"/>
    </xf>
    <xf numFmtId="2" fontId="0" fillId="0" borderId="11" xfId="0" applyNumberFormat="1" applyFill="1" applyBorder="1" applyAlignment="1" applyProtection="1">
      <alignment horizontal="center"/>
      <protection hidden="1"/>
    </xf>
    <xf numFmtId="0" fontId="0" fillId="0" borderId="11" xfId="0" applyFill="1" applyBorder="1" applyAlignment="1" applyProtection="1">
      <alignment horizontal="center"/>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0" fontId="0" fillId="0" borderId="0" xfId="0" applyAlignment="1" applyProtection="1">
      <alignment horizontal="right"/>
      <protection hidden="1"/>
    </xf>
    <xf numFmtId="2" fontId="0" fillId="0" borderId="4" xfId="0" applyNumberFormat="1" applyBorder="1" applyAlignment="1" applyProtection="1">
      <alignment horizontal="center"/>
      <protection hidden="1"/>
    </xf>
    <xf numFmtId="2" fontId="0" fillId="0" borderId="11" xfId="0" applyNumberFormat="1" applyBorder="1" applyAlignment="1" applyProtection="1">
      <alignment horizontal="center"/>
      <protection hidden="1"/>
    </xf>
    <xf numFmtId="0" fontId="0" fillId="0" borderId="11" xfId="0" applyBorder="1" applyAlignment="1" applyProtection="1">
      <alignment horizontal="center"/>
      <protection hidden="1"/>
    </xf>
    <xf numFmtId="0" fontId="0" fillId="12" borderId="0" xfId="0" applyFill="1" applyProtection="1">
      <protection hidden="1"/>
    </xf>
    <xf numFmtId="0" fontId="0" fillId="3" borderId="7" xfId="0" applyFill="1" applyBorder="1" applyAlignment="1" applyProtection="1">
      <alignment horizontal="center"/>
      <protection hidden="1"/>
    </xf>
    <xf numFmtId="2" fontId="0" fillId="0" borderId="9" xfId="0" applyNumberFormat="1" applyBorder="1" applyAlignment="1" applyProtection="1">
      <alignment horizontal="center"/>
      <protection hidden="1"/>
    </xf>
    <xf numFmtId="2" fontId="0" fillId="0" borderId="7" xfId="0" applyNumberFormat="1" applyBorder="1" applyAlignment="1" applyProtection="1">
      <alignment horizontal="center"/>
      <protection hidden="1"/>
    </xf>
    <xf numFmtId="0" fontId="0" fillId="0" borderId="7" xfId="0" applyBorder="1" applyAlignment="1" applyProtection="1">
      <alignment horizontal="center"/>
      <protection hidden="1"/>
    </xf>
    <xf numFmtId="0" fontId="0" fillId="3" borderId="11" xfId="0" applyFill="1" applyBorder="1" applyAlignment="1" applyProtection="1">
      <alignment textRotation="90"/>
      <protection hidden="1"/>
    </xf>
    <xf numFmtId="0" fontId="0" fillId="3" borderId="11" xfId="0" applyFill="1" applyBorder="1" applyProtection="1">
      <protection hidden="1"/>
    </xf>
    <xf numFmtId="2" fontId="0" fillId="3" borderId="11" xfId="0" applyNumberFormat="1" applyFill="1" applyBorder="1" applyProtection="1">
      <protection hidden="1"/>
    </xf>
    <xf numFmtId="0" fontId="0" fillId="3" borderId="11" xfId="0" applyFill="1" applyBorder="1" applyAlignment="1" applyProtection="1">
      <protection hidden="1"/>
    </xf>
    <xf numFmtId="0" fontId="0" fillId="0" borderId="11" xfId="0" applyBorder="1" applyProtection="1">
      <protection hidden="1"/>
    </xf>
    <xf numFmtId="0" fontId="0" fillId="0" borderId="0" xfId="0" applyFill="1" applyBorder="1" applyAlignment="1" applyProtection="1">
      <alignment textRotation="90"/>
      <protection hidden="1"/>
    </xf>
    <xf numFmtId="0" fontId="51" fillId="0" borderId="0" xfId="0" applyFont="1" applyAlignment="1"/>
    <xf numFmtId="0" fontId="51" fillId="0" borderId="0" xfId="0" applyFont="1" applyFill="1" applyAlignment="1"/>
    <xf numFmtId="0" fontId="51" fillId="0" borderId="19" xfId="0" applyFont="1" applyBorder="1" applyAlignment="1">
      <alignment horizontal="right" vertical="center"/>
    </xf>
    <xf numFmtId="0" fontId="53" fillId="0" borderId="22" xfId="0" applyFont="1" applyBorder="1" applyAlignment="1">
      <alignment vertical="center"/>
    </xf>
    <xf numFmtId="0" fontId="52" fillId="0" borderId="19" xfId="0" applyFont="1" applyBorder="1" applyAlignment="1">
      <alignment horizontal="center" vertical="center"/>
    </xf>
    <xf numFmtId="0" fontId="52" fillId="0" borderId="20" xfId="0" applyFont="1" applyBorder="1" applyAlignment="1">
      <alignment vertical="center"/>
    </xf>
    <xf numFmtId="0" fontId="52" fillId="0" borderId="21" xfId="0" applyFont="1" applyBorder="1" applyAlignment="1">
      <alignment vertical="center"/>
    </xf>
    <xf numFmtId="0" fontId="52" fillId="0" borderId="22" xfId="0" applyFont="1" applyBorder="1" applyAlignment="1">
      <alignment vertical="center"/>
    </xf>
    <xf numFmtId="0" fontId="52" fillId="0" borderId="24" xfId="0" applyFont="1" applyBorder="1" applyAlignment="1">
      <alignment horizontal="left" vertical="center"/>
    </xf>
    <xf numFmtId="0" fontId="52" fillId="0" borderId="27" xfId="0" applyFont="1" applyBorder="1" applyAlignment="1">
      <alignment vertical="center"/>
    </xf>
    <xf numFmtId="0" fontId="52" fillId="0" borderId="49" xfId="0" applyFont="1" applyBorder="1" applyAlignment="1">
      <alignment horizontal="left" vertical="center"/>
    </xf>
    <xf numFmtId="0" fontId="52" fillId="0" borderId="20" xfId="0" applyFont="1" applyBorder="1" applyAlignment="1">
      <alignment horizontal="center" vertical="center"/>
    </xf>
    <xf numFmtId="0" fontId="52" fillId="5" borderId="49" xfId="0" applyFont="1" applyFill="1" applyBorder="1" applyAlignment="1">
      <alignment vertical="center"/>
    </xf>
    <xf numFmtId="0" fontId="52" fillId="5" borderId="54" xfId="0" applyFont="1" applyFill="1" applyBorder="1" applyAlignment="1"/>
    <xf numFmtId="0" fontId="52" fillId="5" borderId="20" xfId="0" applyFont="1" applyFill="1" applyBorder="1" applyAlignment="1">
      <alignment vertical="center"/>
    </xf>
    <xf numFmtId="0" fontId="52" fillId="5" borderId="21" xfId="0" applyFont="1" applyFill="1" applyBorder="1" applyAlignment="1">
      <alignment vertical="center"/>
    </xf>
    <xf numFmtId="0" fontId="52" fillId="5" borderId="22" xfId="0" applyFont="1" applyFill="1" applyBorder="1" applyAlignment="1">
      <alignment vertical="center"/>
    </xf>
    <xf numFmtId="0" fontId="51" fillId="0" borderId="0" xfId="0" applyFont="1" applyAlignment="1">
      <alignment vertical="center"/>
    </xf>
    <xf numFmtId="0" fontId="52" fillId="5" borderId="23" xfId="0" applyFont="1" applyFill="1" applyBorder="1" applyAlignment="1"/>
    <xf numFmtId="0" fontId="52" fillId="5" borderId="49" xfId="0" applyFont="1" applyFill="1" applyBorder="1"/>
    <xf numFmtId="0" fontId="52" fillId="5" borderId="28" xfId="0" applyFont="1" applyFill="1" applyBorder="1"/>
    <xf numFmtId="0" fontId="52" fillId="5" borderId="25" xfId="0" applyFont="1" applyFill="1" applyBorder="1"/>
    <xf numFmtId="0" fontId="51" fillId="5" borderId="19" xfId="0" applyFont="1" applyFill="1" applyBorder="1" applyAlignment="1"/>
    <xf numFmtId="0" fontId="52" fillId="5" borderId="54" xfId="0" applyFont="1" applyFill="1" applyBorder="1"/>
    <xf numFmtId="0" fontId="52" fillId="15" borderId="22" xfId="0" applyFont="1" applyFill="1" applyBorder="1" applyAlignment="1">
      <alignment vertical="center"/>
    </xf>
    <xf numFmtId="0" fontId="51" fillId="5" borderId="20" xfId="0" applyFont="1" applyFill="1" applyBorder="1" applyAlignment="1"/>
    <xf numFmtId="0" fontId="51" fillId="5" borderId="21" xfId="0" applyFont="1" applyFill="1" applyBorder="1" applyAlignment="1"/>
    <xf numFmtId="0" fontId="51" fillId="5" borderId="22" xfId="0" applyFont="1" applyFill="1" applyBorder="1" applyAlignment="1"/>
    <xf numFmtId="0" fontId="52" fillId="0" borderId="54" xfId="0" applyFont="1" applyBorder="1" applyAlignment="1">
      <alignment vertical="center"/>
    </xf>
    <xf numFmtId="0" fontId="55" fillId="6" borderId="0" xfId="0" applyFont="1" applyFill="1" applyBorder="1" applyAlignment="1">
      <alignment vertical="center"/>
    </xf>
    <xf numFmtId="0" fontId="55" fillId="0" borderId="20" xfId="0" applyFont="1" applyBorder="1" applyAlignment="1">
      <alignment vertical="center"/>
    </xf>
    <xf numFmtId="0" fontId="55" fillId="0" borderId="28" xfId="0" applyFont="1" applyBorder="1" applyAlignment="1">
      <alignment vertical="center"/>
    </xf>
    <xf numFmtId="0" fontId="55" fillId="0" borderId="21" xfId="0" applyFont="1" applyBorder="1" applyAlignment="1">
      <alignment vertical="center"/>
    </xf>
    <xf numFmtId="0" fontId="53" fillId="0" borderId="20" xfId="0" applyFont="1" applyBorder="1" applyAlignment="1">
      <alignment vertical="center"/>
    </xf>
    <xf numFmtId="0" fontId="53" fillId="0" borderId="24" xfId="0" applyFont="1" applyBorder="1" applyAlignment="1">
      <alignment vertical="center"/>
    </xf>
    <xf numFmtId="0" fontId="44" fillId="0" borderId="0" xfId="0" applyFont="1" applyAlignment="1">
      <alignment vertical="center"/>
    </xf>
    <xf numFmtId="0" fontId="44" fillId="0" borderId="0" xfId="0" applyFont="1" applyAlignment="1">
      <alignment horizontal="right" vertical="center"/>
    </xf>
    <xf numFmtId="0" fontId="59" fillId="0" borderId="0" xfId="0" applyFont="1" applyAlignment="1">
      <alignment vertical="center" wrapText="1"/>
    </xf>
    <xf numFmtId="0" fontId="59" fillId="6" borderId="24" xfId="0" applyFont="1" applyFill="1" applyBorder="1" applyAlignment="1">
      <alignment vertical="center"/>
    </xf>
    <xf numFmtId="0" fontId="59" fillId="6" borderId="28" xfId="0" applyFont="1" applyFill="1" applyBorder="1" applyAlignment="1">
      <alignment vertical="center"/>
    </xf>
    <xf numFmtId="0" fontId="51" fillId="6" borderId="25" xfId="0" applyFont="1" applyFill="1" applyBorder="1" applyAlignment="1"/>
    <xf numFmtId="0" fontId="60" fillId="0" borderId="0" xfId="0" applyFont="1" applyBorder="1" applyAlignment="1">
      <alignment vertical="center"/>
    </xf>
    <xf numFmtId="0" fontId="54" fillId="5" borderId="21" xfId="0" applyFont="1" applyFill="1" applyBorder="1" applyAlignment="1">
      <alignment vertical="center"/>
    </xf>
    <xf numFmtId="0" fontId="52" fillId="5" borderId="27" xfId="0" applyFont="1" applyFill="1" applyBorder="1"/>
    <xf numFmtId="0" fontId="61" fillId="0" borderId="0" xfId="0" applyFont="1" applyAlignment="1">
      <alignment vertical="center"/>
    </xf>
    <xf numFmtId="0" fontId="59" fillId="0" borderId="0" xfId="0" applyFont="1" applyAlignment="1">
      <alignment vertical="center"/>
    </xf>
    <xf numFmtId="0" fontId="52" fillId="5" borderId="28" xfId="0" applyFont="1" applyFill="1" applyBorder="1" applyAlignment="1">
      <alignment vertical="center"/>
    </xf>
    <xf numFmtId="0" fontId="62" fillId="0" borderId="0" xfId="0" applyFont="1" applyAlignment="1"/>
    <xf numFmtId="0" fontId="53" fillId="9" borderId="28" xfId="0" applyFont="1" applyFill="1" applyBorder="1" applyAlignment="1" applyProtection="1">
      <alignment horizontal="right" vertical="center"/>
      <protection locked="0"/>
    </xf>
    <xf numFmtId="0" fontId="53" fillId="9" borderId="19" xfId="0" applyFont="1" applyFill="1" applyBorder="1" applyAlignment="1" applyProtection="1">
      <alignment vertical="center"/>
      <protection locked="0"/>
    </xf>
    <xf numFmtId="0" fontId="52" fillId="9" borderId="24" xfId="0" applyFont="1" applyFill="1" applyBorder="1" applyAlignment="1" applyProtection="1">
      <alignment horizontal="center" vertical="center"/>
      <protection locked="0"/>
    </xf>
    <xf numFmtId="0" fontId="53" fillId="9" borderId="49" xfId="0" applyFont="1" applyFill="1" applyBorder="1" applyAlignment="1" applyProtection="1">
      <alignment vertical="center"/>
      <protection locked="0"/>
    </xf>
    <xf numFmtId="0" fontId="55" fillId="9" borderId="19" xfId="0" applyFont="1" applyFill="1" applyBorder="1" applyAlignment="1" applyProtection="1">
      <alignment horizontal="center" vertical="center"/>
      <protection locked="0"/>
    </xf>
    <xf numFmtId="0" fontId="52" fillId="9" borderId="21" xfId="0" applyFont="1" applyFill="1" applyBorder="1"/>
    <xf numFmtId="0" fontId="52" fillId="9" borderId="0" xfId="0" applyFont="1" applyFill="1" applyBorder="1" applyAlignment="1" applyProtection="1">
      <protection locked="0"/>
    </xf>
    <xf numFmtId="0" fontId="52" fillId="9" borderId="19" xfId="0" applyFont="1" applyFill="1" applyBorder="1" applyProtection="1">
      <protection locked="0"/>
    </xf>
    <xf numFmtId="0" fontId="52" fillId="9" borderId="20" xfId="0" applyFont="1" applyFill="1" applyBorder="1" applyAlignment="1">
      <alignment horizontal="left"/>
    </xf>
    <xf numFmtId="0" fontId="52" fillId="9" borderId="54" xfId="0" applyFont="1" applyFill="1" applyBorder="1" applyProtection="1">
      <protection locked="0"/>
    </xf>
    <xf numFmtId="0" fontId="55" fillId="9" borderId="20" xfId="0" applyFont="1" applyFill="1" applyBorder="1" applyAlignment="1" applyProtection="1">
      <alignment horizontal="center" vertical="center"/>
      <protection locked="0"/>
    </xf>
    <xf numFmtId="0" fontId="52" fillId="0" borderId="21" xfId="0" applyFont="1" applyBorder="1" applyAlignment="1">
      <alignment horizontal="center" vertical="center"/>
    </xf>
    <xf numFmtId="0" fontId="52" fillId="9" borderId="25" xfId="0" applyFont="1" applyFill="1" applyBorder="1" applyProtection="1">
      <protection locked="0"/>
    </xf>
    <xf numFmtId="0" fontId="51" fillId="0" borderId="19" xfId="0" applyFont="1" applyBorder="1" applyAlignment="1">
      <alignment vertical="center"/>
    </xf>
    <xf numFmtId="0" fontId="52" fillId="5" borderId="26" xfId="0" applyFont="1" applyFill="1" applyBorder="1" applyAlignment="1"/>
    <xf numFmtId="0" fontId="52" fillId="5" borderId="26" xfId="0" applyFont="1" applyFill="1" applyBorder="1"/>
    <xf numFmtId="0" fontId="52" fillId="2" borderId="11" xfId="0" applyFont="1" applyFill="1" applyBorder="1" applyAlignment="1"/>
    <xf numFmtId="0" fontId="52" fillId="9" borderId="11" xfId="0" applyFont="1" applyFill="1" applyBorder="1" applyAlignment="1"/>
    <xf numFmtId="0" fontId="51" fillId="15" borderId="27" xfId="0" applyFont="1" applyFill="1" applyBorder="1" applyAlignment="1">
      <alignment vertical="center"/>
    </xf>
    <xf numFmtId="0" fontId="14" fillId="3" borderId="34" xfId="0" applyFont="1" applyFill="1" applyBorder="1"/>
    <xf numFmtId="0" fontId="4" fillId="3" borderId="33" xfId="0" applyFont="1" applyFill="1" applyBorder="1"/>
    <xf numFmtId="0" fontId="4" fillId="3" borderId="32" xfId="0" applyFont="1" applyFill="1" applyBorder="1"/>
    <xf numFmtId="0" fontId="7" fillId="3" borderId="30" xfId="0" applyFont="1" applyFill="1" applyBorder="1" applyAlignment="1">
      <alignment horizontal="right"/>
    </xf>
    <xf numFmtId="43" fontId="4" fillId="2" borderId="5" xfId="0" applyNumberFormat="1" applyFont="1" applyFill="1" applyBorder="1" applyAlignment="1" applyProtection="1">
      <alignment horizontal="center"/>
      <protection locked="0"/>
    </xf>
    <xf numFmtId="0" fontId="7" fillId="3" borderId="31" xfId="0" applyFont="1" applyFill="1" applyBorder="1" applyAlignment="1">
      <alignment horizontal="right"/>
    </xf>
    <xf numFmtId="0" fontId="4" fillId="2" borderId="5" xfId="0" applyFont="1" applyFill="1" applyBorder="1" applyAlignment="1">
      <alignment horizontal="center"/>
    </xf>
    <xf numFmtId="0" fontId="4" fillId="2" borderId="8" xfId="0" applyFont="1" applyFill="1" applyBorder="1" applyAlignment="1">
      <alignment horizontal="center"/>
    </xf>
    <xf numFmtId="0" fontId="4" fillId="2" borderId="16" xfId="0" applyFont="1" applyFill="1" applyBorder="1" applyAlignment="1">
      <alignment horizontal="center"/>
    </xf>
    <xf numFmtId="0" fontId="4" fillId="3" borderId="26" xfId="0" applyFont="1" applyFill="1" applyBorder="1"/>
    <xf numFmtId="0" fontId="4" fillId="3" borderId="14" xfId="0" applyFont="1" applyFill="1" applyBorder="1" applyAlignment="1" applyProtection="1">
      <alignment horizontal="left"/>
      <protection locked="0"/>
    </xf>
    <xf numFmtId="0" fontId="4" fillId="3" borderId="14" xfId="0" applyFont="1" applyFill="1" applyBorder="1"/>
    <xf numFmtId="0" fontId="6" fillId="3" borderId="26" xfId="0" applyFont="1" applyFill="1" applyBorder="1" applyAlignment="1">
      <alignment horizontal="right"/>
    </xf>
    <xf numFmtId="0" fontId="4" fillId="2" borderId="11" xfId="0" applyFont="1" applyFill="1" applyBorder="1"/>
    <xf numFmtId="0" fontId="4" fillId="3" borderId="26" xfId="0" applyFont="1" applyFill="1" applyBorder="1" applyAlignment="1">
      <alignment horizontal="right"/>
    </xf>
    <xf numFmtId="0" fontId="4" fillId="2" borderId="7" xfId="0" applyFont="1" applyFill="1" applyBorder="1"/>
    <xf numFmtId="0" fontId="4" fillId="2" borderId="12" xfId="0" applyFont="1" applyFill="1" applyBorder="1"/>
    <xf numFmtId="0" fontId="4" fillId="2" borderId="29" xfId="0" applyFont="1" applyFill="1" applyBorder="1"/>
    <xf numFmtId="0" fontId="4" fillId="2" borderId="2" xfId="0" applyFont="1" applyFill="1" applyBorder="1"/>
    <xf numFmtId="0" fontId="4" fillId="2" borderId="13" xfId="0" applyFont="1" applyFill="1" applyBorder="1"/>
    <xf numFmtId="0" fontId="13" fillId="3" borderId="26" xfId="0" applyFont="1" applyFill="1" applyBorder="1" applyAlignment="1">
      <alignment horizontal="left"/>
    </xf>
    <xf numFmtId="0" fontId="7" fillId="3" borderId="27" xfId="0" applyFont="1" applyFill="1" applyBorder="1" applyAlignment="1">
      <alignment vertical="center"/>
    </xf>
    <xf numFmtId="0" fontId="7" fillId="3" borderId="18" xfId="0" applyFont="1" applyFill="1" applyBorder="1" applyAlignment="1">
      <alignment vertical="center"/>
    </xf>
    <xf numFmtId="0" fontId="7" fillId="3" borderId="17" xfId="0" applyFont="1" applyFill="1" applyBorder="1" applyAlignment="1">
      <alignment vertical="center"/>
    </xf>
    <xf numFmtId="0" fontId="7" fillId="3" borderId="22" xfId="0" applyFont="1" applyFill="1" applyBorder="1"/>
    <xf numFmtId="0" fontId="7" fillId="3" borderId="19" xfId="0" applyFont="1" applyFill="1" applyBorder="1" applyAlignment="1">
      <alignment horizontal="center"/>
    </xf>
    <xf numFmtId="0" fontId="7" fillId="3" borderId="21" xfId="0" applyFont="1" applyFill="1" applyBorder="1"/>
    <xf numFmtId="0" fontId="4" fillId="3" borderId="20" xfId="0" applyFont="1" applyFill="1" applyBorder="1"/>
    <xf numFmtId="0" fontId="7" fillId="3" borderId="26" xfId="0" applyFont="1" applyFill="1" applyBorder="1"/>
    <xf numFmtId="2" fontId="4" fillId="2" borderId="6" xfId="0" applyNumberFormat="1" applyFont="1" applyFill="1" applyBorder="1" applyAlignment="1" applyProtection="1">
      <alignment horizontal="center"/>
      <protection locked="0"/>
    </xf>
    <xf numFmtId="0" fontId="7" fillId="3" borderId="18" xfId="0" applyFont="1" applyFill="1" applyBorder="1" applyAlignment="1">
      <alignment horizontal="center"/>
    </xf>
    <xf numFmtId="2" fontId="4" fillId="2" borderId="11" xfId="0" applyNumberFormat="1" applyFont="1" applyFill="1" applyBorder="1" applyAlignment="1" applyProtection="1">
      <alignment horizontal="center"/>
      <protection locked="0"/>
    </xf>
    <xf numFmtId="4" fontId="12" fillId="3" borderId="11" xfId="0" applyNumberFormat="1" applyFont="1" applyFill="1" applyBorder="1" applyAlignment="1">
      <alignment horizontal="center"/>
    </xf>
    <xf numFmtId="0" fontId="7" fillId="3" borderId="2" xfId="0" applyFont="1" applyFill="1" applyBorder="1" applyAlignment="1">
      <alignment horizontal="center"/>
    </xf>
    <xf numFmtId="4" fontId="11" fillId="3" borderId="11" xfId="0" applyNumberFormat="1" applyFont="1" applyFill="1" applyBorder="1" applyAlignment="1">
      <alignment horizontal="center"/>
    </xf>
    <xf numFmtId="0" fontId="6" fillId="2" borderId="11" xfId="0" applyFont="1" applyFill="1" applyBorder="1" applyAlignment="1" applyProtection="1">
      <alignment horizontal="center"/>
      <protection locked="0"/>
    </xf>
    <xf numFmtId="4" fontId="7" fillId="3" borderId="12" xfId="0" applyNumberFormat="1" applyFont="1" applyFill="1" applyBorder="1" applyAlignment="1">
      <alignment horizontal="center"/>
    </xf>
    <xf numFmtId="164" fontId="7" fillId="2" borderId="11" xfId="0" applyNumberFormat="1" applyFont="1" applyFill="1" applyBorder="1" applyAlignment="1" applyProtection="1">
      <alignment horizontal="center"/>
      <protection locked="0"/>
    </xf>
    <xf numFmtId="0" fontId="7" fillId="3" borderId="25" xfId="0" applyFont="1" applyFill="1" applyBorder="1"/>
    <xf numFmtId="0" fontId="6" fillId="3" borderId="28" xfId="0" applyFont="1" applyFill="1" applyBorder="1" applyAlignment="1">
      <alignment horizontal="center"/>
    </xf>
    <xf numFmtId="0" fontId="4" fillId="3" borderId="28" xfId="0" applyFont="1" applyFill="1" applyBorder="1"/>
    <xf numFmtId="0" fontId="7" fillId="3" borderId="28" xfId="0" applyFont="1" applyFill="1" applyBorder="1" applyAlignment="1">
      <alignment horizontal="center"/>
    </xf>
    <xf numFmtId="0" fontId="4" fillId="3" borderId="24" xfId="0" applyFont="1" applyFill="1" applyBorder="1"/>
    <xf numFmtId="0" fontId="7" fillId="3" borderId="27" xfId="0" applyFont="1" applyFill="1" applyBorder="1"/>
    <xf numFmtId="0" fontId="6" fillId="3" borderId="18" xfId="0" applyFont="1" applyFill="1" applyBorder="1"/>
    <xf numFmtId="0" fontId="4" fillId="3" borderId="18" xfId="0" applyFont="1" applyFill="1" applyBorder="1"/>
    <xf numFmtId="0" fontId="4" fillId="3" borderId="17" xfId="0" applyFont="1" applyFill="1" applyBorder="1"/>
    <xf numFmtId="7" fontId="10" fillId="3" borderId="19" xfId="0" applyNumberFormat="1" applyFont="1" applyFill="1" applyBorder="1" applyAlignment="1">
      <alignment horizontal="center"/>
    </xf>
    <xf numFmtId="39" fontId="10" fillId="3" borderId="23" xfId="0" applyNumberFormat="1" applyFont="1" applyFill="1" applyBorder="1" applyAlignment="1">
      <alignment horizontal="center"/>
    </xf>
    <xf numFmtId="0" fontId="6" fillId="3" borderId="25" xfId="0" applyFont="1" applyFill="1" applyBorder="1"/>
    <xf numFmtId="0" fontId="6" fillId="3" borderId="22" xfId="0" applyFont="1" applyFill="1" applyBorder="1"/>
    <xf numFmtId="0" fontId="4" fillId="3" borderId="21" xfId="0" applyFont="1" applyFill="1" applyBorder="1"/>
    <xf numFmtId="1" fontId="4" fillId="2" borderId="2" xfId="0" applyNumberFormat="1" applyFont="1" applyFill="1" applyBorder="1" applyAlignment="1" applyProtection="1">
      <alignment horizontal="center"/>
    </xf>
    <xf numFmtId="0" fontId="2" fillId="0" borderId="0" xfId="0" applyFont="1"/>
    <xf numFmtId="2" fontId="2" fillId="3" borderId="4" xfId="0" applyNumberFormat="1" applyFont="1" applyFill="1" applyBorder="1" applyAlignment="1">
      <alignment horizontal="center"/>
    </xf>
    <xf numFmtId="0" fontId="65" fillId="0" borderId="0" xfId="1" applyFont="1"/>
    <xf numFmtId="14" fontId="65" fillId="0" borderId="0" xfId="1" applyNumberFormat="1" applyFont="1"/>
    <xf numFmtId="0" fontId="66" fillId="5" borderId="28" xfId="0" applyFont="1" applyFill="1" applyBorder="1" applyAlignment="1">
      <alignment vertical="center"/>
    </xf>
    <xf numFmtId="0" fontId="66" fillId="5" borderId="21" xfId="0" applyFont="1" applyFill="1" applyBorder="1" applyAlignment="1">
      <alignment vertical="center"/>
    </xf>
    <xf numFmtId="0" fontId="68" fillId="16" borderId="18" xfId="0" applyFont="1" applyFill="1" applyBorder="1" applyAlignment="1">
      <alignment vertical="center"/>
    </xf>
    <xf numFmtId="0" fontId="68" fillId="16" borderId="0" xfId="0" applyFont="1" applyFill="1" applyBorder="1" applyAlignment="1">
      <alignment vertical="center"/>
    </xf>
    <xf numFmtId="0" fontId="66" fillId="16" borderId="28" xfId="0" applyFont="1" applyFill="1" applyBorder="1" applyAlignment="1">
      <alignment vertical="center"/>
    </xf>
    <xf numFmtId="0" fontId="68" fillId="16" borderId="28" xfId="0" applyFont="1" applyFill="1" applyBorder="1" applyAlignment="1">
      <alignment vertical="center"/>
    </xf>
    <xf numFmtId="0" fontId="68" fillId="0" borderId="26" xfId="0" applyFont="1" applyBorder="1" applyAlignment="1"/>
    <xf numFmtId="0" fontId="66" fillId="0" borderId="19" xfId="0" applyFont="1" applyFill="1" applyBorder="1" applyAlignment="1">
      <alignment horizontal="center" vertical="center"/>
    </xf>
    <xf numFmtId="0" fontId="66" fillId="9" borderId="19" xfId="0" applyFont="1" applyFill="1" applyBorder="1" applyAlignment="1" applyProtection="1">
      <alignment horizontal="center" vertical="center"/>
      <protection locked="0"/>
    </xf>
    <xf numFmtId="0" fontId="73" fillId="9" borderId="49" xfId="0" applyFont="1" applyFill="1" applyBorder="1" applyAlignment="1" applyProtection="1">
      <alignment horizontal="center" vertical="center"/>
      <protection locked="0"/>
    </xf>
    <xf numFmtId="0" fontId="73" fillId="9" borderId="24" xfId="0" applyFont="1" applyFill="1" applyBorder="1" applyAlignment="1" applyProtection="1">
      <alignment horizontal="center" vertical="center"/>
      <protection locked="0"/>
    </xf>
    <xf numFmtId="0" fontId="73" fillId="9" borderId="19" xfId="0" applyFont="1" applyFill="1" applyBorder="1" applyAlignment="1" applyProtection="1">
      <alignment horizontal="center" vertical="center"/>
      <protection locked="0"/>
    </xf>
    <xf numFmtId="0" fontId="76" fillId="9" borderId="19" xfId="0" applyFont="1" applyFill="1" applyBorder="1" applyAlignment="1" applyProtection="1">
      <alignment horizontal="center" vertical="center"/>
      <protection locked="0"/>
    </xf>
    <xf numFmtId="0" fontId="66" fillId="5" borderId="22" xfId="0" applyFont="1" applyFill="1" applyBorder="1" applyAlignment="1">
      <alignment vertical="center"/>
    </xf>
    <xf numFmtId="0" fontId="66" fillId="5" borderId="20" xfId="0" applyFont="1" applyFill="1" applyBorder="1" applyAlignment="1">
      <alignment vertical="center"/>
    </xf>
    <xf numFmtId="0" fontId="68" fillId="5" borderId="23" xfId="0" applyFont="1" applyFill="1" applyBorder="1" applyAlignment="1"/>
    <xf numFmtId="0" fontId="68" fillId="5" borderId="54" xfId="0" applyFont="1" applyFill="1" applyBorder="1" applyAlignment="1"/>
    <xf numFmtId="0" fontId="68" fillId="5" borderId="49" xfId="0" applyFont="1" applyFill="1" applyBorder="1" applyAlignment="1"/>
    <xf numFmtId="0" fontId="68" fillId="0" borderId="18" xfId="0" applyFont="1" applyBorder="1" applyAlignment="1">
      <alignment vertical="center"/>
    </xf>
    <xf numFmtId="0" fontId="68" fillId="0" borderId="18" xfId="0" applyFont="1" applyBorder="1" applyAlignment="1"/>
    <xf numFmtId="0" fontId="68" fillId="9" borderId="22" xfId="0" applyFont="1" applyFill="1" applyBorder="1" applyAlignment="1" applyProtection="1">
      <alignment horizontal="right" vertical="center"/>
      <protection locked="0"/>
    </xf>
    <xf numFmtId="0" fontId="68" fillId="9" borderId="21" xfId="0" applyFont="1" applyFill="1" applyBorder="1" applyAlignment="1">
      <alignment vertical="center"/>
    </xf>
    <xf numFmtId="0" fontId="68" fillId="5" borderId="27" xfId="0" applyFont="1" applyFill="1" applyBorder="1" applyAlignment="1">
      <alignment vertical="center"/>
    </xf>
    <xf numFmtId="0" fontId="68" fillId="5" borderId="18" xfId="0" applyFont="1" applyFill="1" applyBorder="1" applyAlignment="1">
      <alignment vertical="center"/>
    </xf>
    <xf numFmtId="0" fontId="68" fillId="5" borderId="17" xfId="0" applyFont="1" applyFill="1" applyBorder="1" applyAlignment="1">
      <alignment vertical="center"/>
    </xf>
    <xf numFmtId="0" fontId="68" fillId="0" borderId="0" xfId="0" applyFont="1" applyBorder="1" applyAlignment="1"/>
    <xf numFmtId="0" fontId="68" fillId="5" borderId="26" xfId="0" applyFont="1" applyFill="1" applyBorder="1" applyAlignment="1">
      <alignment vertical="center"/>
    </xf>
    <xf numFmtId="0" fontId="68" fillId="5" borderId="0" xfId="0" applyFont="1" applyFill="1" applyBorder="1" applyAlignment="1">
      <alignment vertical="center"/>
    </xf>
    <xf numFmtId="0" fontId="68" fillId="5" borderId="14" xfId="0" applyFont="1" applyFill="1" applyBorder="1" applyAlignment="1">
      <alignment vertical="center"/>
    </xf>
    <xf numFmtId="0" fontId="68" fillId="5" borderId="25" xfId="0" applyFont="1" applyFill="1" applyBorder="1" applyAlignment="1">
      <alignment vertical="center"/>
    </xf>
    <xf numFmtId="0" fontId="68" fillId="5" borderId="28" xfId="0" applyFont="1" applyFill="1" applyBorder="1" applyAlignment="1">
      <alignment vertical="center"/>
    </xf>
    <xf numFmtId="0" fontId="68" fillId="5" borderId="24" xfId="0" applyFont="1" applyFill="1" applyBorder="1" applyAlignment="1">
      <alignment vertical="center"/>
    </xf>
    <xf numFmtId="0" fontId="68" fillId="0" borderId="26" xfId="0" applyFont="1" applyBorder="1"/>
    <xf numFmtId="0" fontId="67" fillId="0" borderId="26" xfId="0" applyFont="1" applyBorder="1" applyAlignment="1">
      <alignment vertical="center"/>
    </xf>
    <xf numFmtId="0" fontId="2" fillId="0" borderId="0" xfId="9" applyFont="1" applyAlignment="1">
      <alignment horizontal="left" vertical="center"/>
    </xf>
    <xf numFmtId="0" fontId="38" fillId="0" borderId="21" xfId="9" applyFont="1" applyBorder="1" applyAlignment="1">
      <alignment vertical="center"/>
    </xf>
    <xf numFmtId="0" fontId="38" fillId="0" borderId="20" xfId="9" applyFont="1" applyBorder="1" applyAlignment="1">
      <alignment vertical="center"/>
    </xf>
    <xf numFmtId="0" fontId="1" fillId="0" borderId="0" xfId="9" applyFont="1" applyAlignment="1">
      <alignment vertical="center"/>
    </xf>
    <xf numFmtId="0" fontId="1" fillId="0" borderId="0" xfId="9" applyFont="1" applyAlignment="1">
      <alignment horizontal="left" vertical="center"/>
    </xf>
    <xf numFmtId="0" fontId="1" fillId="0" borderId="0" xfId="9" applyFont="1" applyAlignment="1">
      <alignment horizontal="left" vertical="center" wrapText="1"/>
    </xf>
    <xf numFmtId="0" fontId="1" fillId="0" borderId="0" xfId="9" applyFont="1"/>
    <xf numFmtId="0" fontId="1" fillId="2" borderId="0" xfId="9" applyFont="1" applyFill="1"/>
    <xf numFmtId="0" fontId="1" fillId="2" borderId="0" xfId="9" applyFont="1" applyFill="1" applyBorder="1" applyAlignment="1">
      <alignment vertical="center"/>
    </xf>
    <xf numFmtId="0" fontId="15" fillId="0" borderId="0" xfId="9" applyFont="1"/>
    <xf numFmtId="0" fontId="2" fillId="5" borderId="19" xfId="0" applyFont="1" applyFill="1" applyBorder="1" applyAlignment="1">
      <alignment horizontal="center"/>
    </xf>
    <xf numFmtId="0" fontId="2" fillId="20" borderId="19" xfId="0" applyFont="1" applyFill="1" applyBorder="1" applyAlignment="1">
      <alignment horizontal="center"/>
    </xf>
    <xf numFmtId="0" fontId="36" fillId="0" borderId="0" xfId="0" applyFont="1"/>
    <xf numFmtId="0" fontId="66" fillId="3" borderId="19" xfId="0" applyFont="1" applyFill="1" applyBorder="1" applyAlignment="1">
      <alignment horizontal="right" vertical="center"/>
    </xf>
    <xf numFmtId="0" fontId="66" fillId="3" borderId="20" xfId="0" applyFont="1" applyFill="1" applyBorder="1" applyAlignment="1">
      <alignment horizontal="right" vertical="center"/>
    </xf>
    <xf numFmtId="0" fontId="31" fillId="3" borderId="11" xfId="9" applyFont="1" applyFill="1" applyBorder="1" applyAlignment="1">
      <alignment horizontal="right" vertical="center"/>
    </xf>
    <xf numFmtId="0" fontId="1" fillId="19" borderId="0" xfId="9" applyFill="1"/>
    <xf numFmtId="0" fontId="0" fillId="0" borderId="0" xfId="0" applyAlignment="1">
      <alignment horizontal="center" vertical="center"/>
    </xf>
    <xf numFmtId="0" fontId="0" fillId="4" borderId="0" xfId="0" applyFill="1" applyAlignment="1">
      <alignment horizontal="center"/>
    </xf>
    <xf numFmtId="0" fontId="0" fillId="0" borderId="0" xfId="0" applyAlignment="1">
      <alignment horizontal="center"/>
    </xf>
    <xf numFmtId="44" fontId="7" fillId="0" borderId="0" xfId="13" applyFont="1" applyFill="1" applyBorder="1" applyAlignment="1">
      <alignment vertical="center"/>
    </xf>
    <xf numFmtId="0" fontId="7" fillId="0" borderId="0" xfId="0" applyFont="1"/>
    <xf numFmtId="0" fontId="6" fillId="0" borderId="0" xfId="0" applyFont="1"/>
    <xf numFmtId="0" fontId="4" fillId="0" borderId="0" xfId="0" applyFont="1" applyAlignment="1">
      <alignment horizontal="center"/>
    </xf>
    <xf numFmtId="0" fontId="4" fillId="0" borderId="11" xfId="0" applyFont="1" applyBorder="1"/>
    <xf numFmtId="0" fontId="4" fillId="0" borderId="11" xfId="0" applyFont="1" applyBorder="1" applyAlignment="1">
      <alignment horizontal="center"/>
    </xf>
    <xf numFmtId="0" fontId="4" fillId="0" borderId="11" xfId="0" applyFont="1" applyBorder="1" applyAlignment="1">
      <alignment wrapText="1"/>
    </xf>
    <xf numFmtId="0" fontId="4" fillId="0" borderId="11" xfId="0" applyFont="1" applyBorder="1" applyAlignment="1">
      <alignment horizontal="center" wrapText="1"/>
    </xf>
    <xf numFmtId="1" fontId="6" fillId="9" borderId="11" xfId="0" applyNumberFormat="1" applyFont="1" applyFill="1" applyBorder="1" applyAlignment="1" applyProtection="1">
      <alignment horizontal="center"/>
      <protection locked="0"/>
    </xf>
    <xf numFmtId="0" fontId="16" fillId="0" borderId="0" xfId="0" applyFont="1"/>
    <xf numFmtId="0" fontId="4" fillId="0" borderId="11" xfId="0" applyFont="1" applyBorder="1" applyAlignment="1">
      <alignment horizontal="left"/>
    </xf>
    <xf numFmtId="0" fontId="4" fillId="0" borderId="0" xfId="0" applyFont="1" applyAlignment="1">
      <alignment horizontal="center" vertical="center"/>
    </xf>
    <xf numFmtId="168" fontId="18" fillId="9" borderId="11" xfId="0" applyNumberFormat="1" applyFont="1" applyFill="1" applyBorder="1" applyAlignment="1" applyProtection="1">
      <alignment horizontal="center"/>
      <protection locked="0"/>
    </xf>
    <xf numFmtId="0" fontId="9" fillId="0" borderId="0" xfId="0" applyFont="1"/>
    <xf numFmtId="0" fontId="16" fillId="9" borderId="11" xfId="0" applyFont="1" applyFill="1" applyBorder="1" applyAlignment="1" applyProtection="1">
      <alignment horizontal="center" vertical="center"/>
      <protection locked="0"/>
    </xf>
    <xf numFmtId="0" fontId="25" fillId="0" borderId="0" xfId="0" applyFont="1"/>
    <xf numFmtId="0" fontId="4" fillId="0" borderId="7" xfId="0" applyFont="1" applyBorder="1"/>
    <xf numFmtId="0" fontId="4" fillId="0" borderId="7" xfId="0" applyFont="1" applyBorder="1" applyAlignment="1">
      <alignment horizontal="center"/>
    </xf>
    <xf numFmtId="0" fontId="4" fillId="0" borderId="7" xfId="0" applyFont="1" applyBorder="1" applyAlignment="1">
      <alignment horizontal="left"/>
    </xf>
    <xf numFmtId="0" fontId="4" fillId="0" borderId="6" xfId="0" applyFont="1" applyBorder="1"/>
    <xf numFmtId="0" fontId="4" fillId="0" borderId="6" xfId="0" applyFont="1" applyBorder="1" applyAlignment="1">
      <alignment horizontal="center"/>
    </xf>
    <xf numFmtId="0" fontId="4" fillId="0" borderId="6" xfId="0" applyFont="1" applyBorder="1" applyAlignment="1">
      <alignment horizontal="left"/>
    </xf>
    <xf numFmtId="0" fontId="16" fillId="0" borderId="0" xfId="0" applyFont="1" applyAlignment="1">
      <alignment horizontal="left" vertical="center"/>
    </xf>
    <xf numFmtId="2" fontId="18" fillId="9" borderId="11" xfId="0" applyNumberFormat="1" applyFont="1" applyFill="1" applyBorder="1" applyAlignment="1" applyProtection="1">
      <alignment horizontal="center"/>
      <protection locked="0"/>
    </xf>
    <xf numFmtId="0" fontId="4" fillId="0" borderId="0" xfId="0" applyFont="1" applyAlignment="1">
      <alignment horizontal="right" vertical="center"/>
    </xf>
    <xf numFmtId="0" fontId="89" fillId="0" borderId="0" xfId="0" applyFont="1"/>
    <xf numFmtId="0" fontId="4" fillId="0" borderId="0" xfId="0" applyFont="1" applyAlignment="1">
      <alignment horizontal="right"/>
    </xf>
    <xf numFmtId="0" fontId="68" fillId="0" borderId="26" xfId="0" applyFont="1" applyBorder="1" applyAlignment="1">
      <alignment vertical="center"/>
    </xf>
    <xf numFmtId="0" fontId="68" fillId="0" borderId="0" xfId="0" applyFont="1" applyBorder="1" applyAlignment="1">
      <alignment vertical="center"/>
    </xf>
    <xf numFmtId="0" fontId="68" fillId="0" borderId="14" xfId="0" applyFont="1" applyBorder="1" applyAlignment="1">
      <alignment vertical="center"/>
    </xf>
    <xf numFmtId="0" fontId="66" fillId="0" borderId="26" xfId="0" applyFont="1" applyBorder="1" applyAlignment="1">
      <alignment vertical="center"/>
    </xf>
    <xf numFmtId="0" fontId="66" fillId="0" borderId="0" xfId="0" applyFont="1" applyBorder="1" applyAlignment="1">
      <alignment vertical="center"/>
    </xf>
    <xf numFmtId="0" fontId="66" fillId="0" borderId="14" xfId="0" applyFont="1" applyBorder="1" applyAlignment="1">
      <alignment vertical="center"/>
    </xf>
    <xf numFmtId="0" fontId="52" fillId="9" borderId="22" xfId="0" applyFont="1" applyFill="1" applyBorder="1" applyAlignment="1" applyProtection="1">
      <alignment horizontal="right"/>
      <protection locked="0"/>
    </xf>
    <xf numFmtId="0" fontId="52" fillId="0" borderId="20" xfId="0" applyFont="1" applyBorder="1" applyAlignment="1">
      <alignment horizontal="center" vertical="center"/>
    </xf>
    <xf numFmtId="2" fontId="2" fillId="21" borderId="1" xfId="0" applyNumberFormat="1" applyFont="1" applyFill="1" applyBorder="1" applyAlignment="1" applyProtection="1">
      <alignment horizontal="center" vertical="center"/>
    </xf>
    <xf numFmtId="0" fontId="0" fillId="2" borderId="0" xfId="0" applyFill="1" applyBorder="1" applyAlignment="1">
      <alignment horizontal="center" vertical="center"/>
    </xf>
    <xf numFmtId="0" fontId="0" fillId="2" borderId="0" xfId="0" applyFill="1" applyBorder="1" applyAlignment="1">
      <alignment horizontal="right" vertical="center"/>
    </xf>
    <xf numFmtId="2" fontId="2" fillId="21" borderId="61" xfId="0" applyNumberFormat="1" applyFont="1" applyFill="1" applyBorder="1" applyAlignment="1" applyProtection="1">
      <alignment horizontal="center" vertical="center"/>
    </xf>
    <xf numFmtId="2" fontId="2" fillId="21" borderId="4" xfId="0" applyNumberFormat="1" applyFont="1" applyFill="1" applyBorder="1" applyAlignment="1" applyProtection="1">
      <alignment horizontal="center"/>
    </xf>
    <xf numFmtId="0" fontId="0" fillId="2" borderId="0" xfId="0" applyFill="1" applyBorder="1" applyAlignment="1"/>
    <xf numFmtId="2" fontId="2" fillId="21" borderId="11" xfId="0" applyNumberFormat="1" applyFont="1" applyFill="1" applyBorder="1" applyAlignment="1" applyProtection="1">
      <alignment horizontal="center"/>
    </xf>
    <xf numFmtId="0" fontId="0" fillId="2" borderId="12" xfId="0" applyFill="1" applyBorder="1" applyAlignment="1">
      <alignment horizontal="center" vertical="center"/>
    </xf>
    <xf numFmtId="0" fontId="0" fillId="2" borderId="12" xfId="0" applyFill="1" applyBorder="1" applyAlignment="1">
      <alignment horizontal="right" vertical="center"/>
    </xf>
    <xf numFmtId="2" fontId="29" fillId="21" borderId="7" xfId="0" applyNumberFormat="1" applyFont="1" applyFill="1" applyBorder="1" applyAlignment="1" applyProtection="1">
      <alignment horizontal="center" vertical="center"/>
    </xf>
    <xf numFmtId="0" fontId="29" fillId="21" borderId="7" xfId="0" applyFont="1" applyFill="1" applyBorder="1" applyAlignment="1" applyProtection="1">
      <alignment horizontal="center" vertical="center"/>
    </xf>
    <xf numFmtId="0" fontId="29" fillId="24" borderId="7" xfId="14" applyFont="1" applyFill="1" applyBorder="1" applyAlignment="1" applyProtection="1">
      <alignment horizontal="center" vertical="center"/>
      <protection locked="0"/>
    </xf>
    <xf numFmtId="2" fontId="0" fillId="21" borderId="7" xfId="0" applyNumberFormat="1" applyFill="1" applyBorder="1" applyAlignment="1" applyProtection="1">
      <alignment horizontal="center" vertical="center"/>
    </xf>
    <xf numFmtId="0" fontId="0" fillId="24" borderId="7" xfId="14" applyFont="1" applyFill="1" applyBorder="1" applyAlignment="1" applyProtection="1">
      <alignment horizontal="center" vertical="center"/>
      <protection locked="0"/>
    </xf>
    <xf numFmtId="2" fontId="29" fillId="21" borderId="11" xfId="0" applyNumberFormat="1" applyFont="1" applyFill="1" applyBorder="1" applyAlignment="1" applyProtection="1">
      <alignment horizontal="center" vertical="center"/>
    </xf>
    <xf numFmtId="0" fontId="29" fillId="21" borderId="11" xfId="0" applyFont="1" applyFill="1" applyBorder="1" applyAlignment="1" applyProtection="1">
      <alignment horizontal="center" vertical="center"/>
    </xf>
    <xf numFmtId="0" fontId="29" fillId="24" borderId="11" xfId="14" applyFont="1" applyFill="1" applyBorder="1" applyAlignment="1" applyProtection="1">
      <alignment horizontal="center" vertical="center"/>
      <protection locked="0"/>
    </xf>
    <xf numFmtId="2" fontId="0" fillId="21" borderId="11" xfId="0" applyNumberFormat="1" applyFill="1" applyBorder="1" applyAlignment="1" applyProtection="1">
      <alignment horizontal="center" vertical="center"/>
    </xf>
    <xf numFmtId="0" fontId="0" fillId="24" borderId="11" xfId="14" applyFont="1" applyFill="1" applyBorder="1" applyAlignment="1" applyProtection="1">
      <alignment horizontal="center" vertical="center"/>
      <protection locked="0"/>
    </xf>
    <xf numFmtId="0" fontId="0" fillId="5" borderId="11" xfId="0" applyFill="1" applyBorder="1" applyAlignment="1">
      <alignment horizontal="center" vertical="center"/>
    </xf>
    <xf numFmtId="0" fontId="0" fillId="5" borderId="11" xfId="0" applyFill="1" applyBorder="1" applyAlignment="1" applyProtection="1">
      <alignment horizontal="center" vertical="center"/>
      <protection locked="0"/>
    </xf>
    <xf numFmtId="0" fontId="29" fillId="21" borderId="11" xfId="0" applyFont="1" applyFill="1" applyBorder="1" applyAlignment="1" applyProtection="1">
      <alignment horizontal="center" vertical="center" wrapText="1"/>
    </xf>
    <xf numFmtId="0" fontId="0" fillId="21" borderId="11" xfId="0" applyFill="1" applyBorder="1" applyAlignment="1" applyProtection="1">
      <alignment horizontal="center" vertical="center" wrapText="1"/>
    </xf>
    <xf numFmtId="0" fontId="0" fillId="24" borderId="11" xfId="0" applyFill="1" applyBorder="1" applyAlignment="1" applyProtection="1">
      <alignment horizontal="center" vertical="center"/>
      <protection locked="0"/>
    </xf>
    <xf numFmtId="0" fontId="90" fillId="21" borderId="11" xfId="0" applyFont="1" applyFill="1" applyBorder="1" applyAlignment="1" applyProtection="1">
      <alignment horizontal="center" vertical="center" wrapText="1"/>
    </xf>
    <xf numFmtId="0" fontId="0" fillId="21" borderId="0" xfId="0" applyFill="1" applyBorder="1" applyAlignment="1" applyProtection="1">
      <alignment horizontal="right"/>
    </xf>
    <xf numFmtId="0" fontId="0" fillId="21" borderId="62" xfId="0" applyFill="1" applyBorder="1" applyProtection="1"/>
    <xf numFmtId="0" fontId="31" fillId="21" borderId="7" xfId="0" applyFont="1" applyFill="1" applyBorder="1" applyAlignment="1" applyProtection="1">
      <alignment horizontal="right"/>
    </xf>
    <xf numFmtId="0" fontId="0" fillId="21" borderId="8" xfId="0" applyFill="1" applyBorder="1" applyAlignment="1" applyProtection="1">
      <alignment horizontal="right"/>
    </xf>
    <xf numFmtId="0" fontId="0" fillId="21" borderId="5" xfId="0" applyFill="1" applyBorder="1" applyProtection="1"/>
    <xf numFmtId="0" fontId="13" fillId="21" borderId="11" xfId="0" applyFont="1" applyFill="1" applyBorder="1" applyAlignment="1" applyProtection="1">
      <alignment horizontal="right"/>
    </xf>
    <xf numFmtId="0" fontId="6" fillId="3" borderId="11" xfId="0" applyFont="1" applyFill="1" applyBorder="1" applyAlignment="1">
      <alignment horizontal="center" vertical="center" wrapText="1"/>
    </xf>
    <xf numFmtId="0" fontId="6" fillId="3" borderId="11" xfId="0" applyFont="1" applyFill="1" applyBorder="1" applyAlignment="1">
      <alignment horizontal="center" vertical="center"/>
    </xf>
    <xf numFmtId="0" fontId="6" fillId="19" borderId="11" xfId="0" applyFont="1" applyFill="1" applyBorder="1" applyAlignment="1" applyProtection="1">
      <alignment horizontal="center" vertical="center"/>
      <protection locked="0"/>
    </xf>
    <xf numFmtId="169" fontId="6" fillId="19" borderId="11" xfId="0" applyNumberFormat="1" applyFont="1" applyFill="1" applyBorder="1" applyAlignment="1" applyProtection="1">
      <alignment horizontal="center" vertical="center"/>
      <protection locked="0"/>
    </xf>
    <xf numFmtId="1" fontId="6" fillId="19" borderId="11" xfId="0" applyNumberFormat="1" applyFont="1" applyFill="1" applyBorder="1" applyAlignment="1" applyProtection="1">
      <alignment horizontal="center" vertical="center"/>
      <protection locked="0"/>
    </xf>
    <xf numFmtId="0" fontId="52" fillId="0" borderId="18" xfId="0" applyFont="1" applyBorder="1" applyAlignment="1"/>
    <xf numFmtId="0" fontId="52" fillId="0" borderId="18" xfId="0" applyFont="1" applyBorder="1" applyAlignment="1">
      <alignment vertical="center"/>
    </xf>
    <xf numFmtId="0" fontId="52" fillId="6" borderId="26" xfId="0" applyFont="1" applyFill="1" applyBorder="1" applyAlignment="1"/>
    <xf numFmtId="0" fontId="55" fillId="6" borderId="14" xfId="0" applyFont="1" applyFill="1" applyBorder="1" applyAlignment="1">
      <alignment vertical="center"/>
    </xf>
    <xf numFmtId="0" fontId="51" fillId="5" borderId="0" xfId="0" applyFont="1" applyFill="1" applyBorder="1" applyAlignment="1"/>
    <xf numFmtId="0" fontId="66" fillId="3" borderId="71" xfId="0" applyFont="1" applyFill="1" applyBorder="1" applyAlignment="1">
      <alignment horizontal="right" vertical="center"/>
    </xf>
    <xf numFmtId="0" fontId="66" fillId="5" borderId="70" xfId="0" applyFont="1" applyFill="1" applyBorder="1" applyAlignment="1">
      <alignment vertical="center"/>
    </xf>
    <xf numFmtId="0" fontId="68" fillId="5" borderId="72" xfId="0" applyFont="1" applyFill="1" applyBorder="1" applyAlignment="1"/>
    <xf numFmtId="0" fontId="68" fillId="16" borderId="58" xfId="0" applyFont="1" applyFill="1" applyBorder="1" applyAlignment="1">
      <alignment vertical="center"/>
    </xf>
    <xf numFmtId="0" fontId="68" fillId="16" borderId="63" xfId="0" applyFont="1" applyFill="1" applyBorder="1" applyAlignment="1">
      <alignment vertical="center"/>
    </xf>
    <xf numFmtId="0" fontId="68" fillId="16" borderId="69" xfId="0" applyFont="1" applyFill="1" applyBorder="1" applyAlignment="1">
      <alignment vertical="center"/>
    </xf>
    <xf numFmtId="0" fontId="68" fillId="16" borderId="64" xfId="0" applyFont="1" applyFill="1" applyBorder="1" applyAlignment="1">
      <alignment vertical="center"/>
    </xf>
    <xf numFmtId="0" fontId="66" fillId="16" borderId="70" xfId="0" applyFont="1" applyFill="1" applyBorder="1" applyAlignment="1">
      <alignment vertical="center"/>
    </xf>
    <xf numFmtId="0" fontId="68" fillId="0" borderId="69" xfId="0" applyFont="1" applyBorder="1" applyAlignment="1"/>
    <xf numFmtId="0" fontId="70" fillId="0" borderId="69" xfId="0" applyFont="1" applyBorder="1" applyAlignment="1">
      <alignment vertical="center"/>
    </xf>
    <xf numFmtId="0" fontId="66" fillId="0" borderId="57" xfId="0" applyFont="1" applyFill="1" applyBorder="1" applyAlignment="1">
      <alignment horizontal="center" vertical="center"/>
    </xf>
    <xf numFmtId="0" fontId="66" fillId="9" borderId="57" xfId="0" applyFont="1" applyFill="1" applyBorder="1" applyAlignment="1" applyProtection="1">
      <alignment horizontal="center" vertical="center"/>
      <protection locked="0"/>
    </xf>
    <xf numFmtId="0" fontId="73" fillId="9" borderId="65" xfId="0" applyFont="1" applyFill="1" applyBorder="1" applyAlignment="1" applyProtection="1">
      <alignment horizontal="center" vertical="center"/>
      <protection locked="0"/>
    </xf>
    <xf numFmtId="0" fontId="76" fillId="9" borderId="57" xfId="0" applyFont="1" applyFill="1" applyBorder="1" applyAlignment="1" applyProtection="1">
      <alignment horizontal="center" vertical="center"/>
      <protection locked="0"/>
    </xf>
    <xf numFmtId="0" fontId="0" fillId="19" borderId="19" xfId="0" applyFill="1" applyBorder="1" applyAlignment="1"/>
    <xf numFmtId="0" fontId="0" fillId="20" borderId="22" xfId="0" applyFill="1" applyBorder="1" applyAlignment="1">
      <alignment horizontal="right" vertical="center"/>
    </xf>
    <xf numFmtId="0" fontId="87" fillId="20" borderId="21" xfId="16" applyFont="1" applyFill="1" applyBorder="1" applyAlignment="1">
      <alignment vertical="center"/>
    </xf>
    <xf numFmtId="0" fontId="87" fillId="20" borderId="20" xfId="16" applyFont="1" applyFill="1" applyBorder="1" applyAlignment="1">
      <alignment vertical="center"/>
    </xf>
    <xf numFmtId="0" fontId="0" fillId="19" borderId="28" xfId="0" applyFill="1" applyBorder="1" applyAlignment="1"/>
    <xf numFmtId="0" fontId="0" fillId="20" borderId="21" xfId="0" applyFill="1" applyBorder="1" applyAlignment="1">
      <alignment vertical="center"/>
    </xf>
    <xf numFmtId="0" fontId="0" fillId="20" borderId="20" xfId="0" applyFill="1" applyBorder="1" applyAlignment="1">
      <alignment vertical="center"/>
    </xf>
    <xf numFmtId="0" fontId="0" fillId="20" borderId="21" xfId="0" applyFill="1" applyBorder="1"/>
    <xf numFmtId="0" fontId="0" fillId="20" borderId="20" xfId="0" applyFill="1" applyBorder="1"/>
    <xf numFmtId="0" fontId="30" fillId="20" borderId="21" xfId="0" applyFont="1" applyFill="1" applyBorder="1" applyAlignment="1">
      <alignment vertical="center"/>
    </xf>
    <xf numFmtId="0" fontId="2" fillId="5" borderId="19" xfId="0" applyFont="1" applyFill="1" applyBorder="1" applyAlignment="1">
      <alignment horizontal="center" vertical="center"/>
    </xf>
    <xf numFmtId="0" fontId="0" fillId="5" borderId="22" xfId="0" applyFill="1" applyBorder="1" applyAlignment="1"/>
    <xf numFmtId="0" fontId="0" fillId="5" borderId="21" xfId="0" applyFill="1" applyBorder="1" applyAlignment="1"/>
    <xf numFmtId="0" fontId="0" fillId="5" borderId="20" xfId="0" applyFill="1" applyBorder="1" applyAlignment="1"/>
    <xf numFmtId="0" fontId="0" fillId="20" borderId="22" xfId="0" applyFill="1" applyBorder="1" applyAlignment="1"/>
    <xf numFmtId="0" fontId="0" fillId="20" borderId="21" xfId="0" applyFill="1" applyBorder="1" applyAlignment="1"/>
    <xf numFmtId="0" fontId="0" fillId="20" borderId="20" xfId="0" applyFill="1" applyBorder="1" applyAlignment="1"/>
    <xf numFmtId="0" fontId="30" fillId="20" borderId="22" xfId="0" applyFont="1" applyFill="1" applyBorder="1" applyAlignment="1">
      <alignment vertical="center"/>
    </xf>
    <xf numFmtId="0" fontId="2" fillId="5" borderId="19" xfId="0" applyFont="1" applyFill="1" applyBorder="1" applyAlignment="1" applyProtection="1">
      <alignment horizontal="center"/>
    </xf>
    <xf numFmtId="0" fontId="2" fillId="20" borderId="19" xfId="0" applyFont="1" applyFill="1" applyBorder="1" applyAlignment="1" applyProtection="1">
      <alignment horizontal="center"/>
    </xf>
    <xf numFmtId="0" fontId="30" fillId="20" borderId="21" xfId="0" applyFont="1" applyFill="1" applyBorder="1" applyAlignment="1" applyProtection="1">
      <alignment vertical="center"/>
    </xf>
    <xf numFmtId="0" fontId="0" fillId="20" borderId="22" xfId="0" applyFill="1" applyBorder="1" applyAlignment="1" applyProtection="1">
      <alignment horizontal="right" vertical="center"/>
    </xf>
    <xf numFmtId="0" fontId="30" fillId="20" borderId="22" xfId="0" applyFont="1" applyFill="1" applyBorder="1" applyAlignment="1" applyProtection="1">
      <alignment vertical="center"/>
    </xf>
    <xf numFmtId="0" fontId="7" fillId="5" borderId="19" xfId="9" applyFont="1" applyFill="1" applyBorder="1" applyAlignment="1">
      <alignment horizontal="center" vertical="center"/>
    </xf>
    <xf numFmtId="0" fontId="0" fillId="12" borderId="11" xfId="0" applyFill="1" applyBorder="1" applyAlignment="1">
      <alignment horizontal="center" vertical="center"/>
    </xf>
    <xf numFmtId="0" fontId="0" fillId="12" borderId="11" xfId="0" applyFill="1" applyBorder="1" applyAlignment="1" applyProtection="1">
      <alignment horizontal="center" vertical="center"/>
      <protection locked="0"/>
    </xf>
    <xf numFmtId="0" fontId="0" fillId="12" borderId="7" xfId="0" applyFill="1" applyBorder="1" applyAlignment="1" applyProtection="1">
      <alignment horizontal="center" vertical="center"/>
      <protection locked="0"/>
    </xf>
    <xf numFmtId="0" fontId="0" fillId="12" borderId="7" xfId="0" applyFill="1" applyBorder="1" applyAlignment="1">
      <alignment horizontal="center" vertical="center"/>
    </xf>
    <xf numFmtId="0" fontId="0" fillId="0" borderId="0" xfId="9" applyFont="1" applyAlignment="1">
      <alignment vertical="center"/>
    </xf>
    <xf numFmtId="0" fontId="103" fillId="0" borderId="0" xfId="9" applyFont="1" applyAlignment="1">
      <alignment vertical="center"/>
    </xf>
    <xf numFmtId="0" fontId="103" fillId="0" borderId="0" xfId="9" applyFont="1" applyAlignment="1">
      <alignment horizontal="left" vertical="center"/>
    </xf>
    <xf numFmtId="0" fontId="105" fillId="0" borderId="0" xfId="9" applyFont="1"/>
    <xf numFmtId="0" fontId="0" fillId="0" borderId="0" xfId="9" applyFont="1"/>
    <xf numFmtId="0" fontId="1" fillId="0" borderId="0" xfId="9" applyFont="1" applyBorder="1" applyAlignment="1">
      <alignment horizontal="center"/>
    </xf>
    <xf numFmtId="0" fontId="36" fillId="0" borderId="0" xfId="9" applyFont="1" applyAlignment="1">
      <alignment vertical="center"/>
    </xf>
    <xf numFmtId="0" fontId="1" fillId="0" borderId="0" xfId="9" applyFont="1" applyAlignment="1">
      <alignment horizontal="left" vertical="center"/>
    </xf>
    <xf numFmtId="0" fontId="0" fillId="0" borderId="0" xfId="9" applyFont="1" applyAlignment="1">
      <alignment horizontal="left" vertical="center"/>
    </xf>
    <xf numFmtId="0" fontId="106" fillId="0" borderId="0" xfId="0" applyFont="1"/>
    <xf numFmtId="0" fontId="4" fillId="0" borderId="14" xfId="0" applyFont="1" applyBorder="1" applyAlignment="1">
      <alignment horizontal="center" vertical="center"/>
    </xf>
    <xf numFmtId="0" fontId="106" fillId="0" borderId="0" xfId="0" applyFont="1" applyAlignment="1">
      <alignment horizontal="center" vertical="center"/>
    </xf>
    <xf numFmtId="0" fontId="111" fillId="0" borderId="26" xfId="4" applyFont="1" applyFill="1" applyBorder="1" applyAlignment="1" applyProtection="1">
      <alignment horizontal="left" vertical="center"/>
    </xf>
    <xf numFmtId="0" fontId="111" fillId="0" borderId="0" xfId="4" applyFont="1" applyFill="1" applyBorder="1" applyAlignment="1" applyProtection="1">
      <alignment horizontal="left" vertical="center"/>
    </xf>
    <xf numFmtId="0" fontId="111" fillId="0" borderId="0" xfId="4" applyFont="1" applyFill="1" applyBorder="1" applyAlignment="1" applyProtection="1">
      <alignment horizontal="center" vertical="center"/>
    </xf>
    <xf numFmtId="0" fontId="113" fillId="0" borderId="0" xfId="4" applyFont="1" applyFill="1" applyAlignment="1" applyProtection="1">
      <alignment vertical="center"/>
    </xf>
    <xf numFmtId="0" fontId="4" fillId="0" borderId="11" xfId="0" applyFont="1" applyBorder="1" applyAlignment="1">
      <alignment horizontal="center" vertical="center"/>
    </xf>
    <xf numFmtId="0" fontId="1" fillId="2" borderId="0" xfId="9" applyFont="1" applyFill="1" applyAlignment="1">
      <alignment horizontal="left" vertical="center"/>
    </xf>
    <xf numFmtId="0" fontId="1" fillId="0" borderId="0" xfId="9" applyFont="1" applyAlignment="1">
      <alignment horizontal="left" vertical="center"/>
    </xf>
    <xf numFmtId="0" fontId="1" fillId="0" borderId="0" xfId="9" applyFont="1" applyAlignment="1">
      <alignment horizontal="left" vertical="center" wrapText="1"/>
    </xf>
    <xf numFmtId="0" fontId="0" fillId="0" borderId="0" xfId="9" applyFont="1" applyAlignment="1">
      <alignment horizontal="left" vertical="center" wrapText="1"/>
    </xf>
    <xf numFmtId="0" fontId="0" fillId="0" borderId="0" xfId="9" applyFont="1" applyAlignment="1">
      <alignment horizontal="left" vertical="center"/>
    </xf>
    <xf numFmtId="0" fontId="104" fillId="0" borderId="0" xfId="9" applyFont="1" applyBorder="1" applyAlignment="1">
      <alignment vertical="center" wrapText="1"/>
    </xf>
    <xf numFmtId="0" fontId="115" fillId="2" borderId="0" xfId="16" applyFont="1" applyFill="1" applyBorder="1" applyAlignment="1" applyProtection="1">
      <alignment vertical="center"/>
    </xf>
    <xf numFmtId="0" fontId="115" fillId="2" borderId="0" xfId="16" applyFont="1" applyFill="1" applyBorder="1" applyAlignment="1" applyProtection="1">
      <alignment horizontal="center" vertical="center"/>
    </xf>
    <xf numFmtId="0" fontId="41" fillId="19" borderId="12" xfId="16" applyFill="1" applyBorder="1" applyAlignment="1" applyProtection="1">
      <alignment horizontal="center" vertical="top" wrapText="1"/>
    </xf>
    <xf numFmtId="0" fontId="41" fillId="2" borderId="0" xfId="16" applyFill="1" applyBorder="1" applyAlignment="1" applyProtection="1">
      <alignment horizontal="center" vertical="top" wrapText="1"/>
    </xf>
    <xf numFmtId="0" fontId="41" fillId="2" borderId="12" xfId="16" applyFill="1" applyBorder="1" applyAlignment="1" applyProtection="1">
      <alignment vertical="top" wrapText="1"/>
    </xf>
    <xf numFmtId="0" fontId="116" fillId="19" borderId="81" xfId="16" applyFont="1" applyFill="1" applyBorder="1" applyAlignment="1" applyProtection="1">
      <alignment horizontal="right" vertical="top" wrapText="1"/>
    </xf>
    <xf numFmtId="0" fontId="102" fillId="0" borderId="0" xfId="9" applyFont="1" applyBorder="1" applyAlignment="1">
      <alignment vertical="center" wrapText="1"/>
    </xf>
    <xf numFmtId="44" fontId="116" fillId="19" borderId="82" xfId="13" applyFont="1" applyFill="1" applyBorder="1" applyAlignment="1" applyProtection="1">
      <alignment horizontal="center" vertical="top" wrapText="1"/>
    </xf>
    <xf numFmtId="0" fontId="1" fillId="0" borderId="0" xfId="9" applyBorder="1"/>
    <xf numFmtId="0" fontId="41" fillId="2" borderId="0" xfId="16" applyFill="1" applyBorder="1" applyAlignment="1" applyProtection="1">
      <alignment vertical="top" wrapText="1"/>
    </xf>
    <xf numFmtId="0" fontId="116" fillId="19" borderId="83" xfId="16" applyFont="1" applyFill="1" applyBorder="1" applyAlignment="1" applyProtection="1">
      <alignment horizontal="right" vertical="top" wrapText="1"/>
    </xf>
    <xf numFmtId="44" fontId="116" fillId="19" borderId="84" xfId="13" applyFont="1" applyFill="1" applyBorder="1" applyAlignment="1" applyProtection="1">
      <alignment horizontal="center" vertical="top" wrapText="1"/>
    </xf>
    <xf numFmtId="0" fontId="41" fillId="0" borderId="0" xfId="16" applyAlignment="1">
      <alignment vertical="center"/>
    </xf>
    <xf numFmtId="0" fontId="2" fillId="0" borderId="0" xfId="9" applyFont="1" applyAlignment="1">
      <alignment horizontal="right"/>
    </xf>
    <xf numFmtId="0" fontId="1" fillId="0" borderId="0" xfId="9" applyBorder="1" applyAlignment="1"/>
    <xf numFmtId="0" fontId="2" fillId="19" borderId="11" xfId="9" applyFont="1" applyFill="1" applyBorder="1" applyAlignment="1">
      <alignment horizontal="right"/>
    </xf>
    <xf numFmtId="14" fontId="1" fillId="19" borderId="11" xfId="9" applyNumberFormat="1" applyFill="1" applyBorder="1" applyAlignment="1"/>
    <xf numFmtId="0" fontId="41" fillId="19" borderId="21" xfId="16" applyFill="1" applyBorder="1" applyAlignment="1" applyProtection="1">
      <alignment vertical="top" wrapText="1"/>
    </xf>
    <xf numFmtId="0" fontId="114" fillId="19" borderId="2" xfId="16" applyFont="1" applyFill="1" applyBorder="1" applyAlignment="1" applyProtection="1"/>
    <xf numFmtId="0" fontId="41" fillId="19" borderId="12" xfId="16" applyFill="1" applyBorder="1" applyAlignment="1" applyProtection="1"/>
    <xf numFmtId="0" fontId="114" fillId="19" borderId="21" xfId="16" applyFont="1" applyFill="1" applyBorder="1" applyAlignment="1" applyProtection="1">
      <alignment horizontal="right" vertical="top" wrapText="1"/>
    </xf>
    <xf numFmtId="0" fontId="41" fillId="19" borderId="10" xfId="16" applyFill="1" applyBorder="1" applyAlignment="1" applyProtection="1"/>
    <xf numFmtId="0" fontId="41" fillId="19" borderId="9" xfId="16" applyFill="1" applyBorder="1" applyAlignment="1" applyProtection="1">
      <alignment vertical="top" wrapText="1"/>
    </xf>
    <xf numFmtId="0" fontId="119" fillId="19" borderId="3" xfId="16" applyFont="1" applyFill="1" applyBorder="1" applyAlignment="1" applyProtection="1"/>
    <xf numFmtId="43" fontId="4" fillId="0" borderId="0" xfId="0" applyNumberFormat="1" applyFont="1" applyAlignment="1" applyProtection="1">
      <alignment horizontal="center"/>
      <protection locked="0"/>
    </xf>
    <xf numFmtId="0" fontId="4" fillId="0" borderId="0" xfId="0" applyFont="1" applyAlignment="1">
      <alignment horizontal="center" wrapText="1"/>
    </xf>
    <xf numFmtId="49" fontId="4" fillId="0" borderId="0" xfId="0" applyNumberFormat="1" applyFont="1" applyProtection="1">
      <protection locked="0"/>
    </xf>
    <xf numFmtId="0" fontId="16" fillId="0" borderId="0" xfId="0" applyFont="1" applyAlignment="1">
      <alignment horizontal="center"/>
    </xf>
    <xf numFmtId="43" fontId="16" fillId="0" borderId="0" xfId="0" applyNumberFormat="1" applyFont="1"/>
    <xf numFmtId="1" fontId="6" fillId="0" borderId="0" xfId="0" applyNumberFormat="1" applyFont="1" applyAlignment="1" applyProtection="1">
      <alignment horizontal="center"/>
      <protection locked="0"/>
    </xf>
    <xf numFmtId="0" fontId="16" fillId="0" borderId="0" xfId="0" applyFont="1" applyAlignment="1">
      <alignment horizontal="center" vertical="center"/>
    </xf>
    <xf numFmtId="166" fontId="18" fillId="0" borderId="0" xfId="0" applyNumberFormat="1" applyFont="1" applyAlignment="1" applyProtection="1">
      <alignment horizontal="center"/>
      <protection locked="0"/>
    </xf>
    <xf numFmtId="39" fontId="18" fillId="0" borderId="0" xfId="0" applyNumberFormat="1" applyFont="1" applyAlignment="1" applyProtection="1">
      <alignment horizontal="center"/>
      <protection locked="0"/>
    </xf>
    <xf numFmtId="0" fontId="106" fillId="0" borderId="22" xfId="0" applyFont="1" applyBorder="1" applyAlignment="1">
      <alignment horizontal="center"/>
    </xf>
    <xf numFmtId="0" fontId="106" fillId="0" borderId="21" xfId="0" applyFont="1" applyBorder="1" applyAlignment="1">
      <alignment horizontal="center"/>
    </xf>
    <xf numFmtId="0" fontId="107" fillId="0" borderId="0" xfId="0" applyFont="1" applyAlignment="1">
      <alignment horizontal="center"/>
    </xf>
    <xf numFmtId="0" fontId="112" fillId="0" borderId="0" xfId="0" applyFont="1"/>
    <xf numFmtId="0" fontId="121" fillId="0" borderId="0" xfId="4" applyFont="1" applyAlignment="1" applyProtection="1"/>
    <xf numFmtId="0" fontId="7" fillId="3" borderId="18" xfId="0" applyFont="1" applyFill="1" applyBorder="1"/>
    <xf numFmtId="0" fontId="7" fillId="3" borderId="17" xfId="0" applyFont="1" applyFill="1" applyBorder="1"/>
    <xf numFmtId="39" fontId="7" fillId="0" borderId="0" xfId="0" applyNumberFormat="1" applyFont="1" applyAlignment="1">
      <alignment horizontal="center"/>
    </xf>
    <xf numFmtId="0" fontId="106" fillId="0" borderId="26" xfId="0" applyFont="1" applyBorder="1" applyAlignment="1">
      <alignment horizontal="center" vertical="center"/>
    </xf>
    <xf numFmtId="168" fontId="18" fillId="0" borderId="2" xfId="0" applyNumberFormat="1" applyFont="1" applyBorder="1" applyAlignment="1">
      <alignment vertical="center"/>
    </xf>
    <xf numFmtId="0" fontId="112" fillId="0" borderId="0" xfId="0" applyFont="1" applyAlignment="1">
      <alignment horizontal="center" vertical="center"/>
    </xf>
    <xf numFmtId="0" fontId="120" fillId="0" borderId="0" xfId="0" applyFont="1"/>
    <xf numFmtId="167" fontId="106" fillId="0" borderId="0" xfId="0" applyNumberFormat="1" applyFont="1" applyAlignment="1">
      <alignment horizontal="center"/>
    </xf>
    <xf numFmtId="167" fontId="18" fillId="3" borderId="5" xfId="0" applyNumberFormat="1" applyFont="1" applyFill="1" applyBorder="1"/>
    <xf numFmtId="167" fontId="18" fillId="3" borderId="16" xfId="0" applyNumberFormat="1" applyFont="1" applyFill="1" applyBorder="1"/>
    <xf numFmtId="0" fontId="122" fillId="0" borderId="0" xfId="0" applyFont="1"/>
    <xf numFmtId="0" fontId="107" fillId="0" borderId="26" xfId="0" applyFont="1" applyBorder="1" applyAlignment="1">
      <alignment horizontal="left" vertical="center"/>
    </xf>
    <xf numFmtId="0" fontId="107" fillId="0" borderId="0" xfId="0" applyFont="1" applyAlignment="1">
      <alignment horizontal="left" vertical="center"/>
    </xf>
    <xf numFmtId="0" fontId="16" fillId="0" borderId="0" xfId="0" applyFont="1" applyAlignment="1" applyProtection="1">
      <alignment horizontal="center" vertical="center"/>
      <protection locked="0"/>
    </xf>
    <xf numFmtId="167" fontId="18" fillId="0" borderId="0" xfId="0" applyNumberFormat="1" applyFont="1"/>
    <xf numFmtId="167" fontId="18" fillId="0" borderId="14" xfId="0" applyNumberFormat="1" applyFont="1" applyBorder="1"/>
    <xf numFmtId="0" fontId="112" fillId="0" borderId="0" xfId="0" applyFont="1" applyAlignment="1">
      <alignment horizontal="left" vertical="center"/>
    </xf>
    <xf numFmtId="0" fontId="106" fillId="0" borderId="0" xfId="0" applyFont="1" applyAlignment="1">
      <alignment horizontal="center"/>
    </xf>
    <xf numFmtId="0" fontId="106" fillId="0" borderId="0" xfId="0" applyFont="1" applyAlignment="1">
      <alignment horizontal="left"/>
    </xf>
    <xf numFmtId="2" fontId="106" fillId="0" borderId="26" xfId="0" applyNumberFormat="1" applyFont="1" applyBorder="1" applyAlignment="1">
      <alignment horizontal="left" vertical="center"/>
    </xf>
    <xf numFmtId="2" fontId="106" fillId="0" borderId="0" xfId="0" applyNumberFormat="1" applyFont="1" applyAlignment="1">
      <alignment horizontal="center" vertical="center"/>
    </xf>
    <xf numFmtId="0" fontId="106" fillId="0" borderId="0" xfId="0" applyFont="1" applyAlignment="1">
      <alignment horizontal="left" vertical="center"/>
    </xf>
    <xf numFmtId="9" fontId="108" fillId="0" borderId="41" xfId="0" applyNumberFormat="1" applyFont="1" applyBorder="1" applyAlignment="1">
      <alignment horizontal="left" vertical="center"/>
    </xf>
    <xf numFmtId="9" fontId="108" fillId="0" borderId="40" xfId="0" applyNumberFormat="1" applyFont="1" applyBorder="1" applyAlignment="1">
      <alignment horizontal="center" vertical="center"/>
    </xf>
    <xf numFmtId="0" fontId="108" fillId="0" borderId="40" xfId="0" applyFont="1" applyBorder="1" applyAlignment="1">
      <alignment horizontal="left" vertical="center"/>
    </xf>
    <xf numFmtId="0" fontId="108" fillId="26" borderId="40" xfId="0" applyFont="1" applyFill="1" applyBorder="1" applyAlignment="1">
      <alignment horizontal="left" vertical="center"/>
    </xf>
    <xf numFmtId="167" fontId="108" fillId="0" borderId="40" xfId="0" applyNumberFormat="1" applyFont="1" applyBorder="1" applyAlignment="1">
      <alignment horizontal="center" vertical="center"/>
    </xf>
    <xf numFmtId="2" fontId="108" fillId="0" borderId="40" xfId="0" applyNumberFormat="1" applyFont="1" applyBorder="1" applyAlignment="1">
      <alignment horizontal="center" vertical="center"/>
    </xf>
    <xf numFmtId="167" fontId="109" fillId="0" borderId="0" xfId="0" applyNumberFormat="1" applyFont="1" applyAlignment="1">
      <alignment horizontal="center" vertical="center" wrapText="1"/>
    </xf>
    <xf numFmtId="165" fontId="108" fillId="0" borderId="0" xfId="0" applyNumberFormat="1" applyFont="1" applyAlignment="1">
      <alignment horizontal="left" vertical="center"/>
    </xf>
    <xf numFmtId="165" fontId="108" fillId="0" borderId="14" xfId="0" applyNumberFormat="1" applyFont="1" applyBorder="1" applyAlignment="1">
      <alignment horizontal="left" vertical="center"/>
    </xf>
    <xf numFmtId="0" fontId="108" fillId="0" borderId="0" xfId="0" applyFont="1" applyAlignment="1">
      <alignment horizontal="center" vertical="center"/>
    </xf>
    <xf numFmtId="0" fontId="109" fillId="0" borderId="0" xfId="0" applyFont="1" applyAlignment="1">
      <alignment horizontal="center" vertical="center"/>
    </xf>
    <xf numFmtId="0" fontId="108" fillId="0" borderId="11" xfId="0" applyFont="1" applyBorder="1" applyAlignment="1">
      <alignment horizontal="center" vertical="center"/>
    </xf>
    <xf numFmtId="0" fontId="18" fillId="3" borderId="22" xfId="0" applyFont="1" applyFill="1" applyBorder="1"/>
    <xf numFmtId="0" fontId="18" fillId="3" borderId="21" xfId="0" applyFont="1" applyFill="1" applyBorder="1"/>
    <xf numFmtId="0" fontId="4" fillId="0" borderId="0" xfId="0" applyFont="1" applyAlignment="1">
      <alignment vertical="center"/>
    </xf>
    <xf numFmtId="0" fontId="4" fillId="0" borderId="18" xfId="0" applyFont="1" applyBorder="1" applyProtection="1">
      <protection locked="0"/>
    </xf>
    <xf numFmtId="0" fontId="4" fillId="0" borderId="0" xfId="0" applyFont="1" applyProtection="1">
      <protection locked="0"/>
    </xf>
    <xf numFmtId="0" fontId="18" fillId="0" borderId="0" xfId="0" applyFont="1" applyAlignment="1">
      <alignment horizontal="center"/>
    </xf>
    <xf numFmtId="1" fontId="16" fillId="0" borderId="0" xfId="0" applyNumberFormat="1" applyFont="1"/>
    <xf numFmtId="39" fontId="17" fillId="0" borderId="0" xfId="0" applyNumberFormat="1" applyFont="1" applyAlignment="1">
      <alignment horizontal="center"/>
    </xf>
    <xf numFmtId="0" fontId="8" fillId="0" borderId="0" xfId="4" applyFill="1" applyAlignment="1" applyProtection="1">
      <alignment vertical="center"/>
    </xf>
    <xf numFmtId="0" fontId="106" fillId="0" borderId="14" xfId="0" applyFont="1" applyBorder="1"/>
    <xf numFmtId="170" fontId="18" fillId="3" borderId="5" xfId="0" applyNumberFormat="1" applyFont="1" applyFill="1" applyBorder="1" applyAlignment="1">
      <alignment horizontal="center" vertical="center"/>
    </xf>
    <xf numFmtId="39" fontId="18" fillId="3" borderId="16" xfId="0" applyNumberFormat="1" applyFont="1" applyFill="1" applyBorder="1" applyAlignment="1">
      <alignment horizontal="left" vertical="center"/>
    </xf>
    <xf numFmtId="0" fontId="16" fillId="0" borderId="0" xfId="0" applyFont="1" applyAlignment="1">
      <alignment horizontal="center" vertical="top"/>
    </xf>
    <xf numFmtId="0" fontId="107" fillId="0" borderId="43" xfId="0" applyFont="1" applyBorder="1" applyAlignment="1">
      <alignment horizontal="left"/>
    </xf>
    <xf numFmtId="0" fontId="107" fillId="0" borderId="42" xfId="0" applyFont="1" applyBorder="1" applyAlignment="1">
      <alignment horizontal="left"/>
    </xf>
    <xf numFmtId="0" fontId="107" fillId="0" borderId="42" xfId="0" applyFont="1" applyBorder="1" applyAlignment="1">
      <alignment horizontal="center"/>
    </xf>
    <xf numFmtId="0" fontId="106" fillId="9" borderId="11" xfId="0" applyFont="1" applyFill="1" applyBorder="1"/>
    <xf numFmtId="167" fontId="18" fillId="3" borderId="5" xfId="0" applyNumberFormat="1" applyFont="1" applyFill="1" applyBorder="1" applyAlignment="1">
      <alignment horizontal="center" vertical="center"/>
    </xf>
    <xf numFmtId="0" fontId="18" fillId="3" borderId="14" xfId="0" applyFont="1" applyFill="1" applyBorder="1" applyAlignment="1">
      <alignment horizontal="left" vertical="center"/>
    </xf>
    <xf numFmtId="0" fontId="107" fillId="0" borderId="41" xfId="0" applyFont="1" applyBorder="1" applyAlignment="1">
      <alignment horizontal="left"/>
    </xf>
    <xf numFmtId="0" fontId="107" fillId="0" borderId="40" xfId="0" applyFont="1" applyBorder="1" applyAlignment="1">
      <alignment horizontal="left"/>
    </xf>
    <xf numFmtId="0" fontId="112" fillId="0" borderId="0" xfId="0" applyFont="1" applyAlignment="1">
      <alignment horizontal="center" vertical="top"/>
    </xf>
    <xf numFmtId="0" fontId="106" fillId="0" borderId="11" xfId="0" applyFont="1" applyBorder="1" applyAlignment="1">
      <alignment horizontal="center"/>
    </xf>
    <xf numFmtId="1" fontId="107" fillId="0" borderId="41" xfId="0" applyNumberFormat="1" applyFont="1" applyBorder="1" applyAlignment="1">
      <alignment horizontal="left"/>
    </xf>
    <xf numFmtId="0" fontId="107" fillId="22" borderId="40" xfId="0" applyFont="1" applyFill="1" applyBorder="1" applyAlignment="1">
      <alignment horizontal="center"/>
    </xf>
    <xf numFmtId="0" fontId="107" fillId="26" borderId="40" xfId="0" applyFont="1" applyFill="1" applyBorder="1" applyAlignment="1">
      <alignment horizontal="center"/>
    </xf>
    <xf numFmtId="0" fontId="107" fillId="0" borderId="40" xfId="0" applyFont="1" applyBorder="1" applyAlignment="1">
      <alignment horizontal="center"/>
    </xf>
    <xf numFmtId="2" fontId="107" fillId="0" borderId="40" xfId="0" applyNumberFormat="1" applyFont="1" applyBorder="1" applyAlignment="1">
      <alignment horizontal="left" vertical="center"/>
    </xf>
    <xf numFmtId="0" fontId="16" fillId="0" borderId="0" xfId="0" applyFont="1" applyAlignment="1">
      <alignment vertical="center"/>
    </xf>
    <xf numFmtId="0" fontId="0" fillId="0" borderId="18" xfId="0" applyBorder="1"/>
    <xf numFmtId="0" fontId="4" fillId="0" borderId="18" xfId="0" applyFont="1" applyBorder="1"/>
    <xf numFmtId="0" fontId="0" fillId="0" borderId="0" xfId="0" applyAlignment="1">
      <alignment vertical="center"/>
    </xf>
    <xf numFmtId="44" fontId="7" fillId="3" borderId="22" xfId="13" applyFont="1" applyFill="1" applyBorder="1" applyAlignment="1">
      <alignment vertical="center"/>
    </xf>
    <xf numFmtId="44" fontId="7" fillId="3" borderId="21" xfId="13" applyFont="1" applyFill="1" applyBorder="1" applyAlignment="1">
      <alignment vertical="center"/>
    </xf>
    <xf numFmtId="44" fontId="7" fillId="3" borderId="20" xfId="13" applyFont="1" applyFill="1" applyBorder="1" applyAlignment="1">
      <alignment vertical="center"/>
    </xf>
    <xf numFmtId="0" fontId="7" fillId="3" borderId="26" xfId="0" applyFont="1" applyFill="1" applyBorder="1" applyAlignment="1">
      <alignment horizontal="right"/>
    </xf>
    <xf numFmtId="0" fontId="7" fillId="3" borderId="25" xfId="0" applyFont="1" applyFill="1" applyBorder="1" applyAlignment="1">
      <alignment horizontal="right"/>
    </xf>
    <xf numFmtId="0" fontId="4" fillId="2" borderId="25" xfId="0" applyFont="1" applyFill="1" applyBorder="1"/>
    <xf numFmtId="0" fontId="4" fillId="2" borderId="28" xfId="0" applyFont="1" applyFill="1" applyBorder="1" applyAlignment="1">
      <alignment horizontal="left"/>
    </xf>
    <xf numFmtId="0" fontId="4" fillId="2" borderId="0" xfId="0" applyFont="1" applyFill="1" applyAlignment="1">
      <alignment horizontal="left"/>
    </xf>
    <xf numFmtId="0" fontId="4" fillId="2" borderId="14" xfId="0" applyFont="1" applyFill="1" applyBorder="1" applyAlignment="1">
      <alignment horizontal="left"/>
    </xf>
    <xf numFmtId="0" fontId="7" fillId="2" borderId="26" xfId="0" applyFont="1" applyFill="1" applyBorder="1"/>
    <xf numFmtId="0" fontId="7" fillId="2" borderId="0" xfId="0" applyFont="1" applyFill="1"/>
    <xf numFmtId="0" fontId="7" fillId="2" borderId="14" xfId="0" applyFont="1" applyFill="1" applyBorder="1"/>
    <xf numFmtId="0" fontId="7" fillId="3" borderId="19" xfId="0" applyFont="1" applyFill="1" applyBorder="1"/>
    <xf numFmtId="0" fontId="7" fillId="3" borderId="22" xfId="0" applyFont="1" applyFill="1" applyBorder="1" applyAlignment="1">
      <alignment horizontal="center"/>
    </xf>
    <xf numFmtId="0" fontId="7" fillId="3" borderId="20" xfId="0" applyFont="1" applyFill="1" applyBorder="1" applyAlignment="1">
      <alignment horizontal="center"/>
    </xf>
    <xf numFmtId="0" fontId="31" fillId="0" borderId="0" xfId="0" applyFont="1" applyAlignment="1">
      <alignment horizontal="left" vertical="top"/>
    </xf>
    <xf numFmtId="0" fontId="16" fillId="0" borderId="0" xfId="0" applyFont="1" applyAlignment="1">
      <alignment horizontal="left"/>
    </xf>
    <xf numFmtId="43" fontId="4" fillId="3" borderId="0" xfId="0" applyNumberFormat="1" applyFont="1" applyFill="1" applyAlignment="1">
      <alignment horizontal="center"/>
    </xf>
    <xf numFmtId="0" fontId="7" fillId="3" borderId="14" xfId="0" applyFont="1" applyFill="1" applyBorder="1" applyAlignment="1">
      <alignment horizontal="center"/>
    </xf>
    <xf numFmtId="0" fontId="16" fillId="0" borderId="0" xfId="0" applyFont="1" applyAlignment="1">
      <alignment horizontal="left" vertical="top"/>
    </xf>
    <xf numFmtId="0" fontId="16" fillId="0" borderId="0" xfId="0" applyFont="1" applyAlignment="1">
      <alignment vertical="top"/>
    </xf>
    <xf numFmtId="0" fontId="12" fillId="3" borderId="11" xfId="0" applyFont="1" applyFill="1" applyBorder="1" applyAlignment="1">
      <alignment horizontal="center"/>
    </xf>
    <xf numFmtId="0" fontId="7" fillId="3" borderId="13" xfId="0" applyFont="1" applyFill="1" applyBorder="1" applyAlignment="1">
      <alignment horizontal="center"/>
    </xf>
    <xf numFmtId="39" fontId="11" fillId="3" borderId="11" xfId="0" applyNumberFormat="1" applyFont="1" applyFill="1" applyBorder="1" applyAlignment="1">
      <alignment horizontal="center"/>
    </xf>
    <xf numFmtId="0" fontId="7" fillId="3" borderId="12" xfId="0" applyFont="1" applyFill="1" applyBorder="1" applyAlignment="1">
      <alignment horizontal="center"/>
    </xf>
    <xf numFmtId="0" fontId="4" fillId="3" borderId="0" xfId="0" applyFont="1" applyFill="1" applyAlignment="1">
      <alignment horizontal="center"/>
    </xf>
    <xf numFmtId="0" fontId="123" fillId="0" borderId="0" xfId="0" applyFont="1"/>
    <xf numFmtId="0" fontId="6" fillId="3" borderId="28" xfId="0" applyFont="1" applyFill="1" applyBorder="1"/>
    <xf numFmtId="0" fontId="7" fillId="3" borderId="24" xfId="0" applyFont="1" applyFill="1" applyBorder="1"/>
    <xf numFmtId="0" fontId="31" fillId="0" borderId="0" xfId="0" applyFont="1" applyAlignment="1">
      <alignment vertical="center"/>
    </xf>
    <xf numFmtId="43" fontId="4" fillId="3" borderId="0" xfId="0" applyNumberFormat="1" applyFont="1" applyFill="1"/>
    <xf numFmtId="0" fontId="4" fillId="3" borderId="0" xfId="0" applyFont="1" applyFill="1"/>
    <xf numFmtId="7" fontId="34" fillId="3" borderId="23" xfId="0" applyNumberFormat="1" applyFont="1" applyFill="1" applyBorder="1" applyAlignment="1">
      <alignment horizontal="center"/>
    </xf>
    <xf numFmtId="7" fontId="34" fillId="3" borderId="19" xfId="0" applyNumberFormat="1" applyFont="1" applyFill="1" applyBorder="1" applyAlignment="1">
      <alignment horizontal="center"/>
    </xf>
    <xf numFmtId="43" fontId="4" fillId="0" borderId="0" xfId="0" applyNumberFormat="1" applyFont="1" applyProtection="1">
      <protection locked="0"/>
    </xf>
    <xf numFmtId="39" fontId="10" fillId="3" borderId="49" xfId="0" applyNumberFormat="1" applyFont="1" applyFill="1" applyBorder="1" applyAlignment="1">
      <alignment horizontal="center"/>
    </xf>
    <xf numFmtId="43" fontId="16" fillId="0" borderId="0" xfId="0" applyNumberFormat="1" applyFont="1" applyProtection="1">
      <protection locked="0"/>
    </xf>
    <xf numFmtId="0" fontId="6" fillId="3" borderId="26" xfId="0" applyFont="1" applyFill="1" applyBorder="1"/>
    <xf numFmtId="0" fontId="4" fillId="3" borderId="8" xfId="0" applyFont="1" applyFill="1" applyBorder="1"/>
    <xf numFmtId="0" fontId="4" fillId="3" borderId="1" xfId="0" applyFont="1" applyFill="1" applyBorder="1"/>
    <xf numFmtId="0" fontId="4" fillId="0" borderId="0" xfId="0" applyFont="1" applyAlignment="1">
      <alignment horizontal="left"/>
    </xf>
    <xf numFmtId="0" fontId="4" fillId="3" borderId="25" xfId="0" applyFont="1" applyFill="1" applyBorder="1"/>
    <xf numFmtId="0" fontId="4" fillId="0" borderId="26" xfId="0" applyFont="1" applyBorder="1"/>
    <xf numFmtId="0" fontId="4" fillId="0" borderId="14" xfId="0" applyFont="1" applyBorder="1"/>
    <xf numFmtId="0" fontId="7" fillId="3" borderId="0" xfId="0" applyFont="1" applyFill="1" applyAlignment="1">
      <alignment horizontal="center"/>
    </xf>
    <xf numFmtId="0" fontId="7" fillId="3" borderId="47" xfId="0" applyFont="1" applyFill="1" applyBorder="1" applyAlignment="1">
      <alignment horizontal="center"/>
    </xf>
    <xf numFmtId="0" fontId="4" fillId="3" borderId="48" xfId="0" applyFont="1" applyFill="1" applyBorder="1" applyAlignment="1">
      <alignment horizontal="center"/>
    </xf>
    <xf numFmtId="0" fontId="7" fillId="3" borderId="29" xfId="0" applyFont="1" applyFill="1" applyBorder="1" applyAlignment="1">
      <alignment horizontal="center"/>
    </xf>
    <xf numFmtId="0" fontId="4" fillId="3" borderId="11" xfId="0" applyFont="1" applyFill="1" applyBorder="1" applyAlignment="1">
      <alignment horizontal="center"/>
    </xf>
    <xf numFmtId="39" fontId="11" fillId="3" borderId="0" xfId="0" applyNumberFormat="1" applyFont="1" applyFill="1" applyAlignment="1">
      <alignment horizontal="center"/>
    </xf>
    <xf numFmtId="39" fontId="4" fillId="3" borderId="11" xfId="0" applyNumberFormat="1" applyFont="1" applyFill="1" applyBorder="1" applyAlignment="1">
      <alignment horizontal="center"/>
    </xf>
    <xf numFmtId="0" fontId="4" fillId="3" borderId="14" xfId="0" applyFont="1" applyFill="1" applyBorder="1" applyAlignment="1">
      <alignment horizontal="center"/>
    </xf>
    <xf numFmtId="0" fontId="6" fillId="3" borderId="18" xfId="0" applyFont="1" applyFill="1" applyBorder="1" applyAlignment="1">
      <alignment horizontal="center"/>
    </xf>
    <xf numFmtId="0" fontId="4" fillId="3" borderId="18" xfId="0" applyFont="1" applyFill="1" applyBorder="1" applyAlignment="1">
      <alignment horizontal="center"/>
    </xf>
    <xf numFmtId="0" fontId="4" fillId="3" borderId="17" xfId="0" applyFont="1" applyFill="1" applyBorder="1" applyAlignment="1">
      <alignment horizontal="center"/>
    </xf>
    <xf numFmtId="168" fontId="7" fillId="3" borderId="19" xfId="0" applyNumberFormat="1" applyFont="1" applyFill="1" applyBorder="1" applyAlignment="1">
      <alignment horizontal="center"/>
    </xf>
    <xf numFmtId="10" fontId="7" fillId="3" borderId="19" xfId="0" applyNumberFormat="1" applyFont="1" applyFill="1" applyBorder="1" applyAlignment="1">
      <alignment horizontal="center"/>
    </xf>
    <xf numFmtId="0" fontId="4" fillId="3" borderId="13" xfId="0" applyFont="1" applyFill="1" applyBorder="1"/>
    <xf numFmtId="168" fontId="4" fillId="3" borderId="24" xfId="0" applyNumberFormat="1" applyFont="1" applyFill="1" applyBorder="1"/>
    <xf numFmtId="0" fontId="18" fillId="0" borderId="0" xfId="0" applyFont="1"/>
    <xf numFmtId="0" fontId="31" fillId="11" borderId="22" xfId="0" applyFont="1" applyFill="1" applyBorder="1" applyAlignment="1">
      <alignment vertical="top" wrapText="1"/>
    </xf>
    <xf numFmtId="0" fontId="31" fillId="11" borderId="20" xfId="0" applyFont="1" applyFill="1" applyBorder="1" applyAlignment="1">
      <alignment vertical="top" wrapText="1"/>
    </xf>
    <xf numFmtId="0" fontId="16" fillId="11" borderId="51" xfId="0" applyFont="1" applyFill="1" applyBorder="1" applyAlignment="1">
      <alignment horizontal="center" vertical="top" wrapText="1"/>
    </xf>
    <xf numFmtId="0" fontId="16" fillId="11" borderId="50" xfId="0" applyFont="1" applyFill="1" applyBorder="1" applyAlignment="1">
      <alignment horizontal="center" vertical="top" wrapText="1"/>
    </xf>
    <xf numFmtId="0" fontId="16" fillId="11" borderId="6" xfId="0" applyFont="1" applyFill="1" applyBorder="1" applyAlignment="1">
      <alignment horizontal="center" vertical="top" wrapText="1"/>
    </xf>
    <xf numFmtId="0" fontId="16" fillId="0" borderId="31" xfId="0" applyFont="1" applyBorder="1" applyAlignment="1">
      <alignment horizontal="center" vertical="top" wrapText="1"/>
    </xf>
    <xf numFmtId="3" fontId="16" fillId="0" borderId="47" xfId="0" applyNumberFormat="1" applyFont="1" applyBorder="1" applyAlignment="1">
      <alignment horizontal="center" vertical="top" wrapText="1"/>
    </xf>
    <xf numFmtId="0" fontId="16" fillId="0" borderId="11" xfId="0" applyFont="1" applyBorder="1" applyAlignment="1">
      <alignment horizontal="center"/>
    </xf>
    <xf numFmtId="0" fontId="16" fillId="0" borderId="30" xfId="0" applyFont="1" applyBorder="1" applyAlignment="1">
      <alignment horizontal="center" vertical="top" wrapText="1"/>
    </xf>
    <xf numFmtId="3" fontId="16" fillId="0" borderId="15" xfId="0" applyNumberFormat="1" applyFont="1" applyBorder="1" applyAlignment="1">
      <alignment horizontal="center" vertical="top" wrapText="1"/>
    </xf>
    <xf numFmtId="0" fontId="16" fillId="0" borderId="86" xfId="0" applyFont="1" applyBorder="1" applyAlignment="1">
      <alignment horizontal="center" vertical="top" wrapText="1"/>
    </xf>
    <xf numFmtId="3" fontId="16" fillId="0" borderId="87" xfId="0" applyNumberFormat="1" applyFont="1" applyBorder="1" applyAlignment="1">
      <alignment horizontal="center" vertical="top" wrapText="1"/>
    </xf>
    <xf numFmtId="0" fontId="16" fillId="0" borderId="0" xfId="0" applyFont="1" applyAlignment="1">
      <alignment horizontal="left" vertical="top" wrapText="1"/>
    </xf>
    <xf numFmtId="0" fontId="16" fillId="7" borderId="27" xfId="0" applyFont="1" applyFill="1" applyBorder="1" applyAlignment="1">
      <alignment horizontal="left" vertical="top"/>
    </xf>
    <xf numFmtId="0" fontId="16" fillId="7" borderId="17" xfId="0" applyFont="1" applyFill="1" applyBorder="1"/>
    <xf numFmtId="0" fontId="16" fillId="7" borderId="19" xfId="0" applyFont="1" applyFill="1" applyBorder="1" applyAlignment="1">
      <alignment horizontal="left" vertical="top"/>
    </xf>
    <xf numFmtId="0" fontId="16" fillId="7" borderId="20" xfId="0" applyFont="1" applyFill="1" applyBorder="1"/>
    <xf numFmtId="0" fontId="18" fillId="3" borderId="41" xfId="0" applyFont="1" applyFill="1" applyBorder="1"/>
    <xf numFmtId="0" fontId="4" fillId="3" borderId="40" xfId="0" applyFont="1" applyFill="1" applyBorder="1"/>
    <xf numFmtId="0" fontId="18" fillId="3" borderId="88" xfId="0" applyFont="1" applyFill="1" applyBorder="1"/>
    <xf numFmtId="0" fontId="4" fillId="3" borderId="89" xfId="0" applyFont="1" applyFill="1" applyBorder="1"/>
    <xf numFmtId="0" fontId="16" fillId="3" borderId="89" xfId="0" applyFont="1" applyFill="1" applyBorder="1"/>
    <xf numFmtId="0" fontId="4" fillId="3" borderId="90" xfId="0" applyFont="1" applyFill="1" applyBorder="1"/>
    <xf numFmtId="43" fontId="4" fillId="9" borderId="5" xfId="0" applyNumberFormat="1" applyFont="1" applyFill="1" applyBorder="1" applyAlignment="1" applyProtection="1">
      <alignment horizontal="center"/>
      <protection locked="0"/>
    </xf>
    <xf numFmtId="0" fontId="4" fillId="9" borderId="33" xfId="0" applyFont="1" applyFill="1" applyBorder="1" applyProtection="1">
      <protection locked="0"/>
    </xf>
    <xf numFmtId="0" fontId="4" fillId="9" borderId="32" xfId="0" applyFont="1" applyFill="1" applyBorder="1" applyProtection="1">
      <protection locked="0"/>
    </xf>
    <xf numFmtId="0" fontId="4" fillId="9" borderId="5" xfId="0" applyFont="1" applyFill="1" applyBorder="1" applyAlignment="1">
      <alignment horizontal="center"/>
    </xf>
    <xf numFmtId="43" fontId="4" fillId="9" borderId="8" xfId="0" applyNumberFormat="1" applyFont="1" applyFill="1" applyBorder="1" applyProtection="1">
      <protection locked="0"/>
    </xf>
    <xf numFmtId="43" fontId="4" fillId="9" borderId="16" xfId="0" applyNumberFormat="1" applyFont="1" applyFill="1" applyBorder="1" applyProtection="1">
      <protection locked="0"/>
    </xf>
    <xf numFmtId="1" fontId="6" fillId="9" borderId="5" xfId="0" applyNumberFormat="1" applyFont="1" applyFill="1" applyBorder="1" applyAlignment="1" applyProtection="1">
      <alignment horizontal="center"/>
      <protection locked="0"/>
    </xf>
    <xf numFmtId="0" fontId="4" fillId="9" borderId="8" xfId="0" applyFont="1" applyFill="1" applyBorder="1" applyProtection="1">
      <protection locked="0"/>
    </xf>
    <xf numFmtId="0" fontId="4" fillId="9" borderId="16" xfId="0" applyFont="1" applyFill="1" applyBorder="1" applyProtection="1">
      <protection locked="0"/>
    </xf>
    <xf numFmtId="39" fontId="7" fillId="9" borderId="6" xfId="0" applyNumberFormat="1" applyFont="1" applyFill="1" applyBorder="1" applyAlignment="1" applyProtection="1">
      <alignment horizontal="center"/>
      <protection locked="0"/>
    </xf>
    <xf numFmtId="0" fontId="7" fillId="9" borderId="11" xfId="0" applyFont="1" applyFill="1" applyBorder="1" applyAlignment="1" applyProtection="1">
      <alignment horizontal="center"/>
      <protection locked="0"/>
    </xf>
    <xf numFmtId="7" fontId="7" fillId="9" borderId="11" xfId="0" applyNumberFormat="1" applyFont="1" applyFill="1" applyBorder="1" applyAlignment="1" applyProtection="1">
      <alignment horizontal="center"/>
      <protection locked="0"/>
    </xf>
    <xf numFmtId="0" fontId="7" fillId="9" borderId="15" xfId="0" applyFont="1" applyFill="1" applyBorder="1" applyAlignment="1" applyProtection="1">
      <alignment horizontal="center"/>
      <protection locked="0"/>
    </xf>
    <xf numFmtId="164" fontId="7" fillId="9" borderId="15" xfId="0" applyNumberFormat="1" applyFont="1" applyFill="1" applyBorder="1" applyAlignment="1" applyProtection="1">
      <alignment horizontal="center"/>
      <protection locked="0"/>
    </xf>
    <xf numFmtId="166" fontId="7" fillId="9" borderId="6" xfId="0" applyNumberFormat="1" applyFont="1" applyFill="1" applyBorder="1" applyAlignment="1" applyProtection="1">
      <alignment horizontal="center"/>
      <protection locked="0"/>
    </xf>
    <xf numFmtId="39" fontId="7" fillId="9" borderId="7" xfId="0" applyNumberFormat="1" applyFont="1" applyFill="1" applyBorder="1" applyAlignment="1" applyProtection="1">
      <alignment horizontal="center"/>
      <protection locked="0"/>
    </xf>
    <xf numFmtId="0" fontId="7" fillId="9" borderId="11" xfId="0" applyFont="1" applyFill="1" applyBorder="1" applyAlignment="1">
      <alignment horizontal="left"/>
    </xf>
    <xf numFmtId="39" fontId="10" fillId="9" borderId="15" xfId="0" applyNumberFormat="1" applyFont="1" applyFill="1" applyBorder="1" applyAlignment="1" applyProtection="1">
      <alignment horizontal="center"/>
      <protection locked="0"/>
    </xf>
    <xf numFmtId="37" fontId="7" fillId="9" borderId="11" xfId="0" applyNumberFormat="1" applyFont="1" applyFill="1" applyBorder="1" applyAlignment="1" applyProtection="1">
      <alignment horizontal="center"/>
      <protection locked="0"/>
    </xf>
    <xf numFmtId="39" fontId="7" fillId="9" borderId="11" xfId="0" applyNumberFormat="1" applyFont="1" applyFill="1" applyBorder="1" applyAlignment="1" applyProtection="1">
      <alignment horizontal="center"/>
      <protection locked="0"/>
    </xf>
    <xf numFmtId="37" fontId="6" fillId="9" borderId="11" xfId="0" applyNumberFormat="1" applyFont="1" applyFill="1" applyBorder="1" applyAlignment="1" applyProtection="1">
      <alignment horizontal="center"/>
      <protection locked="0"/>
    </xf>
    <xf numFmtId="43" fontId="4" fillId="2" borderId="8" xfId="0" applyNumberFormat="1" applyFont="1" applyFill="1" applyBorder="1" applyProtection="1">
      <protection locked="0"/>
    </xf>
    <xf numFmtId="43" fontId="4" fillId="2" borderId="16" xfId="0" applyNumberFormat="1" applyFont="1" applyFill="1" applyBorder="1" applyProtection="1">
      <protection locked="0"/>
    </xf>
    <xf numFmtId="0" fontId="4" fillId="3" borderId="0" xfId="0" applyFont="1" applyFill="1" applyAlignment="1" applyProtection="1">
      <alignment horizontal="left"/>
      <protection locked="0"/>
    </xf>
    <xf numFmtId="171" fontId="4" fillId="2" borderId="11" xfId="0" applyNumberFormat="1" applyFont="1" applyFill="1" applyBorder="1" applyAlignment="1" applyProtection="1">
      <alignment horizontal="center"/>
      <protection locked="0"/>
    </xf>
    <xf numFmtId="0" fontId="6" fillId="19" borderId="11" xfId="0" applyFont="1" applyFill="1" applyBorder="1" applyAlignment="1">
      <alignment horizontal="center" vertical="center"/>
    </xf>
    <xf numFmtId="0" fontId="6" fillId="3" borderId="11" xfId="0" applyFont="1" applyFill="1" applyBorder="1" applyAlignment="1" applyProtection="1">
      <alignment horizontal="center" vertical="center"/>
      <protection locked="0"/>
    </xf>
    <xf numFmtId="0" fontId="4" fillId="3" borderId="11" xfId="1" applyFont="1" applyFill="1" applyBorder="1" applyAlignment="1">
      <alignment horizontal="center"/>
    </xf>
    <xf numFmtId="0" fontId="6" fillId="19" borderId="11" xfId="14" applyFont="1" applyFill="1" applyBorder="1" applyAlignment="1" applyProtection="1">
      <alignment horizontal="center" vertical="center"/>
      <protection locked="0"/>
    </xf>
    <xf numFmtId="0" fontId="6" fillId="2" borderId="5" xfId="0" applyFont="1" applyFill="1" applyBorder="1" applyAlignment="1" applyProtection="1">
      <alignment horizontal="center"/>
    </xf>
    <xf numFmtId="0" fontId="6" fillId="2" borderId="4" xfId="0" applyFont="1" applyFill="1" applyBorder="1" applyAlignment="1" applyProtection="1">
      <alignment horizontal="center"/>
    </xf>
    <xf numFmtId="0" fontId="4" fillId="9" borderId="5" xfId="0" applyFont="1" applyFill="1" applyBorder="1" applyAlignment="1" applyProtection="1">
      <alignment horizontal="center"/>
      <protection locked="0"/>
    </xf>
    <xf numFmtId="0" fontId="4" fillId="9" borderId="4" xfId="0" applyFont="1" applyFill="1" applyBorder="1" applyAlignment="1" applyProtection="1">
      <alignment horizontal="center"/>
      <protection locked="0"/>
    </xf>
    <xf numFmtId="0" fontId="4" fillId="9" borderId="2" xfId="0" applyFont="1" applyFill="1" applyBorder="1" applyAlignment="1" applyProtection="1">
      <alignment horizontal="center"/>
      <protection locked="0"/>
    </xf>
    <xf numFmtId="0" fontId="6" fillId="9" borderId="2" xfId="0" applyNumberFormat="1" applyFont="1" applyFill="1" applyBorder="1" applyAlignment="1" applyProtection="1">
      <alignment horizontal="left"/>
      <protection locked="0"/>
    </xf>
    <xf numFmtId="0" fontId="6" fillId="9" borderId="2" xfId="0" applyFont="1" applyFill="1" applyBorder="1" applyAlignment="1" applyProtection="1">
      <alignment horizontal="left"/>
      <protection locked="0"/>
    </xf>
    <xf numFmtId="167" fontId="32" fillId="2" borderId="5" xfId="0" applyNumberFormat="1" applyFont="1" applyFill="1" applyBorder="1" applyAlignment="1" applyProtection="1">
      <alignment wrapText="1"/>
    </xf>
    <xf numFmtId="167" fontId="32" fillId="2" borderId="4" xfId="0" applyNumberFormat="1" applyFont="1" applyFill="1" applyBorder="1" applyAlignment="1" applyProtection="1">
      <alignment wrapText="1"/>
    </xf>
    <xf numFmtId="0" fontId="4" fillId="2" borderId="5" xfId="0" applyFont="1" applyFill="1" applyBorder="1" applyAlignment="1" applyProtection="1">
      <alignment horizontal="right"/>
    </xf>
    <xf numFmtId="0" fontId="4" fillId="2" borderId="8" xfId="0" applyFont="1" applyFill="1" applyBorder="1" applyAlignment="1" applyProtection="1">
      <alignment horizontal="right"/>
    </xf>
    <xf numFmtId="0" fontId="4" fillId="2" borderId="4" xfId="0" applyFont="1" applyFill="1" applyBorder="1" applyAlignment="1" applyProtection="1">
      <alignment horizontal="right"/>
    </xf>
    <xf numFmtId="0" fontId="0" fillId="3" borderId="11" xfId="0" applyFill="1" applyBorder="1" applyAlignment="1" applyProtection="1">
      <alignment horizontal="center" textRotation="90"/>
      <protection hidden="1"/>
    </xf>
    <xf numFmtId="0" fontId="0" fillId="0" borderId="0" xfId="0" applyAlignment="1" applyProtection="1">
      <alignment horizontal="center"/>
      <protection hidden="1"/>
    </xf>
    <xf numFmtId="0" fontId="0" fillId="0" borderId="5"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3" borderId="5" xfId="0" applyFill="1" applyBorder="1" applyAlignment="1" applyProtection="1">
      <alignment horizontal="center"/>
      <protection hidden="1"/>
    </xf>
    <xf numFmtId="0" fontId="0" fillId="3" borderId="8"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0" fillId="3" borderId="7" xfId="0" applyFill="1" applyBorder="1" applyAlignment="1" applyProtection="1">
      <alignment horizontal="center" textRotation="90"/>
      <protection hidden="1"/>
    </xf>
    <xf numFmtId="0" fontId="0" fillId="3" borderId="48" xfId="0" applyFill="1" applyBorder="1" applyAlignment="1" applyProtection="1">
      <alignment horizontal="center" textRotation="90"/>
      <protection hidden="1"/>
    </xf>
    <xf numFmtId="0" fontId="0" fillId="3" borderId="6" xfId="0" applyFill="1" applyBorder="1" applyAlignment="1" applyProtection="1">
      <alignment horizontal="center" textRotation="90"/>
      <protection hidden="1"/>
    </xf>
    <xf numFmtId="0" fontId="66" fillId="0" borderId="58" xfId="0" applyFont="1" applyBorder="1" applyAlignment="1">
      <alignment vertical="center"/>
    </xf>
    <xf numFmtId="0" fontId="66" fillId="0" borderId="18" xfId="0" applyFont="1" applyBorder="1" applyAlignment="1">
      <alignment vertical="center"/>
    </xf>
    <xf numFmtId="0" fontId="66" fillId="0" borderId="63" xfId="0" applyFont="1" applyBorder="1" applyAlignment="1">
      <alignment vertical="center"/>
    </xf>
    <xf numFmtId="0" fontId="68" fillId="0" borderId="69" xfId="0" applyFont="1" applyBorder="1" applyAlignment="1">
      <alignment vertical="center"/>
    </xf>
    <xf numFmtId="0" fontId="68" fillId="0" borderId="0" xfId="0" applyFont="1" applyBorder="1" applyAlignment="1">
      <alignment vertical="center"/>
    </xf>
    <xf numFmtId="0" fontId="68" fillId="0" borderId="64" xfId="0" applyFont="1" applyBorder="1" applyAlignment="1">
      <alignment vertical="center"/>
    </xf>
    <xf numFmtId="0" fontId="74" fillId="0" borderId="69" xfId="0" applyFont="1" applyBorder="1" applyAlignment="1">
      <alignment vertical="center" wrapText="1"/>
    </xf>
    <xf numFmtId="0" fontId="74" fillId="0" borderId="0" xfId="0" applyFont="1" applyBorder="1" applyAlignment="1">
      <alignment vertical="center" wrapText="1"/>
    </xf>
    <xf numFmtId="0" fontId="74" fillId="0" borderId="14" xfId="0" applyFont="1" applyBorder="1" applyAlignment="1">
      <alignment vertical="center" wrapText="1"/>
    </xf>
    <xf numFmtId="0" fontId="68" fillId="0" borderId="69" xfId="0" applyFont="1" applyBorder="1" applyAlignment="1">
      <alignment vertical="center" wrapText="1"/>
    </xf>
    <xf numFmtId="0" fontId="68" fillId="0" borderId="0" xfId="0" applyFont="1" applyBorder="1" applyAlignment="1">
      <alignment vertical="center" wrapText="1"/>
    </xf>
    <xf numFmtId="0" fontId="68" fillId="0" borderId="14" xfId="0" applyFont="1" applyBorder="1" applyAlignment="1">
      <alignment vertical="center" wrapText="1"/>
    </xf>
    <xf numFmtId="0" fontId="52" fillId="0" borderId="22" xfId="0" applyFont="1" applyBorder="1" applyAlignment="1">
      <alignment horizontal="center"/>
    </xf>
    <xf numFmtId="0" fontId="52" fillId="0" borderId="21" xfId="0" applyFont="1" applyBorder="1" applyAlignment="1">
      <alignment horizontal="center"/>
    </xf>
    <xf numFmtId="0" fontId="52" fillId="0" borderId="20" xfId="0" applyFont="1" applyBorder="1" applyAlignment="1">
      <alignment horizontal="center"/>
    </xf>
    <xf numFmtId="0" fontId="67" fillId="0" borderId="58" xfId="0" applyFont="1" applyBorder="1" applyAlignment="1">
      <alignment vertical="center"/>
    </xf>
    <xf numFmtId="0" fontId="67" fillId="0" borderId="18" xfId="0" applyFont="1" applyBorder="1" applyAlignment="1">
      <alignment vertical="center"/>
    </xf>
    <xf numFmtId="0" fontId="67" fillId="0" borderId="63" xfId="0" applyFont="1" applyBorder="1" applyAlignment="1">
      <alignment vertical="center"/>
    </xf>
    <xf numFmtId="0" fontId="66" fillId="0" borderId="69" xfId="0" applyFont="1" applyBorder="1" applyAlignment="1">
      <alignment horizontal="center" vertical="center"/>
    </xf>
    <xf numFmtId="0" fontId="66" fillId="0" borderId="0" xfId="0" applyFont="1" applyBorder="1" applyAlignment="1">
      <alignment horizontal="center" vertical="center"/>
    </xf>
    <xf numFmtId="0" fontId="66" fillId="0" borderId="64" xfId="0" applyFont="1" applyBorder="1" applyAlignment="1">
      <alignment horizontal="center" vertical="center"/>
    </xf>
    <xf numFmtId="0" fontId="66" fillId="0" borderId="70" xfId="0" applyFont="1" applyBorder="1" applyAlignment="1">
      <alignment vertical="center"/>
    </xf>
    <xf numFmtId="0" fontId="66" fillId="0" borderId="28" xfId="0" applyFont="1" applyBorder="1" applyAlignment="1">
      <alignment vertical="center"/>
    </xf>
    <xf numFmtId="0" fontId="66" fillId="0" borderId="65" xfId="0" applyFont="1" applyBorder="1" applyAlignment="1">
      <alignment vertical="center"/>
    </xf>
    <xf numFmtId="0" fontId="52" fillId="0" borderId="23" xfId="0" applyFont="1" applyBorder="1" applyAlignment="1">
      <alignment horizontal="center" vertical="center"/>
    </xf>
    <xf numFmtId="0" fontId="52" fillId="0" borderId="49" xfId="0" applyFont="1" applyBorder="1" applyAlignment="1">
      <alignment horizontal="center" vertical="center"/>
    </xf>
    <xf numFmtId="0" fontId="53" fillId="0" borderId="22" xfId="0" applyFont="1" applyBorder="1" applyAlignment="1">
      <alignment horizontal="left" vertical="center"/>
    </xf>
    <xf numFmtId="0" fontId="53" fillId="0" borderId="21" xfId="0" applyFont="1" applyBorder="1" applyAlignment="1">
      <alignment horizontal="left" vertical="center"/>
    </xf>
    <xf numFmtId="0" fontId="53" fillId="0" borderId="20" xfId="0" applyFont="1" applyBorder="1" applyAlignment="1">
      <alignment horizontal="left" vertical="center"/>
    </xf>
    <xf numFmtId="0" fontId="52" fillId="9" borderId="22" xfId="0" applyFont="1" applyFill="1" applyBorder="1" applyAlignment="1" applyProtection="1">
      <alignment horizontal="center"/>
      <protection locked="0"/>
    </xf>
    <xf numFmtId="0" fontId="52" fillId="9" borderId="20" xfId="0" applyFont="1" applyFill="1" applyBorder="1" applyAlignment="1" applyProtection="1">
      <alignment horizontal="center"/>
      <protection locked="0"/>
    </xf>
    <xf numFmtId="0" fontId="52" fillId="5" borderId="25" xfId="0" applyFont="1" applyFill="1" applyBorder="1" applyAlignment="1">
      <alignment horizontal="center"/>
    </xf>
    <xf numFmtId="0" fontId="52" fillId="5" borderId="28" xfId="0" applyFont="1" applyFill="1" applyBorder="1" applyAlignment="1">
      <alignment horizontal="center"/>
    </xf>
    <xf numFmtId="0" fontId="52" fillId="5" borderId="24" xfId="0" applyFont="1" applyFill="1" applyBorder="1" applyAlignment="1">
      <alignment horizontal="center"/>
    </xf>
    <xf numFmtId="0" fontId="53" fillId="9" borderId="22" xfId="0" applyFont="1" applyFill="1" applyBorder="1" applyAlignment="1" applyProtection="1">
      <alignment vertical="center"/>
      <protection locked="0"/>
    </xf>
    <xf numFmtId="0" fontId="53" fillId="9" borderId="21" xfId="0" applyFont="1" applyFill="1" applyBorder="1" applyAlignment="1" applyProtection="1">
      <alignment vertical="center"/>
      <protection locked="0"/>
    </xf>
    <xf numFmtId="0" fontId="53" fillId="9" borderId="20" xfId="0" applyFont="1" applyFill="1" applyBorder="1" applyAlignment="1" applyProtection="1">
      <alignment vertical="center"/>
      <protection locked="0"/>
    </xf>
    <xf numFmtId="0" fontId="66" fillId="0" borderId="26" xfId="0" applyFont="1" applyBorder="1" applyAlignment="1">
      <alignment vertical="center"/>
    </xf>
    <xf numFmtId="0" fontId="66" fillId="0" borderId="0" xfId="0" applyFont="1" applyBorder="1" applyAlignment="1">
      <alignment vertical="center"/>
    </xf>
    <xf numFmtId="0" fontId="66" fillId="0" borderId="14" xfId="0" applyFont="1" applyBorder="1" applyAlignment="1">
      <alignment vertical="center"/>
    </xf>
    <xf numFmtId="0" fontId="53" fillId="9" borderId="25" xfId="0" applyFont="1" applyFill="1" applyBorder="1" applyAlignment="1" applyProtection="1">
      <alignment vertical="center"/>
      <protection locked="0"/>
    </xf>
    <xf numFmtId="0" fontId="53" fillId="9" borderId="28" xfId="0" applyFont="1" applyFill="1" applyBorder="1" applyAlignment="1" applyProtection="1">
      <alignment vertical="center"/>
      <protection locked="0"/>
    </xf>
    <xf numFmtId="0" fontId="53" fillId="9" borderId="24" xfId="0" applyFont="1" applyFill="1" applyBorder="1" applyAlignment="1" applyProtection="1">
      <alignment vertical="center"/>
      <protection locked="0"/>
    </xf>
    <xf numFmtId="0" fontId="67" fillId="0" borderId="27" xfId="0" applyFont="1" applyBorder="1" applyAlignment="1">
      <alignment vertical="center" wrapText="1"/>
    </xf>
    <xf numFmtId="0" fontId="67" fillId="0" borderId="18" xfId="0" applyFont="1" applyBorder="1" applyAlignment="1">
      <alignment vertical="center" wrapText="1"/>
    </xf>
    <xf numFmtId="0" fontId="67" fillId="0" borderId="17" xfId="0" applyFont="1" applyBorder="1" applyAlignment="1">
      <alignment vertical="center" wrapText="1"/>
    </xf>
    <xf numFmtId="0" fontId="67" fillId="0" borderId="26" xfId="0" applyFont="1" applyBorder="1" applyAlignment="1">
      <alignment vertical="center" wrapText="1"/>
    </xf>
    <xf numFmtId="0" fontId="67" fillId="0" borderId="0" xfId="0" applyFont="1" applyBorder="1" applyAlignment="1">
      <alignment vertical="center" wrapText="1"/>
    </xf>
    <xf numFmtId="0" fontId="67" fillId="0" borderId="14" xfId="0" applyFont="1" applyBorder="1" applyAlignment="1">
      <alignment vertical="center" wrapText="1"/>
    </xf>
    <xf numFmtId="0" fontId="66" fillId="0" borderId="26" xfId="0" applyFont="1" applyBorder="1" applyAlignment="1">
      <alignment vertical="center" wrapText="1"/>
    </xf>
    <xf numFmtId="0" fontId="66" fillId="0" borderId="0" xfId="0" applyFont="1" applyBorder="1" applyAlignment="1">
      <alignment vertical="center" wrapText="1"/>
    </xf>
    <xf numFmtId="0" fontId="66" fillId="0" borderId="14" xfId="0" applyFont="1" applyBorder="1" applyAlignment="1">
      <alignment vertical="center" wrapText="1"/>
    </xf>
    <xf numFmtId="0" fontId="66" fillId="0" borderId="25" xfId="0" applyFont="1" applyBorder="1" applyAlignment="1">
      <alignment vertical="center"/>
    </xf>
    <xf numFmtId="0" fontId="66" fillId="0" borderId="24" xfId="0" applyFont="1" applyBorder="1" applyAlignment="1">
      <alignment vertical="center"/>
    </xf>
    <xf numFmtId="0" fontId="70" fillId="0" borderId="0" xfId="0" applyFont="1" applyBorder="1" applyAlignment="1">
      <alignment vertical="center"/>
    </xf>
    <xf numFmtId="0" fontId="70" fillId="0" borderId="64" xfId="0" applyFont="1" applyBorder="1" applyAlignment="1">
      <alignment vertical="center"/>
    </xf>
    <xf numFmtId="0" fontId="70" fillId="0" borderId="69" xfId="0" applyFont="1" applyBorder="1" applyAlignment="1">
      <alignment vertical="center"/>
    </xf>
    <xf numFmtId="0" fontId="66" fillId="14" borderId="22" xfId="0" applyFont="1" applyFill="1" applyBorder="1" applyAlignment="1">
      <alignment horizontal="center" vertical="center"/>
    </xf>
    <xf numFmtId="0" fontId="66" fillId="14" borderId="21" xfId="0" applyFont="1" applyFill="1" applyBorder="1" applyAlignment="1">
      <alignment horizontal="center" vertical="center"/>
    </xf>
    <xf numFmtId="0" fontId="66" fillId="14" borderId="20" xfId="0" applyFont="1" applyFill="1" applyBorder="1" applyAlignment="1">
      <alignment horizontal="center" vertical="center"/>
    </xf>
    <xf numFmtId="0" fontId="66" fillId="0" borderId="69" xfId="0" applyFont="1" applyBorder="1" applyAlignment="1">
      <alignment vertical="center"/>
    </xf>
    <xf numFmtId="0" fontId="66" fillId="0" borderId="64" xfId="0" applyFont="1" applyBorder="1" applyAlignment="1">
      <alignment vertical="center"/>
    </xf>
    <xf numFmtId="0" fontId="68" fillId="0" borderId="55" xfId="0" applyFont="1" applyBorder="1" applyAlignment="1">
      <alignment vertical="center"/>
    </xf>
    <xf numFmtId="0" fontId="68" fillId="0" borderId="21" xfId="0" applyFont="1" applyBorder="1" applyAlignment="1">
      <alignment vertical="center"/>
    </xf>
    <xf numFmtId="0" fontId="68" fillId="0" borderId="20" xfId="0" applyFont="1" applyBorder="1" applyAlignment="1">
      <alignment vertical="center"/>
    </xf>
    <xf numFmtId="0" fontId="68" fillId="14" borderId="55" xfId="0" applyFont="1" applyFill="1" applyBorder="1" applyAlignment="1">
      <alignment vertical="center"/>
    </xf>
    <xf numFmtId="0" fontId="68" fillId="14" borderId="21" xfId="0" applyFont="1" applyFill="1" applyBorder="1" applyAlignment="1">
      <alignment vertical="center"/>
    </xf>
    <xf numFmtId="0" fontId="68" fillId="14" borderId="20" xfId="0" applyFont="1" applyFill="1" applyBorder="1" applyAlignment="1">
      <alignment vertical="center"/>
    </xf>
    <xf numFmtId="0" fontId="66" fillId="0" borderId="55" xfId="0" applyFont="1" applyBorder="1" applyAlignment="1">
      <alignment horizontal="center" vertical="center"/>
    </xf>
    <xf numFmtId="0" fontId="66" fillId="0" borderId="21" xfId="0" applyFont="1" applyBorder="1" applyAlignment="1">
      <alignment horizontal="center" vertical="center"/>
    </xf>
    <xf numFmtId="0" fontId="66" fillId="0" borderId="20" xfId="0" applyFont="1" applyBorder="1" applyAlignment="1">
      <alignment horizontal="center" vertical="center"/>
    </xf>
    <xf numFmtId="0" fontId="66" fillId="0" borderId="22" xfId="0" applyFont="1" applyBorder="1" applyAlignment="1">
      <alignment horizontal="center" vertical="center"/>
    </xf>
    <xf numFmtId="0" fontId="66" fillId="0" borderId="72" xfId="0" applyFont="1" applyBorder="1" applyAlignment="1">
      <alignment horizontal="center" vertical="center"/>
    </xf>
    <xf numFmtId="0" fontId="74" fillId="0" borderId="70" xfId="0" applyFont="1" applyBorder="1" applyAlignment="1">
      <alignment vertical="center" wrapText="1"/>
    </xf>
    <xf numFmtId="0" fontId="74" fillId="0" borderId="28" xfId="0" applyFont="1" applyBorder="1" applyAlignment="1">
      <alignment vertical="center" wrapText="1"/>
    </xf>
    <xf numFmtId="0" fontId="74" fillId="0" borderId="24" xfId="0" applyFont="1" applyBorder="1" applyAlignment="1">
      <alignment vertical="center" wrapText="1"/>
    </xf>
    <xf numFmtId="0" fontId="67" fillId="0" borderId="55" xfId="0" applyFont="1" applyBorder="1" applyAlignment="1">
      <alignment vertical="center"/>
    </xf>
    <xf numFmtId="0" fontId="67" fillId="0" borderId="21" xfId="0" applyFont="1" applyBorder="1" applyAlignment="1">
      <alignment vertical="center"/>
    </xf>
    <xf numFmtId="0" fontId="67" fillId="0" borderId="20" xfId="0" applyFont="1" applyBorder="1" applyAlignment="1">
      <alignment vertical="center"/>
    </xf>
    <xf numFmtId="0" fontId="67" fillId="14" borderId="70" xfId="0" applyFont="1" applyFill="1" applyBorder="1" applyAlignment="1">
      <alignment vertical="center"/>
    </xf>
    <xf numFmtId="0" fontId="67" fillId="14" borderId="28" xfId="0" applyFont="1" applyFill="1" applyBorder="1" applyAlignment="1">
      <alignment vertical="center"/>
    </xf>
    <xf numFmtId="0" fontId="67" fillId="14" borderId="65" xfId="0" applyFont="1" applyFill="1" applyBorder="1" applyAlignment="1">
      <alignment vertical="center"/>
    </xf>
    <xf numFmtId="0" fontId="66" fillId="14" borderId="58" xfId="0" applyFont="1" applyFill="1" applyBorder="1" applyAlignment="1">
      <alignment vertical="center"/>
    </xf>
    <xf numFmtId="0" fontId="66" fillId="14" borderId="18" xfId="0" applyFont="1" applyFill="1" applyBorder="1" applyAlignment="1">
      <alignment vertical="center"/>
    </xf>
    <xf numFmtId="0" fontId="66" fillId="14" borderId="63" xfId="0" applyFont="1" applyFill="1" applyBorder="1" applyAlignment="1">
      <alignment vertical="center"/>
    </xf>
    <xf numFmtId="0" fontId="68" fillId="5" borderId="55" xfId="0" applyFont="1" applyFill="1" applyBorder="1" applyAlignment="1">
      <alignment horizontal="center" vertical="center"/>
    </xf>
    <xf numFmtId="0" fontId="68" fillId="5" borderId="21" xfId="0" applyFont="1" applyFill="1" applyBorder="1" applyAlignment="1">
      <alignment horizontal="center" vertical="center"/>
    </xf>
    <xf numFmtId="0" fontId="68" fillId="5" borderId="72" xfId="0" applyFont="1" applyFill="1" applyBorder="1" applyAlignment="1">
      <alignment horizontal="center" vertical="center"/>
    </xf>
    <xf numFmtId="0" fontId="63" fillId="0" borderId="0" xfId="0" applyFont="1" applyBorder="1" applyAlignment="1">
      <alignment horizontal="center" vertical="center"/>
    </xf>
    <xf numFmtId="0" fontId="66" fillId="14" borderId="59" xfId="0" applyFont="1" applyFill="1" applyBorder="1" applyAlignment="1">
      <alignment vertical="center"/>
    </xf>
    <xf numFmtId="0" fontId="68" fillId="16" borderId="0" xfId="0" applyFont="1" applyFill="1" applyBorder="1" applyAlignment="1">
      <alignment vertical="center" wrapText="1"/>
    </xf>
    <xf numFmtId="0" fontId="68" fillId="16" borderId="64" xfId="0" applyFont="1" applyFill="1" applyBorder="1" applyAlignment="1">
      <alignment vertical="center" wrapText="1"/>
    </xf>
    <xf numFmtId="0" fontId="68" fillId="16" borderId="28" xfId="0" applyFont="1" applyFill="1" applyBorder="1" applyAlignment="1">
      <alignment vertical="center" wrapText="1"/>
    </xf>
    <xf numFmtId="0" fontId="68" fillId="16" borderId="65" xfId="0" applyFont="1" applyFill="1" applyBorder="1" applyAlignment="1">
      <alignment vertical="center" wrapText="1"/>
    </xf>
    <xf numFmtId="0" fontId="66" fillId="14" borderId="56" xfId="0" applyFont="1" applyFill="1" applyBorder="1" applyAlignment="1">
      <alignment vertical="center"/>
    </xf>
    <xf numFmtId="0" fontId="66" fillId="14" borderId="55" xfId="0" applyFont="1" applyFill="1" applyBorder="1" applyAlignment="1">
      <alignment vertical="center"/>
    </xf>
    <xf numFmtId="0" fontId="68" fillId="19" borderId="27" xfId="0" applyFont="1" applyFill="1" applyBorder="1" applyAlignment="1" applyProtection="1">
      <protection locked="0"/>
    </xf>
    <xf numFmtId="0" fontId="68" fillId="19" borderId="17" xfId="0" applyFont="1" applyFill="1" applyBorder="1" applyAlignment="1" applyProtection="1">
      <protection locked="0"/>
    </xf>
    <xf numFmtId="0" fontId="68" fillId="14" borderId="73" xfId="0" applyFont="1" applyFill="1" applyBorder="1" applyAlignment="1">
      <alignment vertical="center" wrapText="1"/>
    </xf>
    <xf numFmtId="0" fontId="68" fillId="14" borderId="74" xfId="0" applyFont="1" applyFill="1" applyBorder="1" applyAlignment="1">
      <alignment vertical="center" wrapText="1"/>
    </xf>
    <xf numFmtId="0" fontId="68" fillId="14" borderId="75" xfId="0" applyFont="1" applyFill="1" applyBorder="1" applyAlignment="1">
      <alignment vertical="center" wrapText="1"/>
    </xf>
    <xf numFmtId="0" fontId="66" fillId="14" borderId="72" xfId="0" applyFont="1" applyFill="1" applyBorder="1" applyAlignment="1">
      <alignment horizontal="center" vertical="center"/>
    </xf>
    <xf numFmtId="0" fontId="66" fillId="14" borderId="76" xfId="0" applyFont="1" applyFill="1" applyBorder="1" applyAlignment="1">
      <alignment horizontal="center" vertical="center"/>
    </xf>
    <xf numFmtId="0" fontId="66" fillId="14" borderId="74" xfId="0" applyFont="1" applyFill="1" applyBorder="1" applyAlignment="1">
      <alignment horizontal="center" vertical="center"/>
    </xf>
    <xf numFmtId="0" fontId="66" fillId="14" borderId="77" xfId="0" applyFont="1" applyFill="1" applyBorder="1" applyAlignment="1">
      <alignment horizontal="center" vertical="center"/>
    </xf>
    <xf numFmtId="0" fontId="66" fillId="0" borderId="66" xfId="0" applyFont="1" applyBorder="1" applyAlignment="1">
      <alignment horizontal="center" vertical="center" wrapText="1"/>
    </xf>
    <xf numFmtId="0" fontId="66" fillId="0" borderId="67" xfId="0" applyFont="1" applyBorder="1" applyAlignment="1">
      <alignment horizontal="center" vertical="center" wrapText="1"/>
    </xf>
    <xf numFmtId="0" fontId="66" fillId="0" borderId="68" xfId="0" applyFont="1" applyBorder="1" applyAlignment="1">
      <alignment horizontal="center" vertical="center" wrapText="1"/>
    </xf>
    <xf numFmtId="0" fontId="66" fillId="0" borderId="69" xfId="0" applyFont="1" applyBorder="1" applyAlignment="1">
      <alignment horizontal="center" vertical="center" wrapText="1"/>
    </xf>
    <xf numFmtId="0" fontId="66" fillId="0" borderId="0" xfId="0" applyFont="1" applyBorder="1" applyAlignment="1">
      <alignment horizontal="center" vertical="center" wrapText="1"/>
    </xf>
    <xf numFmtId="0" fontId="66" fillId="0" borderId="64" xfId="0" applyFont="1" applyBorder="1" applyAlignment="1">
      <alignment horizontal="center" vertical="center" wrapText="1"/>
    </xf>
    <xf numFmtId="0" fontId="66" fillId="0" borderId="70" xfId="0" applyFont="1" applyBorder="1" applyAlignment="1">
      <alignment horizontal="center" vertical="center" wrapText="1"/>
    </xf>
    <xf numFmtId="0" fontId="66" fillId="0" borderId="28" xfId="0" applyFont="1" applyBorder="1" applyAlignment="1">
      <alignment horizontal="center" vertical="center" wrapText="1"/>
    </xf>
    <xf numFmtId="0" fontId="66" fillId="0" borderId="65" xfId="0" applyFont="1" applyBorder="1" applyAlignment="1">
      <alignment horizontal="center" vertical="center" wrapText="1"/>
    </xf>
    <xf numFmtId="0" fontId="68" fillId="19" borderId="22" xfId="0" applyFont="1" applyFill="1" applyBorder="1" applyAlignment="1" applyProtection="1">
      <alignment vertical="center"/>
      <protection locked="0"/>
    </xf>
    <xf numFmtId="0" fontId="68" fillId="19" borderId="21" xfId="0" applyFont="1" applyFill="1" applyBorder="1" applyAlignment="1" applyProtection="1">
      <alignment vertical="center"/>
      <protection locked="0"/>
    </xf>
    <xf numFmtId="0" fontId="68" fillId="19" borderId="72" xfId="0" applyFont="1" applyFill="1" applyBorder="1" applyAlignment="1" applyProtection="1">
      <alignment vertical="center"/>
      <protection locked="0"/>
    </xf>
    <xf numFmtId="0" fontId="68" fillId="19" borderId="22" xfId="0" applyFont="1" applyFill="1" applyBorder="1" applyProtection="1">
      <protection locked="0"/>
    </xf>
    <xf numFmtId="0" fontId="68" fillId="19" borderId="21" xfId="0" applyFont="1" applyFill="1" applyBorder="1" applyProtection="1">
      <protection locked="0"/>
    </xf>
    <xf numFmtId="0" fontId="68" fillId="19" borderId="72" xfId="0" applyFont="1" applyFill="1" applyBorder="1" applyProtection="1">
      <protection locked="0"/>
    </xf>
    <xf numFmtId="0" fontId="68" fillId="5" borderId="58" xfId="0" applyFont="1" applyFill="1" applyBorder="1" applyAlignment="1">
      <alignment horizontal="center"/>
    </xf>
    <xf numFmtId="0" fontId="68" fillId="5" borderId="18" xfId="0" applyFont="1" applyFill="1" applyBorder="1" applyAlignment="1">
      <alignment horizontal="center"/>
    </xf>
    <xf numFmtId="0" fontId="68" fillId="5" borderId="17" xfId="0" applyFont="1" applyFill="1" applyBorder="1" applyAlignment="1">
      <alignment horizontal="center"/>
    </xf>
    <xf numFmtId="0" fontId="52" fillId="9" borderId="22" xfId="0" applyFont="1" applyFill="1" applyBorder="1" applyAlignment="1" applyProtection="1">
      <alignment horizontal="right"/>
      <protection locked="0"/>
    </xf>
    <xf numFmtId="0" fontId="52" fillId="9" borderId="21" xfId="0" applyFont="1" applyFill="1" applyBorder="1" applyAlignment="1" applyProtection="1">
      <alignment horizontal="right"/>
      <protection locked="0"/>
    </xf>
    <xf numFmtId="0" fontId="52" fillId="0" borderId="22" xfId="0" applyFont="1" applyBorder="1" applyAlignment="1">
      <alignment vertical="center"/>
    </xf>
    <xf numFmtId="0" fontId="52" fillId="0" borderId="20" xfId="0" applyFont="1" applyBorder="1" applyAlignment="1">
      <alignment vertical="center"/>
    </xf>
    <xf numFmtId="0" fontId="52" fillId="9" borderId="27" xfId="0" applyFont="1" applyFill="1" applyBorder="1" applyAlignment="1" applyProtection="1">
      <alignment horizontal="left" vertical="center" wrapText="1"/>
      <protection locked="0"/>
    </xf>
    <xf numFmtId="0" fontId="52" fillId="9" borderId="18" xfId="0" applyFont="1" applyFill="1" applyBorder="1" applyAlignment="1" applyProtection="1">
      <alignment horizontal="left" vertical="center" wrapText="1"/>
      <protection locked="0"/>
    </xf>
    <xf numFmtId="0" fontId="52" fillId="9" borderId="17" xfId="0" applyFont="1" applyFill="1" applyBorder="1" applyAlignment="1" applyProtection="1">
      <alignment horizontal="left" vertical="center" wrapText="1"/>
      <protection locked="0"/>
    </xf>
    <xf numFmtId="0" fontId="52" fillId="9" borderId="25" xfId="0" applyFont="1" applyFill="1" applyBorder="1" applyAlignment="1" applyProtection="1">
      <alignment horizontal="left" vertical="center" wrapText="1"/>
      <protection locked="0"/>
    </xf>
    <xf numFmtId="0" fontId="52" fillId="9" borderId="28" xfId="0" applyFont="1" applyFill="1" applyBorder="1" applyAlignment="1" applyProtection="1">
      <alignment horizontal="left" vertical="center" wrapText="1"/>
      <protection locked="0"/>
    </xf>
    <xf numFmtId="0" fontId="52" fillId="9" borderId="24" xfId="0" applyFont="1" applyFill="1" applyBorder="1" applyAlignment="1" applyProtection="1">
      <alignment horizontal="left" vertical="center" wrapText="1"/>
      <protection locked="0"/>
    </xf>
    <xf numFmtId="0" fontId="52" fillId="0" borderId="17" xfId="0" applyFont="1" applyBorder="1" applyAlignment="1">
      <alignment horizontal="center" vertical="center"/>
    </xf>
    <xf numFmtId="0" fontId="52" fillId="0" borderId="24" xfId="0" applyFont="1" applyBorder="1" applyAlignment="1">
      <alignment horizontal="center" vertical="center"/>
    </xf>
    <xf numFmtId="0" fontId="52" fillId="5" borderId="26" xfId="0" applyFont="1" applyFill="1" applyBorder="1" applyAlignment="1">
      <alignment horizontal="center"/>
    </xf>
    <xf numFmtId="0" fontId="52" fillId="5" borderId="0" xfId="0" applyFont="1" applyFill="1" applyBorder="1" applyAlignment="1">
      <alignment horizontal="center"/>
    </xf>
    <xf numFmtId="0" fontId="52" fillId="5" borderId="14" xfId="0" applyFont="1" applyFill="1" applyBorder="1" applyAlignment="1">
      <alignment horizontal="center"/>
    </xf>
    <xf numFmtId="0" fontId="51" fillId="0" borderId="26" xfId="0" applyFont="1" applyBorder="1" applyAlignment="1">
      <alignment vertical="center"/>
    </xf>
    <xf numFmtId="0" fontId="51" fillId="0" borderId="0" xfId="0" applyFont="1" applyBorder="1" applyAlignment="1">
      <alignment vertical="center"/>
    </xf>
    <xf numFmtId="0" fontId="52" fillId="0" borderId="22" xfId="0" applyFont="1" applyBorder="1" applyAlignment="1">
      <alignment horizontal="center" vertical="center"/>
    </xf>
    <xf numFmtId="0" fontId="52" fillId="0" borderId="20" xfId="0" applyFont="1" applyBorder="1" applyAlignment="1">
      <alignment horizontal="center" vertical="center"/>
    </xf>
    <xf numFmtId="0" fontId="15" fillId="0" borderId="26" xfId="0" applyFont="1" applyBorder="1" applyAlignment="1">
      <alignment vertical="center"/>
    </xf>
    <xf numFmtId="0" fontId="15" fillId="0" borderId="0" xfId="0" applyFont="1" applyBorder="1" applyAlignment="1">
      <alignment vertical="center"/>
    </xf>
    <xf numFmtId="0" fontId="52" fillId="9" borderId="26" xfId="0" applyFont="1" applyFill="1" applyBorder="1" applyProtection="1">
      <protection locked="0"/>
    </xf>
    <xf numFmtId="0" fontId="52" fillId="9" borderId="14" xfId="0" applyFont="1" applyFill="1" applyBorder="1" applyProtection="1">
      <protection locked="0"/>
    </xf>
    <xf numFmtId="0" fontId="67" fillId="0" borderId="27" xfId="0" applyFont="1" applyBorder="1" applyAlignment="1">
      <alignment vertical="center"/>
    </xf>
    <xf numFmtId="0" fontId="67" fillId="0" borderId="17" xfId="0" applyFont="1" applyBorder="1" applyAlignment="1">
      <alignment vertical="center"/>
    </xf>
    <xf numFmtId="0" fontId="52" fillId="9" borderId="27" xfId="0" applyFont="1" applyFill="1" applyBorder="1" applyAlignment="1" applyProtection="1">
      <alignment horizontal="center"/>
      <protection locked="0"/>
    </xf>
    <xf numFmtId="0" fontId="52" fillId="9" borderId="17" xfId="0" applyFont="1" applyFill="1" applyBorder="1" applyAlignment="1" applyProtection="1">
      <alignment horizontal="center"/>
      <protection locked="0"/>
    </xf>
    <xf numFmtId="0" fontId="52" fillId="5" borderId="5" xfId="0" applyFont="1" applyFill="1" applyBorder="1" applyAlignment="1">
      <alignment horizontal="center"/>
    </xf>
    <xf numFmtId="0" fontId="52" fillId="5" borderId="8" xfId="0" applyFont="1" applyFill="1" applyBorder="1" applyAlignment="1">
      <alignment horizontal="center"/>
    </xf>
    <xf numFmtId="0" fontId="52" fillId="5" borderId="16" xfId="0" applyFont="1" applyFill="1" applyBorder="1" applyAlignment="1">
      <alignment horizontal="center"/>
    </xf>
    <xf numFmtId="0" fontId="54" fillId="5" borderId="22" xfId="0" applyFont="1" applyFill="1" applyBorder="1" applyAlignment="1">
      <alignment horizontal="center" vertical="center"/>
    </xf>
    <xf numFmtId="0" fontId="54" fillId="5" borderId="21" xfId="0" applyFont="1" applyFill="1" applyBorder="1" applyAlignment="1">
      <alignment horizontal="center" vertical="center"/>
    </xf>
    <xf numFmtId="0" fontId="54" fillId="5" borderId="20" xfId="0" applyFont="1" applyFill="1" applyBorder="1" applyAlignment="1">
      <alignment horizontal="center" vertical="center"/>
    </xf>
    <xf numFmtId="0" fontId="68" fillId="0" borderId="14" xfId="0" applyFont="1" applyBorder="1" applyAlignment="1">
      <alignment vertical="center"/>
    </xf>
    <xf numFmtId="0" fontId="55" fillId="0" borderId="18" xfId="0" applyFont="1" applyBorder="1" applyAlignment="1">
      <alignment vertical="center"/>
    </xf>
    <xf numFmtId="0" fontId="55" fillId="0" borderId="17" xfId="0" applyFont="1" applyBorder="1" applyAlignment="1">
      <alignment vertical="center"/>
    </xf>
    <xf numFmtId="0" fontId="75" fillId="0" borderId="26" xfId="0" applyFont="1" applyBorder="1" applyAlignment="1">
      <alignment vertical="center"/>
    </xf>
    <xf numFmtId="0" fontId="75" fillId="0" borderId="0" xfId="0" applyFont="1" applyBorder="1" applyAlignment="1">
      <alignment vertical="center"/>
    </xf>
    <xf numFmtId="0" fontId="75" fillId="0" borderId="14" xfId="0" applyFont="1" applyBorder="1" applyAlignment="1">
      <alignment vertical="center"/>
    </xf>
    <xf numFmtId="0" fontId="77" fillId="0" borderId="22" xfId="0" applyFont="1" applyBorder="1" applyAlignment="1">
      <alignment horizontal="center" vertical="center"/>
    </xf>
    <xf numFmtId="0" fontId="77" fillId="0" borderId="21" xfId="0" applyFont="1" applyBorder="1" applyAlignment="1">
      <alignment horizontal="center" vertical="center"/>
    </xf>
    <xf numFmtId="0" fontId="77" fillId="0" borderId="20" xfId="0" applyFont="1" applyBorder="1" applyAlignment="1">
      <alignment horizontal="center" vertical="center"/>
    </xf>
    <xf numFmtId="0" fontId="68" fillId="0" borderId="22" xfId="0" applyFont="1" applyBorder="1" applyAlignment="1">
      <alignment horizontal="center" vertical="center"/>
    </xf>
    <xf numFmtId="0" fontId="68" fillId="0" borderId="21" xfId="0" applyFont="1" applyBorder="1" applyAlignment="1">
      <alignment horizontal="center" vertical="center"/>
    </xf>
    <xf numFmtId="0" fontId="68" fillId="0" borderId="20" xfId="0" applyFont="1" applyBorder="1" applyAlignment="1">
      <alignment horizontal="center" vertical="center"/>
    </xf>
    <xf numFmtId="0" fontId="68" fillId="0" borderId="22" xfId="0" applyFont="1" applyBorder="1" applyAlignment="1">
      <alignment horizontal="center"/>
    </xf>
    <xf numFmtId="0" fontId="68" fillId="0" borderId="21" xfId="0" applyFont="1" applyBorder="1" applyAlignment="1">
      <alignment horizontal="center"/>
    </xf>
    <xf numFmtId="0" fontId="68" fillId="0" borderId="20" xfId="0" applyFont="1" applyBorder="1" applyAlignment="1">
      <alignment horizontal="center"/>
    </xf>
    <xf numFmtId="0" fontId="68" fillId="0" borderId="28" xfId="0" applyFont="1" applyBorder="1" applyAlignment="1">
      <alignment vertical="center"/>
    </xf>
    <xf numFmtId="0" fontId="68" fillId="5" borderId="22" xfId="0" applyFont="1" applyFill="1" applyBorder="1" applyAlignment="1">
      <alignment horizontal="center"/>
    </xf>
    <xf numFmtId="0" fontId="68" fillId="5" borderId="21" xfId="0" applyFont="1" applyFill="1" applyBorder="1" applyAlignment="1">
      <alignment horizontal="center"/>
    </xf>
    <xf numFmtId="0" fontId="68" fillId="5" borderId="20" xfId="0" applyFont="1" applyFill="1" applyBorder="1" applyAlignment="1">
      <alignment horizontal="center"/>
    </xf>
    <xf numFmtId="0" fontId="53" fillId="14" borderId="22" xfId="0" applyFont="1" applyFill="1" applyBorder="1" applyAlignment="1">
      <alignment horizontal="center" vertical="center"/>
    </xf>
    <xf numFmtId="0" fontId="53" fillId="14" borderId="21" xfId="0" applyFont="1" applyFill="1" applyBorder="1" applyAlignment="1">
      <alignment horizontal="center" vertical="center"/>
    </xf>
    <xf numFmtId="0" fontId="53" fillId="14" borderId="20" xfId="0" applyFont="1" applyFill="1" applyBorder="1" applyAlignment="1">
      <alignment horizontal="center" vertical="center"/>
    </xf>
    <xf numFmtId="0" fontId="51" fillId="0" borderId="78" xfId="0" applyFont="1" applyBorder="1" applyAlignment="1">
      <alignment horizontal="center"/>
    </xf>
    <xf numFmtId="0" fontId="51" fillId="0" borderId="79" xfId="0" applyFont="1" applyBorder="1" applyAlignment="1">
      <alignment horizontal="center"/>
    </xf>
    <xf numFmtId="0" fontId="51" fillId="0" borderId="80" xfId="0" applyFont="1" applyBorder="1" applyAlignment="1">
      <alignment horizontal="center"/>
    </xf>
    <xf numFmtId="0" fontId="51" fillId="0" borderId="22" xfId="0" applyFont="1" applyBorder="1" applyAlignment="1">
      <alignment horizontal="right" vertical="center"/>
    </xf>
    <xf numFmtId="0" fontId="51" fillId="0" borderId="20" xfId="0" applyFont="1" applyBorder="1" applyAlignment="1">
      <alignment horizontal="right" vertical="center"/>
    </xf>
    <xf numFmtId="0" fontId="51" fillId="9" borderId="22" xfId="0" applyFont="1" applyFill="1" applyBorder="1" applyAlignment="1">
      <alignment horizontal="center" vertical="center"/>
    </xf>
    <xf numFmtId="0" fontId="51" fillId="9" borderId="21" xfId="0" applyFont="1" applyFill="1" applyBorder="1" applyAlignment="1">
      <alignment horizontal="center" vertical="center"/>
    </xf>
    <xf numFmtId="0" fontId="51" fillId="9" borderId="20" xfId="0" applyFont="1" applyFill="1" applyBorder="1" applyAlignment="1">
      <alignment horizontal="center" vertical="center"/>
    </xf>
    <xf numFmtId="14" fontId="51" fillId="9" borderId="22" xfId="0" applyNumberFormat="1" applyFont="1" applyFill="1" applyBorder="1" applyAlignment="1" applyProtection="1">
      <alignment horizontal="center" vertical="center"/>
      <protection locked="0"/>
    </xf>
    <xf numFmtId="0" fontId="51" fillId="9" borderId="20" xfId="0" applyFont="1" applyFill="1" applyBorder="1" applyAlignment="1" applyProtection="1">
      <alignment horizontal="center" vertical="center"/>
      <protection locked="0"/>
    </xf>
    <xf numFmtId="0" fontId="52" fillId="5" borderId="54" xfId="0" applyFont="1" applyFill="1" applyBorder="1" applyAlignment="1">
      <alignment horizontal="center"/>
    </xf>
    <xf numFmtId="0" fontId="56" fillId="5" borderId="22" xfId="0" applyFont="1" applyFill="1" applyBorder="1" applyAlignment="1">
      <alignment horizontal="center"/>
    </xf>
    <xf numFmtId="0" fontId="56" fillId="5" borderId="21" xfId="0" applyFont="1" applyFill="1" applyBorder="1" applyAlignment="1">
      <alignment horizontal="center"/>
    </xf>
    <xf numFmtId="0" fontId="56" fillId="5" borderId="20" xfId="0" applyFont="1" applyFill="1" applyBorder="1" applyAlignment="1">
      <alignment horizontal="center"/>
    </xf>
    <xf numFmtId="0" fontId="52" fillId="5" borderId="27" xfId="0" applyFont="1" applyFill="1" applyBorder="1" applyAlignment="1">
      <alignment horizontal="center"/>
    </xf>
    <xf numFmtId="0" fontId="52" fillId="5" borderId="21" xfId="0" applyFont="1" applyFill="1" applyBorder="1" applyAlignment="1">
      <alignment horizontal="center"/>
    </xf>
    <xf numFmtId="0" fontId="52" fillId="5" borderId="20" xfId="0" applyFont="1" applyFill="1" applyBorder="1" applyAlignment="1">
      <alignment horizontal="center"/>
    </xf>
    <xf numFmtId="0" fontId="52" fillId="5" borderId="49" xfId="0" applyFont="1" applyFill="1" applyBorder="1" applyAlignment="1">
      <alignment horizontal="center"/>
    </xf>
    <xf numFmtId="0" fontId="66" fillId="0" borderId="26" xfId="0" applyFont="1" applyBorder="1" applyAlignment="1">
      <alignment horizontal="center" vertical="center"/>
    </xf>
    <xf numFmtId="0" fontId="68" fillId="0" borderId="24" xfId="0" applyFont="1" applyBorder="1" applyAlignment="1">
      <alignment vertical="center"/>
    </xf>
    <xf numFmtId="0" fontId="52" fillId="5" borderId="22" xfId="0" applyFont="1" applyFill="1" applyBorder="1" applyAlignment="1">
      <alignment horizontal="center"/>
    </xf>
    <xf numFmtId="0" fontId="53" fillId="9" borderId="22" xfId="0" applyFont="1" applyFill="1" applyBorder="1" applyAlignment="1" applyProtection="1">
      <alignment horizontal="center" vertical="center"/>
      <protection locked="0"/>
    </xf>
    <xf numFmtId="0" fontId="53" fillId="9" borderId="21" xfId="0" applyFont="1" applyFill="1" applyBorder="1" applyAlignment="1" applyProtection="1">
      <alignment horizontal="center" vertical="center"/>
      <protection locked="0"/>
    </xf>
    <xf numFmtId="0" fontId="53" fillId="9" borderId="20" xfId="0" applyFont="1" applyFill="1" applyBorder="1" applyAlignment="1" applyProtection="1">
      <alignment horizontal="center" vertical="center"/>
      <protection locked="0"/>
    </xf>
    <xf numFmtId="0" fontId="0" fillId="25" borderId="5" xfId="0" applyFill="1" applyBorder="1" applyAlignment="1">
      <alignment horizontal="center"/>
    </xf>
    <xf numFmtId="0" fontId="0" fillId="25" borderId="8" xfId="0" applyFill="1" applyBorder="1" applyAlignment="1">
      <alignment horizontal="center"/>
    </xf>
    <xf numFmtId="0" fontId="0" fillId="25" borderId="4" xfId="0" applyFill="1" applyBorder="1" applyAlignment="1">
      <alignment horizontal="center"/>
    </xf>
    <xf numFmtId="0" fontId="0" fillId="5" borderId="5" xfId="0" applyFill="1" applyBorder="1" applyAlignment="1">
      <alignment horizontal="center"/>
    </xf>
    <xf numFmtId="0" fontId="0" fillId="5" borderId="8" xfId="0" applyFill="1" applyBorder="1" applyAlignment="1">
      <alignment horizontal="center"/>
    </xf>
    <xf numFmtId="0" fontId="0" fillId="5" borderId="4" xfId="0" applyFill="1" applyBorder="1" applyAlignment="1">
      <alignment horizontal="center"/>
    </xf>
    <xf numFmtId="0" fontId="0" fillId="12" borderId="5" xfId="0" applyFill="1" applyBorder="1" applyAlignment="1">
      <alignment horizontal="center"/>
    </xf>
    <xf numFmtId="0" fontId="0" fillId="12" borderId="8" xfId="0" applyFill="1" applyBorder="1" applyAlignment="1">
      <alignment horizontal="center"/>
    </xf>
    <xf numFmtId="0" fontId="0" fillId="12" borderId="4" xfId="0" applyFill="1" applyBorder="1" applyAlignment="1">
      <alignment horizontal="center"/>
    </xf>
    <xf numFmtId="0" fontId="0" fillId="23" borderId="5" xfId="14" applyFont="1" applyFill="1" applyBorder="1" applyAlignment="1">
      <alignment horizontal="center" vertical="center"/>
    </xf>
    <xf numFmtId="0" fontId="0" fillId="23" borderId="8" xfId="14" applyFont="1" applyFill="1" applyBorder="1" applyAlignment="1">
      <alignment horizontal="center" vertical="center"/>
    </xf>
    <xf numFmtId="0" fontId="0" fillId="23" borderId="4" xfId="14" applyFont="1" applyFill="1" applyBorder="1" applyAlignment="1">
      <alignment horizontal="center" vertical="center"/>
    </xf>
    <xf numFmtId="0" fontId="0" fillId="2" borderId="0" xfId="0" applyFill="1" applyAlignment="1">
      <alignment horizontal="center"/>
    </xf>
    <xf numFmtId="43" fontId="16" fillId="24" borderId="11" xfId="14" applyNumberFormat="1" applyFont="1" applyFill="1" applyBorder="1" applyAlignment="1" applyProtection="1">
      <alignment horizontal="center" vertical="center"/>
      <protection locked="0"/>
    </xf>
    <xf numFmtId="0" fontId="16" fillId="24" borderId="11" xfId="14" applyNumberFormat="1" applyFont="1" applyFill="1" applyBorder="1" applyAlignment="1" applyProtection="1">
      <alignment horizontal="center" vertical="center"/>
      <protection locked="0"/>
    </xf>
    <xf numFmtId="0" fontId="0" fillId="23" borderId="5" xfId="0" applyFill="1" applyBorder="1" applyAlignment="1">
      <alignment horizontal="center"/>
    </xf>
    <xf numFmtId="0" fontId="0" fillId="23" borderId="8" xfId="0" applyFill="1" applyBorder="1" applyAlignment="1">
      <alignment horizontal="center"/>
    </xf>
    <xf numFmtId="0" fontId="0" fillId="23" borderId="4" xfId="0" applyFill="1" applyBorder="1" applyAlignment="1">
      <alignment horizontal="center"/>
    </xf>
    <xf numFmtId="2" fontId="2" fillId="21" borderId="5" xfId="0" applyNumberFormat="1" applyFont="1" applyFill="1" applyBorder="1" applyAlignment="1" applyProtection="1">
      <alignment horizontal="center"/>
    </xf>
    <xf numFmtId="2" fontId="2" fillId="21" borderId="4" xfId="0" applyNumberFormat="1" applyFont="1" applyFill="1" applyBorder="1" applyAlignment="1" applyProtection="1">
      <alignment horizontal="center"/>
    </xf>
    <xf numFmtId="0" fontId="2" fillId="21" borderId="5" xfId="0" applyFont="1" applyFill="1" applyBorder="1" applyAlignment="1" applyProtection="1">
      <alignment horizontal="left" vertical="center"/>
    </xf>
    <xf numFmtId="0" fontId="2" fillId="21" borderId="8" xfId="0" applyFont="1" applyFill="1" applyBorder="1" applyAlignment="1" applyProtection="1">
      <alignment horizontal="left" vertical="center"/>
    </xf>
    <xf numFmtId="0" fontId="2" fillId="21" borderId="4" xfId="0" applyFont="1" applyFill="1" applyBorder="1" applyAlignment="1" applyProtection="1">
      <alignment horizontal="left" vertical="center"/>
    </xf>
    <xf numFmtId="0" fontId="36" fillId="6" borderId="10"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9" xfId="0" applyFont="1" applyFill="1" applyBorder="1" applyAlignment="1">
      <alignment horizontal="center" vertical="center" wrapText="1"/>
    </xf>
    <xf numFmtId="0" fontId="36" fillId="6" borderId="3" xfId="0" applyFont="1" applyFill="1" applyBorder="1" applyAlignment="1">
      <alignment horizontal="center" vertical="center" wrapText="1"/>
    </xf>
    <xf numFmtId="0" fontId="36" fillId="6" borderId="2" xfId="0" applyFont="1" applyFill="1" applyBorder="1" applyAlignment="1">
      <alignment horizontal="center" vertical="center" wrapText="1"/>
    </xf>
    <xf numFmtId="0" fontId="36" fillId="6" borderId="1" xfId="0" applyFont="1" applyFill="1" applyBorder="1" applyAlignment="1">
      <alignment horizontal="center" vertical="center" wrapText="1"/>
    </xf>
    <xf numFmtId="0" fontId="0" fillId="21" borderId="10" xfId="0" applyFill="1" applyBorder="1" applyAlignment="1">
      <alignment horizontal="right" vertical="center" wrapText="1"/>
    </xf>
    <xf numFmtId="0" fontId="0" fillId="21" borderId="12" xfId="0" applyFill="1" applyBorder="1" applyAlignment="1">
      <alignment horizontal="right" vertical="center" wrapText="1"/>
    </xf>
    <xf numFmtId="0" fontId="0" fillId="21" borderId="9" xfId="0" applyFill="1" applyBorder="1" applyAlignment="1">
      <alignment horizontal="right" vertical="center" wrapText="1"/>
    </xf>
    <xf numFmtId="0" fontId="0" fillId="21" borderId="3" xfId="0" applyFill="1" applyBorder="1" applyAlignment="1">
      <alignment horizontal="right" vertical="center" wrapText="1"/>
    </xf>
    <xf numFmtId="0" fontId="0" fillId="21" borderId="2" xfId="0" applyFill="1" applyBorder="1" applyAlignment="1">
      <alignment horizontal="right" vertical="center" wrapText="1"/>
    </xf>
    <xf numFmtId="0" fontId="0" fillId="21" borderId="1" xfId="0" applyFill="1" applyBorder="1" applyAlignment="1">
      <alignment horizontal="right" vertical="center" wrapText="1"/>
    </xf>
    <xf numFmtId="0" fontId="0" fillId="24" borderId="53" xfId="14" applyFont="1" applyFill="1" applyAlignment="1" applyProtection="1">
      <alignment horizontal="center" vertical="center"/>
      <protection locked="0"/>
    </xf>
    <xf numFmtId="2" fontId="2" fillId="3" borderId="5" xfId="0" applyNumberFormat="1" applyFont="1" applyFill="1" applyBorder="1" applyAlignment="1">
      <alignment horizontal="center"/>
    </xf>
    <xf numFmtId="2" fontId="2" fillId="3" borderId="4" xfId="0" applyNumberFormat="1" applyFont="1" applyFill="1" applyBorder="1" applyAlignment="1">
      <alignment horizontal="center"/>
    </xf>
    <xf numFmtId="0" fontId="2" fillId="5" borderId="11" xfId="0" applyFont="1" applyFill="1" applyBorder="1" applyAlignment="1">
      <alignment horizontal="right"/>
    </xf>
    <xf numFmtId="0" fontId="2" fillId="22" borderId="11" xfId="0" applyFont="1" applyFill="1" applyBorder="1" applyAlignment="1">
      <alignment horizontal="right"/>
    </xf>
    <xf numFmtId="0" fontId="0" fillId="3" borderId="5" xfId="0" applyFill="1" applyBorder="1" applyAlignment="1">
      <alignment horizontal="center"/>
    </xf>
    <xf numFmtId="0" fontId="0" fillId="3" borderId="8" xfId="0" applyFill="1" applyBorder="1" applyAlignment="1">
      <alignment horizontal="center"/>
    </xf>
    <xf numFmtId="0" fontId="0" fillId="3" borderId="4" xfId="0" applyFill="1" applyBorder="1" applyAlignment="1">
      <alignment horizontal="center"/>
    </xf>
    <xf numFmtId="0" fontId="0" fillId="5" borderId="5" xfId="0" applyFill="1" applyBorder="1" applyAlignment="1">
      <alignment horizontal="center" vertical="center"/>
    </xf>
    <xf numFmtId="0" fontId="0" fillId="5" borderId="8" xfId="0" applyFill="1" applyBorder="1" applyAlignment="1">
      <alignment horizontal="center" vertical="center"/>
    </xf>
    <xf numFmtId="0" fontId="0" fillId="5" borderId="4" xfId="0" applyFill="1" applyBorder="1" applyAlignment="1">
      <alignment horizontal="center" vertical="center"/>
    </xf>
    <xf numFmtId="0" fontId="0" fillId="12" borderId="5" xfId="0" applyFill="1" applyBorder="1" applyAlignment="1">
      <alignment horizontal="center" vertical="center"/>
    </xf>
    <xf numFmtId="0" fontId="0" fillId="12" borderId="8" xfId="0" applyFill="1" applyBorder="1" applyAlignment="1">
      <alignment horizontal="center" vertical="center"/>
    </xf>
    <xf numFmtId="0" fontId="0" fillId="12" borderId="4" xfId="0" applyFill="1" applyBorder="1" applyAlignment="1">
      <alignment horizontal="center" vertical="center"/>
    </xf>
    <xf numFmtId="0" fontId="2" fillId="21" borderId="5" xfId="0" applyFont="1" applyFill="1" applyBorder="1" applyAlignment="1">
      <alignment horizontal="center"/>
    </xf>
    <xf numFmtId="0" fontId="2" fillId="21" borderId="8" xfId="0" applyFont="1" applyFill="1" applyBorder="1" applyAlignment="1">
      <alignment horizontal="center"/>
    </xf>
    <xf numFmtId="0" fontId="2" fillId="21" borderId="4" xfId="0" applyFont="1" applyFill="1" applyBorder="1" applyAlignment="1">
      <alignment horizontal="center"/>
    </xf>
    <xf numFmtId="0" fontId="0" fillId="2" borderId="10" xfId="0" applyFill="1" applyBorder="1" applyAlignment="1">
      <alignment horizontal="center"/>
    </xf>
    <xf numFmtId="0" fontId="0" fillId="2" borderId="62" xfId="0" applyFill="1" applyBorder="1" applyAlignment="1">
      <alignment horizontal="center"/>
    </xf>
    <xf numFmtId="0" fontId="0" fillId="2" borderId="3" xfId="0" applyFill="1" applyBorder="1" applyAlignment="1">
      <alignment horizontal="center"/>
    </xf>
    <xf numFmtId="0" fontId="0" fillId="2" borderId="0" xfId="0" applyFill="1" applyAlignment="1">
      <alignment horizontal="center" vertical="center"/>
    </xf>
    <xf numFmtId="0" fontId="0" fillId="2" borderId="0" xfId="0" applyFill="1" applyBorder="1" applyAlignment="1">
      <alignment horizontal="center"/>
    </xf>
    <xf numFmtId="0" fontId="0" fillId="2" borderId="61" xfId="0" applyFill="1" applyBorder="1" applyAlignment="1">
      <alignment horizontal="center"/>
    </xf>
    <xf numFmtId="0" fontId="0" fillId="2" borderId="1" xfId="0" applyFill="1" applyBorder="1" applyAlignment="1">
      <alignment horizontal="center"/>
    </xf>
    <xf numFmtId="0" fontId="0" fillId="21" borderId="11" xfId="0" applyFill="1" applyBorder="1" applyAlignment="1">
      <alignment horizontal="center"/>
    </xf>
    <xf numFmtId="0" fontId="2" fillId="21" borderId="5" xfId="0" applyFont="1" applyFill="1" applyBorder="1" applyAlignment="1" applyProtection="1">
      <alignment horizontal="left"/>
    </xf>
    <xf numFmtId="0" fontId="2" fillId="21" borderId="8" xfId="0" applyFont="1" applyFill="1" applyBorder="1" applyAlignment="1" applyProtection="1">
      <alignment horizontal="left"/>
    </xf>
    <xf numFmtId="0" fontId="2" fillId="21" borderId="4" xfId="0" applyFont="1" applyFill="1" applyBorder="1" applyAlignment="1" applyProtection="1">
      <alignment horizontal="left"/>
    </xf>
    <xf numFmtId="0" fontId="0" fillId="5" borderId="11" xfId="0" applyFill="1" applyBorder="1" applyAlignment="1">
      <alignment horizontal="center" vertical="center"/>
    </xf>
    <xf numFmtId="0" fontId="0" fillId="12" borderId="11" xfId="0" applyFill="1" applyBorder="1" applyAlignment="1">
      <alignment horizontal="center"/>
    </xf>
    <xf numFmtId="0" fontId="16" fillId="25" borderId="5" xfId="0" applyFont="1" applyFill="1" applyBorder="1" applyAlignment="1">
      <alignment horizontal="center"/>
    </xf>
    <xf numFmtId="0" fontId="16" fillId="25" borderId="8" xfId="0" applyFont="1" applyFill="1" applyBorder="1" applyAlignment="1">
      <alignment horizontal="center"/>
    </xf>
    <xf numFmtId="0" fontId="0" fillId="3" borderId="11" xfId="0" applyFill="1" applyBorder="1" applyAlignment="1">
      <alignment horizontal="right"/>
    </xf>
    <xf numFmtId="0" fontId="0" fillId="2" borderId="9" xfId="0" applyFill="1" applyBorder="1" applyAlignment="1">
      <alignment horizontal="center" vertical="center"/>
    </xf>
    <xf numFmtId="0" fontId="0" fillId="2" borderId="61" xfId="0" applyFill="1" applyBorder="1" applyAlignment="1">
      <alignment horizontal="center" vertical="center"/>
    </xf>
    <xf numFmtId="0" fontId="0" fillId="2" borderId="1" xfId="0" applyFill="1" applyBorder="1" applyAlignment="1">
      <alignment horizontal="center" vertical="center"/>
    </xf>
    <xf numFmtId="0" fontId="36" fillId="21" borderId="11" xfId="0" applyFont="1" applyFill="1" applyBorder="1" applyAlignment="1" applyProtection="1">
      <alignment horizontal="center" vertical="center"/>
    </xf>
    <xf numFmtId="0" fontId="15" fillId="0" borderId="28" xfId="0" applyFont="1" applyBorder="1" applyAlignment="1">
      <alignment horizontal="center"/>
    </xf>
    <xf numFmtId="0" fontId="4" fillId="3" borderId="92" xfId="0" applyFont="1" applyFill="1" applyBorder="1" applyAlignment="1">
      <alignment horizontal="right" vertical="center"/>
    </xf>
    <xf numFmtId="0" fontId="4" fillId="3" borderId="31" xfId="0" applyFont="1" applyFill="1" applyBorder="1" applyAlignment="1">
      <alignment horizontal="right" vertical="center"/>
    </xf>
    <xf numFmtId="0" fontId="18" fillId="3" borderId="43" xfId="0" applyFont="1" applyFill="1" applyBorder="1" applyAlignment="1">
      <alignment horizontal="left" vertical="center"/>
    </xf>
    <xf numFmtId="0" fontId="18" fillId="3" borderId="42" xfId="0" applyFont="1" applyFill="1" applyBorder="1" applyAlignment="1">
      <alignment horizontal="left" vertical="center"/>
    </xf>
    <xf numFmtId="0" fontId="18" fillId="9" borderId="11" xfId="0" applyFont="1" applyFill="1" applyBorder="1" applyAlignment="1" applyProtection="1">
      <alignment horizontal="center"/>
      <protection locked="0"/>
    </xf>
    <xf numFmtId="0" fontId="18" fillId="9" borderId="15" xfId="0" applyFont="1" applyFill="1" applyBorder="1" applyAlignment="1" applyProtection="1">
      <alignment horizontal="center"/>
      <protection locked="0"/>
    </xf>
    <xf numFmtId="44" fontId="28" fillId="3" borderId="22" xfId="13" applyFont="1" applyFill="1" applyBorder="1" applyAlignment="1" applyProtection="1">
      <alignment horizontal="center" vertical="center"/>
    </xf>
    <xf numFmtId="44" fontId="28" fillId="3" borderId="21" xfId="13" applyFont="1" applyFill="1" applyBorder="1" applyAlignment="1" applyProtection="1">
      <alignment horizontal="center" vertical="center"/>
    </xf>
    <xf numFmtId="44" fontId="28" fillId="3" borderId="20" xfId="13" applyFont="1" applyFill="1" applyBorder="1" applyAlignment="1" applyProtection="1">
      <alignment horizontal="center" vertical="center"/>
    </xf>
    <xf numFmtId="0" fontId="4" fillId="0" borderId="33" xfId="0" applyFont="1" applyBorder="1" applyAlignment="1">
      <alignment horizontal="center"/>
    </xf>
    <xf numFmtId="0" fontId="18" fillId="3" borderId="11" xfId="0" applyFont="1" applyFill="1" applyBorder="1" applyAlignment="1">
      <alignment horizontal="right"/>
    </xf>
    <xf numFmtId="0" fontId="7" fillId="9" borderId="11" xfId="0" applyFont="1" applyFill="1" applyBorder="1" applyAlignment="1" applyProtection="1">
      <alignment horizontal="left"/>
      <protection locked="0"/>
    </xf>
    <xf numFmtId="0" fontId="4" fillId="0" borderId="10" xfId="0" applyFont="1" applyBorder="1" applyAlignment="1">
      <alignment horizontal="center"/>
    </xf>
    <xf numFmtId="0" fontId="4" fillId="0" borderId="12" xfId="0" applyFont="1" applyBorder="1" applyAlignment="1">
      <alignment horizontal="center"/>
    </xf>
    <xf numFmtId="0" fontId="4" fillId="0" borderId="28" xfId="0" applyFont="1" applyBorder="1" applyAlignment="1">
      <alignment horizontal="center"/>
    </xf>
    <xf numFmtId="0" fontId="7" fillId="3" borderId="22" xfId="0" applyFont="1" applyFill="1" applyBorder="1" applyAlignment="1">
      <alignment horizontal="left" vertical="center"/>
    </xf>
    <xf numFmtId="0" fontId="7" fillId="3" borderId="21" xfId="0" applyFont="1" applyFill="1" applyBorder="1" applyAlignment="1">
      <alignment horizontal="left" vertical="center"/>
    </xf>
    <xf numFmtId="0" fontId="7" fillId="3" borderId="60" xfId="0" applyFont="1" applyFill="1" applyBorder="1" applyAlignment="1">
      <alignment horizontal="left" vertical="center"/>
    </xf>
    <xf numFmtId="0" fontId="18" fillId="9" borderId="45" xfId="0" applyFont="1" applyFill="1" applyBorder="1" applyAlignment="1" applyProtection="1">
      <alignment horizontal="center"/>
      <protection locked="0"/>
    </xf>
    <xf numFmtId="0" fontId="18" fillId="9" borderId="44" xfId="0" applyFont="1" applyFill="1" applyBorder="1" applyAlignment="1" applyProtection="1">
      <alignment horizontal="center"/>
      <protection locked="0"/>
    </xf>
    <xf numFmtId="0" fontId="18" fillId="3" borderId="27" xfId="0" applyFont="1" applyFill="1" applyBorder="1" applyAlignment="1">
      <alignment horizontal="left" vertical="center"/>
    </xf>
    <xf numFmtId="0" fontId="18" fillId="3" borderId="18" xfId="0" applyFont="1" applyFill="1" applyBorder="1" applyAlignment="1">
      <alignment horizontal="left" vertical="center"/>
    </xf>
    <xf numFmtId="0" fontId="18" fillId="9" borderId="6" xfId="0" applyFont="1" applyFill="1" applyBorder="1" applyAlignment="1" applyProtection="1">
      <alignment horizontal="center"/>
      <protection locked="0"/>
    </xf>
    <xf numFmtId="0" fontId="18" fillId="9" borderId="47" xfId="0" applyFont="1" applyFill="1" applyBorder="1" applyAlignment="1" applyProtection="1">
      <alignment horizontal="center"/>
      <protection locked="0"/>
    </xf>
    <xf numFmtId="0" fontId="18" fillId="3" borderId="43" xfId="0" applyFont="1" applyFill="1" applyBorder="1" applyAlignment="1">
      <alignment horizontal="left"/>
    </xf>
    <xf numFmtId="0" fontId="18" fillId="3" borderId="42" xfId="0" applyFont="1" applyFill="1" applyBorder="1" applyAlignment="1">
      <alignment horizontal="left"/>
    </xf>
    <xf numFmtId="9" fontId="18" fillId="3" borderId="11" xfId="0" applyNumberFormat="1" applyFont="1" applyFill="1" applyBorder="1" applyAlignment="1">
      <alignment horizontal="center" vertical="center"/>
    </xf>
    <xf numFmtId="9" fontId="18" fillId="3" borderId="15" xfId="0" applyNumberFormat="1" applyFont="1" applyFill="1" applyBorder="1" applyAlignment="1">
      <alignment horizontal="center" vertical="center"/>
    </xf>
    <xf numFmtId="0" fontId="18" fillId="3" borderId="39" xfId="0" applyFont="1" applyFill="1" applyBorder="1" applyAlignment="1">
      <alignment horizontal="left" vertical="center"/>
    </xf>
    <xf numFmtId="0" fontId="18" fillId="3" borderId="38" xfId="0" applyFont="1" applyFill="1" applyBorder="1" applyAlignment="1">
      <alignment horizontal="left" vertical="center"/>
    </xf>
    <xf numFmtId="166" fontId="18" fillId="9" borderId="11" xfId="0" applyNumberFormat="1" applyFont="1" applyFill="1" applyBorder="1" applyAlignment="1" applyProtection="1">
      <alignment horizontal="center"/>
      <protection locked="0"/>
    </xf>
    <xf numFmtId="166" fontId="18" fillId="9" borderId="15" xfId="0" applyNumberFormat="1" applyFont="1" applyFill="1" applyBorder="1" applyAlignment="1" applyProtection="1">
      <alignment horizontal="center"/>
      <protection locked="0"/>
    </xf>
    <xf numFmtId="0" fontId="18" fillId="3" borderId="46" xfId="0" applyFont="1" applyFill="1" applyBorder="1" applyAlignment="1">
      <alignment horizontal="left" vertical="center"/>
    </xf>
    <xf numFmtId="0" fontId="18" fillId="3" borderId="8" xfId="0" applyFont="1" applyFill="1" applyBorder="1" applyAlignment="1">
      <alignment horizontal="left" vertical="center"/>
    </xf>
    <xf numFmtId="168" fontId="18" fillId="3" borderId="11" xfId="0" applyNumberFormat="1" applyFont="1" applyFill="1" applyBorder="1" applyAlignment="1">
      <alignment horizontal="center" wrapText="1"/>
    </xf>
    <xf numFmtId="168" fontId="18" fillId="3" borderId="15" xfId="0" applyNumberFormat="1" applyFont="1" applyFill="1" applyBorder="1" applyAlignment="1">
      <alignment horizontal="center" wrapText="1"/>
    </xf>
    <xf numFmtId="9" fontId="18" fillId="3" borderId="11" xfId="0" applyNumberFormat="1" applyFont="1" applyFill="1" applyBorder="1" applyAlignment="1">
      <alignment horizontal="center"/>
    </xf>
    <xf numFmtId="9" fontId="18" fillId="3" borderId="15" xfId="0" applyNumberFormat="1" applyFont="1" applyFill="1" applyBorder="1" applyAlignment="1">
      <alignment horizontal="center"/>
    </xf>
    <xf numFmtId="167" fontId="4" fillId="0" borderId="0" xfId="0" applyNumberFormat="1" applyFont="1" applyAlignment="1">
      <alignment horizontal="center"/>
    </xf>
    <xf numFmtId="167" fontId="4" fillId="0" borderId="14" xfId="0" applyNumberFormat="1" applyFont="1" applyBorder="1" applyAlignment="1">
      <alignment horizontal="center"/>
    </xf>
    <xf numFmtId="0" fontId="18" fillId="3" borderId="46" xfId="0" applyFont="1" applyFill="1" applyBorder="1" applyAlignment="1">
      <alignment horizontal="left"/>
    </xf>
    <xf numFmtId="0" fontId="18" fillId="3" borderId="8" xfId="0" applyFont="1" applyFill="1" applyBorder="1" applyAlignment="1">
      <alignment horizontal="left"/>
    </xf>
    <xf numFmtId="0" fontId="4" fillId="0" borderId="0" xfId="0" applyFont="1" applyAlignment="1">
      <alignment horizontal="center" vertical="center"/>
    </xf>
    <xf numFmtId="0" fontId="4" fillId="0" borderId="14" xfId="0" applyFont="1" applyBorder="1" applyAlignment="1">
      <alignment horizontal="center" vertical="center"/>
    </xf>
    <xf numFmtId="165" fontId="110" fillId="3" borderId="22" xfId="0" applyNumberFormat="1" applyFont="1" applyFill="1" applyBorder="1" applyAlignment="1">
      <alignment horizontal="center"/>
    </xf>
    <xf numFmtId="165" fontId="110" fillId="3" borderId="21" xfId="0" applyNumberFormat="1" applyFont="1" applyFill="1" applyBorder="1" applyAlignment="1">
      <alignment horizontal="center"/>
    </xf>
    <xf numFmtId="165" fontId="110" fillId="3" borderId="20" xfId="0" applyNumberFormat="1" applyFont="1" applyFill="1" applyBorder="1" applyAlignment="1">
      <alignment horizontal="center"/>
    </xf>
    <xf numFmtId="0" fontId="28" fillId="3" borderId="27" xfId="0" applyFont="1" applyFill="1" applyBorder="1" applyAlignment="1">
      <alignment horizontal="center" vertical="center"/>
    </xf>
    <xf numFmtId="0" fontId="51" fillId="0" borderId="18" xfId="0" applyFont="1" applyBorder="1" applyAlignment="1">
      <alignment vertical="center"/>
    </xf>
    <xf numFmtId="0" fontId="51" fillId="0" borderId="17" xfId="0" applyFont="1" applyBorder="1" applyAlignment="1">
      <alignment vertical="center"/>
    </xf>
    <xf numFmtId="165" fontId="18" fillId="3" borderId="5" xfId="0" applyNumberFormat="1" applyFont="1" applyFill="1" applyBorder="1" applyAlignment="1">
      <alignment horizontal="center" vertical="center"/>
    </xf>
    <xf numFmtId="165" fontId="18" fillId="3" borderId="8" xfId="0" applyNumberFormat="1" applyFont="1" applyFill="1" applyBorder="1" applyAlignment="1">
      <alignment horizontal="center" vertical="center"/>
    </xf>
    <xf numFmtId="165" fontId="18" fillId="3" borderId="16" xfId="0" applyNumberFormat="1" applyFont="1" applyFill="1" applyBorder="1" applyAlignment="1">
      <alignment horizontal="center" vertical="center"/>
    </xf>
    <xf numFmtId="170" fontId="85" fillId="3" borderId="11" xfId="0" applyNumberFormat="1" applyFont="1" applyFill="1" applyBorder="1" applyAlignment="1">
      <alignment horizontal="center"/>
    </xf>
    <xf numFmtId="170" fontId="85" fillId="3" borderId="15" xfId="0" applyNumberFormat="1" applyFont="1" applyFill="1" applyBorder="1" applyAlignment="1">
      <alignment horizontal="center"/>
    </xf>
    <xf numFmtId="39" fontId="85" fillId="3" borderId="91" xfId="0" applyNumberFormat="1" applyFont="1" applyFill="1" applyBorder="1" applyAlignment="1">
      <alignment horizontal="center"/>
    </xf>
    <xf numFmtId="39" fontId="85" fillId="3" borderId="85" xfId="0" applyNumberFormat="1" applyFont="1" applyFill="1" applyBorder="1" applyAlignment="1">
      <alignment horizontal="center"/>
    </xf>
    <xf numFmtId="39" fontId="85" fillId="3" borderId="52" xfId="0" applyNumberFormat="1" applyFont="1" applyFill="1" applyBorder="1" applyAlignment="1">
      <alignment horizontal="center"/>
    </xf>
    <xf numFmtId="0" fontId="21" fillId="3" borderId="43" xfId="4" applyFont="1" applyFill="1" applyBorder="1" applyAlignment="1" applyProtection="1">
      <alignment horizontal="left" vertical="center"/>
    </xf>
    <xf numFmtId="0" fontId="21" fillId="3" borderId="42" xfId="4" applyFont="1" applyFill="1" applyBorder="1" applyAlignment="1" applyProtection="1">
      <alignment horizontal="left" vertical="center"/>
    </xf>
    <xf numFmtId="0" fontId="16" fillId="9" borderId="15" xfId="0" applyFont="1" applyFill="1" applyBorder="1" applyProtection="1">
      <protection locked="0"/>
    </xf>
    <xf numFmtId="0" fontId="16" fillId="3" borderId="43" xfId="0" applyFont="1" applyFill="1" applyBorder="1" applyAlignment="1">
      <alignment horizontal="left"/>
    </xf>
    <xf numFmtId="0" fontId="16" fillId="3" borderId="42" xfId="0" applyFont="1" applyFill="1" applyBorder="1" applyAlignment="1">
      <alignment horizontal="left"/>
    </xf>
    <xf numFmtId="0" fontId="7" fillId="9" borderId="22" xfId="0" applyFont="1" applyFill="1" applyBorder="1" applyAlignment="1">
      <alignment horizontal="center"/>
    </xf>
    <xf numFmtId="0" fontId="7" fillId="9" borderId="20" xfId="0" applyFont="1" applyFill="1" applyBorder="1" applyAlignment="1">
      <alignment horizontal="center"/>
    </xf>
    <xf numFmtId="0" fontId="6" fillId="7" borderId="22" xfId="0" applyFont="1" applyFill="1" applyBorder="1" applyAlignment="1">
      <alignment horizontal="center" vertical="center" wrapText="1"/>
    </xf>
    <xf numFmtId="0" fontId="6" fillId="7" borderId="20" xfId="0" applyFont="1" applyFill="1" applyBorder="1" applyAlignment="1">
      <alignment horizontal="center" vertical="center" wrapText="1"/>
    </xf>
    <xf numFmtId="0" fontId="0" fillId="6" borderId="28" xfId="0" applyFill="1" applyBorder="1" applyAlignment="1">
      <alignment horizontal="center"/>
    </xf>
    <xf numFmtId="0" fontId="1" fillId="0" borderId="0" xfId="9" applyFont="1" applyAlignment="1">
      <alignment horizontal="left" vertical="center"/>
    </xf>
    <xf numFmtId="0" fontId="0" fillId="0" borderId="0" xfId="9" applyFont="1" applyAlignment="1">
      <alignment horizontal="left" vertical="center"/>
    </xf>
    <xf numFmtId="0" fontId="1" fillId="17" borderId="0" xfId="9" applyFont="1" applyFill="1" applyAlignment="1">
      <alignment horizontal="center" vertical="center"/>
    </xf>
    <xf numFmtId="0" fontId="16" fillId="0" borderId="0" xfId="9" applyFont="1" applyAlignment="1">
      <alignment horizontal="left" vertical="center" wrapText="1"/>
    </xf>
    <xf numFmtId="0" fontId="16" fillId="0" borderId="0" xfId="9" applyFont="1" applyAlignment="1">
      <alignment horizontal="left" vertical="center"/>
    </xf>
    <xf numFmtId="0" fontId="1" fillId="17" borderId="0" xfId="9" applyFont="1" applyFill="1" applyAlignment="1">
      <alignment horizontal="center"/>
    </xf>
    <xf numFmtId="0" fontId="1" fillId="0" borderId="22" xfId="9" applyFont="1" applyBorder="1" applyAlignment="1">
      <alignment horizontal="center"/>
    </xf>
    <xf numFmtId="0" fontId="1" fillId="0" borderId="21" xfId="9" applyFont="1" applyBorder="1" applyAlignment="1">
      <alignment horizontal="center"/>
    </xf>
    <xf numFmtId="0" fontId="1" fillId="0" borderId="20" xfId="9" applyFont="1" applyBorder="1" applyAlignment="1">
      <alignment horizontal="center"/>
    </xf>
    <xf numFmtId="0" fontId="1" fillId="0" borderId="0" xfId="9" applyFont="1" applyAlignment="1">
      <alignment horizontal="left" vertical="center" wrapText="1"/>
    </xf>
    <xf numFmtId="0" fontId="38" fillId="0" borderId="22" xfId="9" applyFont="1" applyBorder="1" applyAlignment="1">
      <alignment horizontal="center" vertical="center"/>
    </xf>
    <xf numFmtId="0" fontId="38" fillId="0" borderId="21" xfId="9" applyFont="1" applyBorder="1" applyAlignment="1">
      <alignment horizontal="center" vertical="center"/>
    </xf>
    <xf numFmtId="0" fontId="38" fillId="0" borderId="20" xfId="9" applyFont="1" applyBorder="1" applyAlignment="1">
      <alignment horizontal="center" vertical="center"/>
    </xf>
    <xf numFmtId="0" fontId="85" fillId="0" borderId="0" xfId="9" applyFont="1" applyAlignment="1">
      <alignment horizontal="center" vertical="center"/>
    </xf>
    <xf numFmtId="0" fontId="38" fillId="0" borderId="22" xfId="9" applyFont="1" applyBorder="1" applyAlignment="1">
      <alignment horizontal="center"/>
    </xf>
    <xf numFmtId="0" fontId="38" fillId="0" borderId="21" xfId="9" applyFont="1" applyBorder="1" applyAlignment="1">
      <alignment horizontal="center"/>
    </xf>
    <xf numFmtId="0" fontId="38" fillId="0" borderId="20" xfId="9" applyFont="1" applyBorder="1" applyAlignment="1">
      <alignment horizontal="center"/>
    </xf>
    <xf numFmtId="0" fontId="30" fillId="0" borderId="0" xfId="9" applyFont="1" applyAlignment="1">
      <alignment horizontal="right" vertical="center"/>
    </xf>
    <xf numFmtId="0" fontId="83" fillId="0" borderId="0" xfId="9" applyFont="1" applyAlignment="1">
      <alignment horizontal="center"/>
    </xf>
    <xf numFmtId="0" fontId="84" fillId="0" borderId="0" xfId="9" applyFont="1" applyAlignment="1">
      <alignment horizontal="center"/>
    </xf>
    <xf numFmtId="0" fontId="1" fillId="0" borderId="0" xfId="9" applyAlignment="1">
      <alignment horizontal="center"/>
    </xf>
    <xf numFmtId="0" fontId="1" fillId="0" borderId="0" xfId="9" applyFont="1" applyAlignment="1">
      <alignment horizontal="center" wrapText="1"/>
    </xf>
    <xf numFmtId="0" fontId="0" fillId="0" borderId="0" xfId="9" applyFont="1" applyAlignment="1">
      <alignment horizontal="left" vertical="center" wrapText="1"/>
    </xf>
    <xf numFmtId="0" fontId="36" fillId="0" borderId="37" xfId="9" applyFont="1" applyBorder="1" applyAlignment="1">
      <alignment horizontal="left" vertical="center"/>
    </xf>
    <xf numFmtId="0" fontId="36" fillId="0" borderId="36" xfId="9" applyFont="1" applyBorder="1" applyAlignment="1">
      <alignment horizontal="left" vertical="center"/>
    </xf>
    <xf numFmtId="0" fontId="36" fillId="0" borderId="35" xfId="9" applyFont="1" applyBorder="1" applyAlignment="1">
      <alignment horizontal="left" vertical="center"/>
    </xf>
    <xf numFmtId="0" fontId="38" fillId="0" borderId="37" xfId="9" applyFont="1" applyBorder="1" applyAlignment="1">
      <alignment horizontal="left" vertical="center"/>
    </xf>
    <xf numFmtId="0" fontId="38" fillId="0" borderId="36" xfId="9" applyFont="1" applyBorder="1" applyAlignment="1">
      <alignment horizontal="left" vertical="center"/>
    </xf>
    <xf numFmtId="0" fontId="38" fillId="0" borderId="35" xfId="9" applyFont="1" applyBorder="1" applyAlignment="1">
      <alignment horizontal="left" vertical="center"/>
    </xf>
    <xf numFmtId="0" fontId="1" fillId="0" borderId="0" xfId="9" applyFont="1" applyAlignment="1">
      <alignment horizontal="center" vertical="center" wrapText="1"/>
    </xf>
    <xf numFmtId="0" fontId="38" fillId="2" borderId="22" xfId="9" applyFont="1" applyFill="1" applyBorder="1" applyAlignment="1">
      <alignment horizontal="center" vertical="center"/>
    </xf>
    <xf numFmtId="0" fontId="38" fillId="2" borderId="21" xfId="9" applyFont="1" applyFill="1" applyBorder="1" applyAlignment="1">
      <alignment horizontal="center" vertical="center"/>
    </xf>
    <xf numFmtId="0" fontId="38" fillId="2" borderId="20" xfId="9" applyFont="1" applyFill="1" applyBorder="1" applyAlignment="1">
      <alignment horizontal="center" vertical="center"/>
    </xf>
    <xf numFmtId="0" fontId="1" fillId="0" borderId="0" xfId="9" applyFont="1" applyAlignment="1">
      <alignment horizontal="center" vertical="center"/>
    </xf>
    <xf numFmtId="0" fontId="41" fillId="2" borderId="0" xfId="16" applyFont="1" applyFill="1" applyAlignment="1" applyProtection="1">
      <alignment horizontal="left" vertical="center"/>
    </xf>
    <xf numFmtId="0" fontId="1" fillId="0" borderId="18" xfId="9" applyFont="1" applyBorder="1" applyAlignment="1">
      <alignment horizontal="center" vertical="center"/>
    </xf>
    <xf numFmtId="0" fontId="1" fillId="19" borderId="11" xfId="9" applyFill="1" applyBorder="1" applyAlignment="1">
      <alignment horizontal="center"/>
    </xf>
    <xf numFmtId="0" fontId="1" fillId="19" borderId="5" xfId="9" applyFill="1" applyBorder="1" applyAlignment="1">
      <alignment horizontal="center" vertical="center"/>
    </xf>
    <xf numFmtId="0" fontId="1" fillId="19" borderId="8" xfId="9" applyFill="1" applyBorder="1" applyAlignment="1">
      <alignment horizontal="center" vertical="center"/>
    </xf>
    <xf numFmtId="0" fontId="1" fillId="19" borderId="4" xfId="9" applyFill="1" applyBorder="1" applyAlignment="1">
      <alignment horizontal="center" vertical="center"/>
    </xf>
    <xf numFmtId="0" fontId="1" fillId="2" borderId="0" xfId="9" applyFont="1" applyFill="1" applyAlignment="1">
      <alignment horizontal="left" vertical="center"/>
    </xf>
    <xf numFmtId="0" fontId="30" fillId="0" borderId="0" xfId="9" applyFont="1" applyAlignment="1">
      <alignment horizontal="right"/>
    </xf>
    <xf numFmtId="0" fontId="40" fillId="0" borderId="0" xfId="9" applyFont="1" applyAlignment="1">
      <alignment horizontal="center"/>
    </xf>
    <xf numFmtId="0" fontId="85" fillId="0" borderId="0" xfId="9" applyFont="1" applyAlignment="1">
      <alignment horizontal="center"/>
    </xf>
    <xf numFmtId="49" fontId="1" fillId="0" borderId="0" xfId="9" applyNumberFormat="1" applyFont="1" applyAlignment="1">
      <alignment horizontal="left" vertical="center" wrapText="1"/>
    </xf>
    <xf numFmtId="0" fontId="1" fillId="0" borderId="0" xfId="9" applyFont="1" applyAlignment="1">
      <alignment horizontal="center"/>
    </xf>
    <xf numFmtId="0" fontId="1" fillId="0" borderId="12" xfId="9" applyBorder="1" applyAlignment="1">
      <alignment horizontal="center"/>
    </xf>
    <xf numFmtId="0" fontId="2" fillId="0" borderId="0" xfId="9" applyFont="1" applyAlignment="1">
      <alignment horizontal="left" vertical="center"/>
    </xf>
    <xf numFmtId="0" fontId="2" fillId="0" borderId="0" xfId="9" applyFont="1" applyAlignment="1">
      <alignment horizontal="center" vertical="center"/>
    </xf>
    <xf numFmtId="0" fontId="36" fillId="0" borderId="0" xfId="9" applyFont="1" applyAlignment="1">
      <alignment horizontal="right" vertical="center"/>
    </xf>
    <xf numFmtId="0" fontId="29" fillId="0" borderId="0" xfId="9" applyFont="1" applyBorder="1" applyAlignment="1">
      <alignment horizontal="left" vertical="center" wrapText="1"/>
    </xf>
    <xf numFmtId="0" fontId="29" fillId="0" borderId="0" xfId="9" applyFont="1" applyBorder="1" applyAlignment="1">
      <alignment horizontal="center"/>
    </xf>
    <xf numFmtId="0" fontId="36" fillId="0" borderId="0" xfId="9" applyFont="1" applyBorder="1" applyAlignment="1">
      <alignment horizontal="left" vertical="center"/>
    </xf>
    <xf numFmtId="0" fontId="102" fillId="2" borderId="0" xfId="9" applyFont="1" applyFill="1" applyBorder="1" applyAlignment="1">
      <alignment horizontal="left" vertical="center" wrapText="1"/>
    </xf>
    <xf numFmtId="0" fontId="102" fillId="0" borderId="0" xfId="9" applyFont="1" applyBorder="1" applyAlignment="1">
      <alignment horizontal="left" wrapText="1"/>
    </xf>
    <xf numFmtId="0" fontId="102" fillId="0" borderId="0" xfId="9" applyFont="1" applyBorder="1" applyAlignment="1">
      <alignment horizontal="left" vertical="center" wrapText="1"/>
    </xf>
    <xf numFmtId="0" fontId="115" fillId="2" borderId="0" xfId="16" applyFont="1" applyFill="1" applyBorder="1" applyAlignment="1" applyProtection="1">
      <alignment horizontal="center" vertical="center"/>
    </xf>
    <xf numFmtId="0" fontId="16" fillId="19" borderId="10" xfId="16" applyFont="1" applyFill="1" applyBorder="1" applyAlignment="1" applyProtection="1">
      <alignment horizontal="center" vertical="top" wrapText="1"/>
    </xf>
    <xf numFmtId="0" fontId="41" fillId="19" borderId="12" xfId="16" applyFill="1" applyBorder="1" applyAlignment="1" applyProtection="1">
      <alignment horizontal="center" vertical="top" wrapText="1"/>
    </xf>
    <xf numFmtId="0" fontId="41" fillId="19" borderId="9" xfId="16" applyFill="1" applyBorder="1" applyAlignment="1" applyProtection="1">
      <alignment horizontal="center" vertical="top" wrapText="1"/>
    </xf>
    <xf numFmtId="0" fontId="41" fillId="19" borderId="62" xfId="16" applyFill="1" applyBorder="1" applyAlignment="1" applyProtection="1">
      <alignment horizontal="center" vertical="top" wrapText="1"/>
    </xf>
    <xf numFmtId="0" fontId="41" fillId="19" borderId="0" xfId="16" applyFill="1" applyBorder="1" applyAlignment="1" applyProtection="1">
      <alignment horizontal="center" vertical="top" wrapText="1"/>
    </xf>
    <xf numFmtId="0" fontId="41" fillId="19" borderId="61" xfId="16" applyFill="1" applyBorder="1" applyAlignment="1" applyProtection="1">
      <alignment horizontal="center" vertical="top" wrapText="1"/>
    </xf>
    <xf numFmtId="0" fontId="41" fillId="19" borderId="3" xfId="16" applyFill="1" applyBorder="1" applyAlignment="1" applyProtection="1">
      <alignment horizontal="center" vertical="top" wrapText="1"/>
    </xf>
    <xf numFmtId="0" fontId="41" fillId="19" borderId="2" xfId="16" applyFill="1" applyBorder="1" applyAlignment="1" applyProtection="1">
      <alignment horizontal="center" vertical="top" wrapText="1"/>
    </xf>
    <xf numFmtId="0" fontId="41" fillId="19" borderId="1" xfId="16" applyFill="1" applyBorder="1" applyAlignment="1" applyProtection="1">
      <alignment horizontal="center" vertical="top" wrapText="1"/>
    </xf>
    <xf numFmtId="0" fontId="55" fillId="0" borderId="0" xfId="9" applyFont="1" applyAlignment="1">
      <alignment horizontal="center" vertical="center"/>
    </xf>
    <xf numFmtId="0" fontId="28" fillId="0" borderId="0" xfId="9" applyFont="1" applyAlignment="1">
      <alignment horizontal="center"/>
    </xf>
    <xf numFmtId="0" fontId="31" fillId="0" borderId="0" xfId="9" applyFont="1" applyAlignment="1">
      <alignment horizontal="center"/>
    </xf>
    <xf numFmtId="0" fontId="118" fillId="0" borderId="0" xfId="9" applyFont="1" applyAlignment="1">
      <alignment horizontal="center"/>
    </xf>
    <xf numFmtId="0" fontId="117" fillId="0" borderId="0" xfId="9" applyFont="1" applyAlignment="1">
      <alignment horizontal="center"/>
    </xf>
    <xf numFmtId="0" fontId="2" fillId="0" borderId="0" xfId="9" applyFont="1" applyAlignment="1">
      <alignment horizontal="right"/>
    </xf>
    <xf numFmtId="0" fontId="30" fillId="5" borderId="27" xfId="0" applyFont="1" applyFill="1" applyBorder="1" applyAlignment="1" applyProtection="1">
      <alignment horizontal="right" vertical="top" wrapText="1"/>
    </xf>
    <xf numFmtId="0" fontId="30" fillId="5" borderId="25" xfId="0" applyFont="1" applyFill="1" applyBorder="1" applyAlignment="1" applyProtection="1">
      <alignment horizontal="right" vertical="top" wrapText="1"/>
    </xf>
    <xf numFmtId="0" fontId="30" fillId="5" borderId="18" xfId="0" applyFont="1" applyFill="1" applyBorder="1" applyAlignment="1" applyProtection="1">
      <alignment horizontal="left" vertical="top" wrapText="1"/>
    </xf>
    <xf numFmtId="0" fontId="30" fillId="5" borderId="17" xfId="0" applyFont="1" applyFill="1" applyBorder="1" applyAlignment="1" applyProtection="1">
      <alignment horizontal="left" vertical="top" wrapText="1"/>
    </xf>
    <xf numFmtId="0" fontId="30" fillId="5" borderId="28" xfId="0" applyFont="1" applyFill="1" applyBorder="1" applyAlignment="1" applyProtection="1">
      <alignment horizontal="left" vertical="top" wrapText="1"/>
    </xf>
    <xf numFmtId="0" fontId="30" fillId="5" borderId="24" xfId="0" applyFont="1" applyFill="1" applyBorder="1" applyAlignment="1" applyProtection="1">
      <alignment horizontal="left" vertical="top" wrapText="1"/>
    </xf>
    <xf numFmtId="0" fontId="87" fillId="5" borderId="22" xfId="16" applyFont="1" applyFill="1" applyBorder="1" applyAlignment="1" applyProtection="1">
      <alignment horizontal="center" vertical="center" wrapText="1"/>
      <protection locked="0"/>
    </xf>
    <xf numFmtId="0" fontId="87" fillId="5" borderId="21" xfId="16" applyFont="1" applyFill="1" applyBorder="1" applyAlignment="1" applyProtection="1">
      <alignment horizontal="center" vertical="center" wrapText="1"/>
      <protection locked="0"/>
    </xf>
    <xf numFmtId="0" fontId="87" fillId="5" borderId="20" xfId="16" applyFont="1" applyFill="1" applyBorder="1" applyAlignment="1" applyProtection="1">
      <alignment horizontal="center" vertical="center" wrapText="1"/>
      <protection locked="0"/>
    </xf>
    <xf numFmtId="0" fontId="30" fillId="5" borderId="18" xfId="0" applyFont="1" applyFill="1" applyBorder="1" applyAlignment="1" applyProtection="1">
      <alignment horizontal="left" vertical="center" wrapText="1"/>
    </xf>
    <xf numFmtId="0" fontId="30" fillId="5" borderId="17" xfId="0" applyFont="1" applyFill="1" applyBorder="1" applyAlignment="1" applyProtection="1">
      <alignment horizontal="left" vertical="center" wrapText="1"/>
    </xf>
    <xf numFmtId="0" fontId="30" fillId="5" borderId="28" xfId="0" applyFont="1" applyFill="1" applyBorder="1" applyAlignment="1" applyProtection="1">
      <alignment horizontal="left" vertical="center" wrapText="1"/>
    </xf>
    <xf numFmtId="0" fontId="30" fillId="5" borderId="24" xfId="0" applyFont="1" applyFill="1" applyBorder="1" applyAlignment="1" applyProtection="1">
      <alignment horizontal="left" vertical="center" wrapText="1"/>
    </xf>
    <xf numFmtId="0" fontId="0" fillId="20" borderId="27" xfId="0" applyFill="1" applyBorder="1" applyAlignment="1" applyProtection="1">
      <alignment horizontal="right" vertical="center"/>
    </xf>
    <xf numFmtId="0" fontId="0" fillId="20" borderId="25" xfId="0" applyFill="1" applyBorder="1" applyAlignment="1" applyProtection="1">
      <alignment horizontal="right" vertical="center"/>
    </xf>
    <xf numFmtId="0" fontId="30" fillId="20" borderId="18" xfId="0" applyFont="1" applyFill="1" applyBorder="1" applyAlignment="1" applyProtection="1">
      <alignment horizontal="left" vertical="center"/>
    </xf>
    <xf numFmtId="0" fontId="30" fillId="20" borderId="17" xfId="0" applyFont="1" applyFill="1" applyBorder="1" applyAlignment="1" applyProtection="1">
      <alignment horizontal="left" vertical="center"/>
    </xf>
    <xf numFmtId="0" fontId="30" fillId="20" borderId="28" xfId="0" applyFont="1" applyFill="1" applyBorder="1" applyAlignment="1" applyProtection="1">
      <alignment horizontal="left" vertical="center"/>
    </xf>
    <xf numFmtId="0" fontId="30" fillId="20" borderId="24" xfId="0" applyFont="1" applyFill="1" applyBorder="1" applyAlignment="1" applyProtection="1">
      <alignment horizontal="left" vertical="center"/>
    </xf>
    <xf numFmtId="0" fontId="87" fillId="20" borderId="22" xfId="16" applyFont="1" applyFill="1" applyBorder="1" applyAlignment="1" applyProtection="1">
      <alignment horizontal="center" vertical="center" wrapText="1"/>
      <protection locked="0"/>
    </xf>
    <xf numFmtId="0" fontId="87" fillId="20" borderId="21" xfId="16" applyFont="1" applyFill="1" applyBorder="1" applyAlignment="1" applyProtection="1">
      <alignment horizontal="center" vertical="center" wrapText="1"/>
      <protection locked="0"/>
    </xf>
    <xf numFmtId="0" fontId="87" fillId="20" borderId="20" xfId="16" applyFont="1" applyFill="1" applyBorder="1" applyAlignment="1" applyProtection="1">
      <alignment horizontal="center" vertical="center" wrapText="1"/>
      <protection locked="0"/>
    </xf>
    <xf numFmtId="0" fontId="31" fillId="5" borderId="27" xfId="0" applyFont="1" applyFill="1" applyBorder="1" applyAlignment="1" applyProtection="1">
      <alignment horizontal="left" vertical="center" wrapText="1"/>
    </xf>
    <xf numFmtId="0" fontId="31" fillId="5" borderId="18" xfId="0" applyFont="1" applyFill="1" applyBorder="1" applyAlignment="1" applyProtection="1">
      <alignment horizontal="left" vertical="center" wrapText="1"/>
    </xf>
    <xf numFmtId="0" fontId="31" fillId="5" borderId="17" xfId="0" applyFont="1" applyFill="1" applyBorder="1" applyAlignment="1" applyProtection="1">
      <alignment horizontal="left" vertical="center" wrapText="1"/>
    </xf>
    <xf numFmtId="0" fontId="31" fillId="5" borderId="25" xfId="0" applyFont="1" applyFill="1" applyBorder="1" applyAlignment="1" applyProtection="1">
      <alignment horizontal="left" vertical="center" wrapText="1"/>
    </xf>
    <xf numFmtId="0" fontId="31" fillId="5" borderId="28" xfId="0" applyFont="1" applyFill="1" applyBorder="1" applyAlignment="1" applyProtection="1">
      <alignment horizontal="left" vertical="center" wrapText="1"/>
    </xf>
    <xf numFmtId="0" fontId="31" fillId="5" borderId="24" xfId="0" applyFont="1" applyFill="1" applyBorder="1" applyAlignment="1" applyProtection="1">
      <alignment horizontal="left" vertical="center" wrapText="1"/>
    </xf>
    <xf numFmtId="44" fontId="2" fillId="19" borderId="27" xfId="13" applyFont="1" applyFill="1" applyBorder="1" applyAlignment="1" applyProtection="1">
      <alignment horizontal="center" vertical="center"/>
    </xf>
    <xf numFmtId="44" fontId="2" fillId="19" borderId="17" xfId="13" applyFont="1" applyFill="1" applyBorder="1" applyAlignment="1" applyProtection="1">
      <alignment horizontal="center" vertical="center"/>
    </xf>
    <xf numFmtId="44" fontId="2" fillId="19" borderId="25" xfId="13" applyFont="1" applyFill="1" applyBorder="1" applyAlignment="1" applyProtection="1">
      <alignment horizontal="center" vertical="center"/>
    </xf>
    <xf numFmtId="44" fontId="2" fillId="19" borderId="24" xfId="13" applyFont="1" applyFill="1" applyBorder="1" applyAlignment="1" applyProtection="1">
      <alignment horizontal="center" vertical="center"/>
    </xf>
    <xf numFmtId="0" fontId="2" fillId="19" borderId="27" xfId="13" applyNumberFormat="1" applyFont="1" applyFill="1" applyBorder="1" applyAlignment="1" applyProtection="1">
      <alignment horizontal="left" vertical="center" wrapText="1"/>
      <protection locked="0"/>
    </xf>
    <xf numFmtId="0" fontId="2" fillId="19" borderId="18" xfId="13" applyNumberFormat="1" applyFont="1" applyFill="1" applyBorder="1" applyAlignment="1" applyProtection="1">
      <alignment horizontal="left" vertical="center" wrapText="1"/>
      <protection locked="0"/>
    </xf>
    <xf numFmtId="0" fontId="2" fillId="19" borderId="17" xfId="13" applyNumberFormat="1" applyFont="1" applyFill="1" applyBorder="1" applyAlignment="1" applyProtection="1">
      <alignment horizontal="left" vertical="center" wrapText="1"/>
      <protection locked="0"/>
    </xf>
    <xf numFmtId="0" fontId="2" fillId="19" borderId="25" xfId="13" applyNumberFormat="1" applyFont="1" applyFill="1" applyBorder="1" applyAlignment="1" applyProtection="1">
      <alignment horizontal="left" vertical="center" wrapText="1"/>
      <protection locked="0"/>
    </xf>
    <xf numFmtId="0" fontId="2" fillId="19" borderId="28" xfId="13" applyNumberFormat="1" applyFont="1" applyFill="1" applyBorder="1" applyAlignment="1" applyProtection="1">
      <alignment horizontal="left" vertical="center" wrapText="1"/>
      <protection locked="0"/>
    </xf>
    <xf numFmtId="0" fontId="2" fillId="19" borderId="24" xfId="13" applyNumberFormat="1" applyFont="1" applyFill="1" applyBorder="1" applyAlignment="1" applyProtection="1">
      <alignment horizontal="left" vertical="center" wrapText="1"/>
      <protection locked="0"/>
    </xf>
    <xf numFmtId="0" fontId="36" fillId="5" borderId="22" xfId="0" applyFont="1" applyFill="1" applyBorder="1" applyAlignment="1" applyProtection="1">
      <alignment horizontal="center"/>
    </xf>
    <xf numFmtId="0" fontId="36" fillId="5" borderId="21" xfId="0" applyFont="1" applyFill="1" applyBorder="1" applyAlignment="1" applyProtection="1">
      <alignment horizontal="center"/>
    </xf>
    <xf numFmtId="0" fontId="36" fillId="5" borderId="20" xfId="0" applyFont="1" applyFill="1" applyBorder="1" applyAlignment="1" applyProtection="1">
      <alignment horizontal="center"/>
    </xf>
    <xf numFmtId="0" fontId="31" fillId="20" borderId="23" xfId="0" applyFont="1" applyFill="1" applyBorder="1" applyAlignment="1" applyProtection="1">
      <alignment horizontal="left" vertical="center" wrapText="1"/>
    </xf>
    <xf numFmtId="0" fontId="31" fillId="20" borderId="49" xfId="0" applyFont="1" applyFill="1" applyBorder="1" applyAlignment="1" applyProtection="1">
      <alignment horizontal="left" vertical="center" wrapText="1"/>
    </xf>
    <xf numFmtId="0" fontId="36" fillId="20" borderId="27" xfId="0" applyFont="1" applyFill="1" applyBorder="1" applyAlignment="1" applyProtection="1">
      <alignment horizontal="center" vertical="center" wrapText="1"/>
    </xf>
    <xf numFmtId="0" fontId="36" fillId="20" borderId="18" xfId="0" applyFont="1" applyFill="1" applyBorder="1" applyAlignment="1" applyProtection="1">
      <alignment horizontal="center" vertical="center" wrapText="1"/>
    </xf>
    <xf numFmtId="0" fontId="36" fillId="20" borderId="17" xfId="0" applyFont="1" applyFill="1" applyBorder="1" applyAlignment="1" applyProtection="1">
      <alignment horizontal="center" vertical="center" wrapText="1"/>
    </xf>
    <xf numFmtId="0" fontId="36" fillId="20" borderId="25" xfId="0" applyFont="1" applyFill="1" applyBorder="1" applyAlignment="1" applyProtection="1">
      <alignment horizontal="center" vertical="center" wrapText="1"/>
    </xf>
    <xf numFmtId="0" fontId="36" fillId="20" borderId="28" xfId="0" applyFont="1" applyFill="1" applyBorder="1" applyAlignment="1" applyProtection="1">
      <alignment horizontal="center" vertical="center" wrapText="1"/>
    </xf>
    <xf numFmtId="0" fontId="36" fillId="20" borderId="24" xfId="0" applyFont="1" applyFill="1" applyBorder="1" applyAlignment="1" applyProtection="1">
      <alignment horizontal="center" vertical="center" wrapText="1"/>
    </xf>
    <xf numFmtId="0" fontId="0" fillId="5" borderId="27" xfId="0" applyFill="1" applyBorder="1" applyAlignment="1" applyProtection="1">
      <alignment horizontal="right" vertical="center"/>
    </xf>
    <xf numFmtId="0" fontId="0" fillId="5" borderId="25" xfId="0" applyFill="1" applyBorder="1" applyAlignment="1" applyProtection="1">
      <alignment horizontal="right" vertical="center"/>
    </xf>
    <xf numFmtId="0" fontId="30" fillId="5" borderId="18" xfId="0" applyFont="1" applyFill="1" applyBorder="1" applyAlignment="1" applyProtection="1">
      <alignment horizontal="left" vertical="center"/>
    </xf>
    <xf numFmtId="0" fontId="30" fillId="5" borderId="28" xfId="0" applyFont="1" applyFill="1" applyBorder="1" applyAlignment="1" applyProtection="1">
      <alignment horizontal="left" vertical="center"/>
    </xf>
    <xf numFmtId="0" fontId="87" fillId="5" borderId="18" xfId="16" applyFont="1" applyFill="1" applyBorder="1" applyAlignment="1" applyProtection="1">
      <alignment horizontal="left" vertical="center"/>
      <protection locked="0"/>
    </xf>
    <xf numFmtId="0" fontId="87" fillId="5" borderId="17" xfId="16" applyFont="1" applyFill="1" applyBorder="1" applyAlignment="1" applyProtection="1">
      <alignment horizontal="left" vertical="center"/>
      <protection locked="0"/>
    </xf>
    <xf numFmtId="0" fontId="87" fillId="5" borderId="28" xfId="16" applyFont="1" applyFill="1" applyBorder="1" applyAlignment="1" applyProtection="1">
      <alignment horizontal="left" vertical="center"/>
      <protection locked="0"/>
    </xf>
    <xf numFmtId="0" fontId="87" fillId="5" borderId="24" xfId="16" applyFont="1" applyFill="1" applyBorder="1" applyAlignment="1" applyProtection="1">
      <alignment horizontal="left" vertical="center"/>
      <protection locked="0"/>
    </xf>
    <xf numFmtId="0" fontId="30" fillId="20" borderId="19" xfId="0" applyFont="1" applyFill="1" applyBorder="1" applyAlignment="1" applyProtection="1">
      <alignment horizontal="center" vertical="center" wrapText="1"/>
    </xf>
    <xf numFmtId="0" fontId="31" fillId="5" borderId="27" xfId="0" applyFont="1" applyFill="1" applyBorder="1" applyAlignment="1" applyProtection="1">
      <alignment horizontal="center" vertical="center" wrapText="1"/>
    </xf>
    <xf numFmtId="0" fontId="31" fillId="5" borderId="18" xfId="0" applyFont="1" applyFill="1" applyBorder="1" applyAlignment="1" applyProtection="1">
      <alignment horizontal="center" vertical="center" wrapText="1"/>
    </xf>
    <xf numFmtId="0" fontId="31" fillId="5" borderId="17" xfId="0" applyFont="1" applyFill="1" applyBorder="1" applyAlignment="1" applyProtection="1">
      <alignment horizontal="center" vertical="center" wrapText="1"/>
    </xf>
    <xf numFmtId="0" fontId="31" fillId="5" borderId="25" xfId="0" applyFont="1" applyFill="1" applyBorder="1" applyAlignment="1" applyProtection="1">
      <alignment horizontal="center" vertical="center" wrapText="1"/>
    </xf>
    <xf numFmtId="0" fontId="31" fillId="5" borderId="28" xfId="0" applyFont="1" applyFill="1" applyBorder="1" applyAlignment="1" applyProtection="1">
      <alignment horizontal="center" vertical="center" wrapText="1"/>
    </xf>
    <xf numFmtId="0" fontId="31" fillId="5" borderId="24" xfId="0" applyFont="1" applyFill="1" applyBorder="1" applyAlignment="1" applyProtection="1">
      <alignment horizontal="center" vertical="center" wrapText="1"/>
    </xf>
    <xf numFmtId="0" fontId="31" fillId="20" borderId="23" xfId="0" applyFont="1" applyFill="1" applyBorder="1" applyAlignment="1" applyProtection="1">
      <alignment horizontal="left" vertical="center"/>
    </xf>
    <xf numFmtId="0" fontId="31" fillId="20" borderId="49" xfId="0" applyFont="1" applyFill="1" applyBorder="1" applyAlignment="1" applyProtection="1">
      <alignment horizontal="left" vertical="center"/>
    </xf>
    <xf numFmtId="0" fontId="36" fillId="20" borderId="27" xfId="0" applyFont="1" applyFill="1" applyBorder="1" applyAlignment="1" applyProtection="1">
      <alignment horizontal="center" vertical="center"/>
    </xf>
    <xf numFmtId="0" fontId="36" fillId="20" borderId="18" xfId="0" applyFont="1" applyFill="1" applyBorder="1" applyAlignment="1" applyProtection="1">
      <alignment horizontal="center" vertical="center"/>
    </xf>
    <xf numFmtId="0" fontId="36" fillId="20" borderId="17" xfId="0" applyFont="1" applyFill="1" applyBorder="1" applyAlignment="1" applyProtection="1">
      <alignment horizontal="center" vertical="center"/>
    </xf>
    <xf numFmtId="0" fontId="2" fillId="5" borderId="23" xfId="0" applyFont="1" applyFill="1" applyBorder="1" applyAlignment="1" applyProtection="1">
      <alignment horizontal="left" vertical="center"/>
    </xf>
    <xf numFmtId="0" fontId="2" fillId="5" borderId="49" xfId="0" applyFont="1" applyFill="1" applyBorder="1" applyAlignment="1" applyProtection="1">
      <alignment horizontal="left" vertical="center"/>
    </xf>
    <xf numFmtId="0" fontId="30" fillId="5" borderId="27" xfId="0" applyFont="1" applyFill="1" applyBorder="1" applyAlignment="1" applyProtection="1">
      <alignment horizontal="right" vertical="center"/>
    </xf>
    <xf numFmtId="0" fontId="30" fillId="5" borderId="25" xfId="0" applyFont="1" applyFill="1" applyBorder="1" applyAlignment="1" applyProtection="1">
      <alignment horizontal="right" vertical="center"/>
    </xf>
    <xf numFmtId="0" fontId="30" fillId="5" borderId="17" xfId="0" applyFont="1" applyFill="1" applyBorder="1" applyAlignment="1" applyProtection="1">
      <alignment horizontal="left" vertical="center"/>
    </xf>
    <xf numFmtId="0" fontId="30" fillId="5" borderId="24" xfId="0" applyFont="1" applyFill="1" applyBorder="1" applyAlignment="1" applyProtection="1">
      <alignment horizontal="left" vertical="center"/>
    </xf>
    <xf numFmtId="0" fontId="87" fillId="20" borderId="22" xfId="16" applyFont="1" applyFill="1" applyBorder="1" applyAlignment="1" applyProtection="1">
      <alignment horizontal="left" vertical="center"/>
      <protection locked="0"/>
    </xf>
    <xf numFmtId="0" fontId="87" fillId="20" borderId="21" xfId="16" applyFont="1" applyFill="1" applyBorder="1" applyAlignment="1" applyProtection="1">
      <alignment horizontal="left" vertical="center"/>
      <protection locked="0"/>
    </xf>
    <xf numFmtId="0" fontId="87" fillId="20" borderId="20" xfId="16" applyFont="1" applyFill="1" applyBorder="1" applyAlignment="1" applyProtection="1">
      <alignment horizontal="left" vertical="center"/>
      <protection locked="0"/>
    </xf>
    <xf numFmtId="0" fontId="41" fillId="20" borderId="22" xfId="16" applyFill="1" applyBorder="1" applyAlignment="1" applyProtection="1">
      <alignment horizontal="left" vertical="center"/>
      <protection locked="0"/>
    </xf>
    <xf numFmtId="0" fontId="41" fillId="20" borderId="21" xfId="16" applyFill="1" applyBorder="1" applyAlignment="1" applyProtection="1">
      <alignment horizontal="left" vertical="center"/>
      <protection locked="0"/>
    </xf>
    <xf numFmtId="0" fontId="41" fillId="20" borderId="20" xfId="16" applyFill="1" applyBorder="1" applyAlignment="1" applyProtection="1">
      <alignment horizontal="left" vertical="center"/>
      <protection locked="0"/>
    </xf>
    <xf numFmtId="0" fontId="36" fillId="20" borderId="21" xfId="0" applyFont="1" applyFill="1" applyBorder="1" applyAlignment="1" applyProtection="1">
      <alignment horizontal="left" vertical="center"/>
    </xf>
    <xf numFmtId="0" fontId="36" fillId="20" borderId="20" xfId="0" applyFont="1" applyFill="1" applyBorder="1" applyAlignment="1" applyProtection="1">
      <alignment horizontal="left" vertical="center"/>
    </xf>
    <xf numFmtId="0" fontId="30" fillId="5" borderId="19" xfId="0" applyFont="1" applyFill="1" applyBorder="1" applyAlignment="1" applyProtection="1">
      <alignment horizontal="center" vertical="center" wrapText="1"/>
    </xf>
    <xf numFmtId="0" fontId="2" fillId="20" borderId="27" xfId="0" applyFont="1" applyFill="1" applyBorder="1" applyAlignment="1" applyProtection="1">
      <alignment horizontal="left" vertical="center" wrapText="1"/>
    </xf>
    <xf numFmtId="0" fontId="2" fillId="20" borderId="18" xfId="0" applyFont="1" applyFill="1" applyBorder="1" applyAlignment="1" applyProtection="1">
      <alignment horizontal="left" vertical="center" wrapText="1"/>
    </xf>
    <xf numFmtId="0" fontId="2" fillId="20" borderId="25" xfId="0" applyFont="1" applyFill="1" applyBorder="1" applyAlignment="1" applyProtection="1">
      <alignment horizontal="left" vertical="center" wrapText="1"/>
    </xf>
    <xf numFmtId="0" fontId="2" fillId="20" borderId="28" xfId="0" applyFont="1" applyFill="1" applyBorder="1" applyAlignment="1" applyProtection="1">
      <alignment horizontal="left" vertical="center" wrapText="1"/>
    </xf>
    <xf numFmtId="0" fontId="36" fillId="20" borderId="21" xfId="0" applyFont="1" applyFill="1" applyBorder="1" applyAlignment="1" applyProtection="1">
      <alignment horizontal="center" vertical="center"/>
    </xf>
    <xf numFmtId="0" fontId="0" fillId="20" borderId="21" xfId="0" applyFill="1" applyBorder="1" applyAlignment="1">
      <alignment horizontal="center"/>
    </xf>
    <xf numFmtId="0" fontId="0" fillId="20" borderId="20" xfId="0" applyFill="1" applyBorder="1" applyAlignment="1">
      <alignment horizontal="center"/>
    </xf>
    <xf numFmtId="0" fontId="87" fillId="20" borderId="22" xfId="16" applyFont="1" applyFill="1" applyBorder="1" applyAlignment="1">
      <alignment horizontal="center" vertical="center" wrapText="1"/>
    </xf>
    <xf numFmtId="0" fontId="87" fillId="20" borderId="21" xfId="16" applyFont="1" applyFill="1" applyBorder="1" applyAlignment="1">
      <alignment horizontal="center" vertical="center" wrapText="1"/>
    </xf>
    <xf numFmtId="0" fontId="87" fillId="20" borderId="20" xfId="16" applyFont="1" applyFill="1" applyBorder="1" applyAlignment="1">
      <alignment horizontal="center" vertical="center" wrapText="1"/>
    </xf>
    <xf numFmtId="0" fontId="2" fillId="20" borderId="23" xfId="0" applyFont="1" applyFill="1" applyBorder="1" applyAlignment="1" applyProtection="1">
      <alignment horizontal="left" vertical="center"/>
    </xf>
    <xf numFmtId="0" fontId="2" fillId="20" borderId="49" xfId="0" applyFont="1" applyFill="1" applyBorder="1" applyAlignment="1" applyProtection="1">
      <alignment horizontal="left" vertical="center"/>
    </xf>
    <xf numFmtId="0" fontId="2" fillId="19" borderId="27" xfId="13" applyNumberFormat="1" applyFont="1" applyFill="1" applyBorder="1" applyAlignment="1" applyProtection="1">
      <alignment horizontal="center" vertical="center" wrapText="1"/>
      <protection locked="0"/>
    </xf>
    <xf numFmtId="0" fontId="2" fillId="19" borderId="18" xfId="13" applyNumberFormat="1" applyFont="1" applyFill="1" applyBorder="1" applyAlignment="1" applyProtection="1">
      <alignment horizontal="center" vertical="center" wrapText="1"/>
      <protection locked="0"/>
    </xf>
    <xf numFmtId="0" fontId="2" fillId="19" borderId="17" xfId="13" applyNumberFormat="1" applyFont="1" applyFill="1" applyBorder="1" applyAlignment="1" applyProtection="1">
      <alignment horizontal="center" vertical="center" wrapText="1"/>
      <protection locked="0"/>
    </xf>
    <xf numFmtId="0" fontId="2" fillId="19" borderId="25" xfId="13" applyNumberFormat="1" applyFont="1" applyFill="1" applyBorder="1" applyAlignment="1" applyProtection="1">
      <alignment horizontal="center" vertical="center" wrapText="1"/>
      <protection locked="0"/>
    </xf>
    <xf numFmtId="0" fontId="2" fillId="19" borderId="28" xfId="13" applyNumberFormat="1" applyFont="1" applyFill="1" applyBorder="1" applyAlignment="1" applyProtection="1">
      <alignment horizontal="center" vertical="center" wrapText="1"/>
      <protection locked="0"/>
    </xf>
    <xf numFmtId="0" fontId="2" fillId="19" borderId="24" xfId="13" applyNumberFormat="1" applyFont="1" applyFill="1" applyBorder="1" applyAlignment="1" applyProtection="1">
      <alignment horizontal="center" vertical="center" wrapText="1"/>
      <protection locked="0"/>
    </xf>
    <xf numFmtId="0" fontId="2" fillId="5" borderId="23" xfId="0" applyFont="1" applyFill="1" applyBorder="1" applyAlignment="1" applyProtection="1">
      <alignment horizontal="center" vertical="center"/>
    </xf>
    <xf numFmtId="0" fontId="2" fillId="5" borderId="49" xfId="0" applyFont="1" applyFill="1" applyBorder="1" applyAlignment="1" applyProtection="1">
      <alignment horizontal="center" vertical="center"/>
    </xf>
    <xf numFmtId="0" fontId="30" fillId="5" borderId="27" xfId="0" applyFont="1" applyFill="1" applyBorder="1" applyAlignment="1" applyProtection="1">
      <alignment horizontal="center" vertical="center" wrapText="1"/>
    </xf>
    <xf numFmtId="0" fontId="30" fillId="5" borderId="18" xfId="0" applyFont="1" applyFill="1" applyBorder="1" applyAlignment="1" applyProtection="1">
      <alignment horizontal="center" vertical="center" wrapText="1"/>
    </xf>
    <xf numFmtId="0" fontId="30" fillId="5" borderId="17" xfId="0" applyFont="1" applyFill="1" applyBorder="1" applyAlignment="1" applyProtection="1">
      <alignment horizontal="center" vertical="center" wrapText="1"/>
    </xf>
    <xf numFmtId="0" fontId="30" fillId="5" borderId="26" xfId="0" applyFont="1" applyFill="1" applyBorder="1" applyAlignment="1" applyProtection="1">
      <alignment horizontal="center" vertical="center" wrapText="1"/>
    </xf>
    <xf numFmtId="0" fontId="30" fillId="5" borderId="0" xfId="0" applyFont="1" applyFill="1" applyBorder="1" applyAlignment="1" applyProtection="1">
      <alignment horizontal="center" vertical="center" wrapText="1"/>
    </xf>
    <xf numFmtId="0" fontId="30" fillId="5" borderId="14" xfId="0" applyFont="1" applyFill="1" applyBorder="1" applyAlignment="1" applyProtection="1">
      <alignment horizontal="center" vertical="center" wrapText="1"/>
    </xf>
    <xf numFmtId="0" fontId="30" fillId="5" borderId="25" xfId="0" applyFont="1" applyFill="1" applyBorder="1" applyAlignment="1" applyProtection="1">
      <alignment horizontal="center" vertical="center" wrapText="1"/>
    </xf>
    <xf numFmtId="0" fontId="30" fillId="5" borderId="28" xfId="0" applyFont="1" applyFill="1" applyBorder="1" applyAlignment="1" applyProtection="1">
      <alignment horizontal="center" vertical="center" wrapText="1"/>
    </xf>
    <xf numFmtId="0" fontId="30" fillId="5" borderId="24" xfId="0" applyFont="1" applyFill="1" applyBorder="1" applyAlignment="1" applyProtection="1">
      <alignment horizontal="center" vertical="center" wrapText="1"/>
    </xf>
    <xf numFmtId="0" fontId="2" fillId="19" borderId="23" xfId="0" applyFont="1" applyFill="1" applyBorder="1" applyAlignment="1">
      <alignment horizontal="center"/>
    </xf>
    <xf numFmtId="0" fontId="2" fillId="19" borderId="49" xfId="0" applyFont="1" applyFill="1" applyBorder="1" applyAlignment="1">
      <alignment horizontal="center"/>
    </xf>
    <xf numFmtId="0" fontId="86" fillId="20" borderId="22" xfId="0" applyFont="1" applyFill="1" applyBorder="1" applyAlignment="1">
      <alignment horizontal="center"/>
    </xf>
    <xf numFmtId="0" fontId="86" fillId="20" borderId="21" xfId="0" applyFont="1" applyFill="1" applyBorder="1" applyAlignment="1">
      <alignment horizontal="center"/>
    </xf>
    <xf numFmtId="0" fontId="86" fillId="20" borderId="20" xfId="0" applyFont="1" applyFill="1" applyBorder="1" applyAlignment="1">
      <alignment horizontal="center"/>
    </xf>
    <xf numFmtId="0" fontId="92" fillId="3" borderId="22" xfId="0" applyFont="1" applyFill="1" applyBorder="1" applyAlignment="1" applyProtection="1">
      <alignment horizontal="left" vertical="center" wrapText="1"/>
    </xf>
    <xf numFmtId="0" fontId="92" fillId="3" borderId="21" xfId="0" applyFont="1" applyFill="1" applyBorder="1" applyAlignment="1" applyProtection="1">
      <alignment horizontal="left" vertical="center" wrapText="1"/>
    </xf>
    <xf numFmtId="0" fontId="92" fillId="3" borderId="20" xfId="0" applyFont="1" applyFill="1" applyBorder="1" applyAlignment="1" applyProtection="1">
      <alignment horizontal="left" vertical="center" wrapText="1"/>
    </xf>
    <xf numFmtId="0" fontId="30" fillId="3" borderId="19" xfId="0" applyFont="1" applyFill="1" applyBorder="1" applyAlignment="1">
      <alignment horizontal="right"/>
    </xf>
    <xf numFmtId="0" fontId="2" fillId="5" borderId="19" xfId="0" applyFont="1" applyFill="1" applyBorder="1" applyAlignment="1" applyProtection="1">
      <alignment horizontal="left" vertical="center" wrapText="1"/>
    </xf>
    <xf numFmtId="0" fontId="0" fillId="19" borderId="19" xfId="0" applyFill="1" applyBorder="1" applyAlignment="1" applyProtection="1">
      <alignment horizontal="center"/>
      <protection locked="0"/>
    </xf>
    <xf numFmtId="0" fontId="0" fillId="20" borderId="19" xfId="0" applyFont="1" applyFill="1" applyBorder="1" applyAlignment="1" applyProtection="1">
      <alignment horizontal="left" vertical="center"/>
    </xf>
    <xf numFmtId="0" fontId="30" fillId="5" borderId="19" xfId="0" applyFont="1" applyFill="1" applyBorder="1" applyAlignment="1" applyProtection="1">
      <alignment horizontal="center" vertical="center"/>
    </xf>
    <xf numFmtId="0" fontId="87" fillId="5" borderId="22" xfId="16" applyFont="1" applyFill="1" applyBorder="1" applyAlignment="1" applyProtection="1">
      <alignment horizontal="center" vertical="center"/>
      <protection locked="0"/>
    </xf>
    <xf numFmtId="0" fontId="98" fillId="5" borderId="21" xfId="16" applyFont="1" applyFill="1" applyBorder="1" applyAlignment="1" applyProtection="1">
      <alignment horizontal="center" vertical="center"/>
      <protection locked="0"/>
    </xf>
    <xf numFmtId="0" fontId="98" fillId="5" borderId="20" xfId="16" applyFont="1" applyFill="1" applyBorder="1" applyAlignment="1" applyProtection="1">
      <alignment horizontal="center" vertical="center"/>
      <protection locked="0"/>
    </xf>
    <xf numFmtId="0" fontId="2" fillId="20" borderId="17" xfId="0" applyFont="1" applyFill="1" applyBorder="1" applyAlignment="1" applyProtection="1">
      <alignment horizontal="left" vertical="center" wrapText="1"/>
    </xf>
    <xf numFmtId="0" fontId="2" fillId="20" borderId="24" xfId="0" applyFont="1" applyFill="1" applyBorder="1" applyAlignment="1" applyProtection="1">
      <alignment horizontal="left" vertical="center" wrapText="1"/>
    </xf>
    <xf numFmtId="0" fontId="114" fillId="19" borderId="22" xfId="16" applyFont="1" applyFill="1" applyBorder="1" applyAlignment="1" applyProtection="1">
      <alignment horizontal="right" vertical="top" wrapText="1"/>
    </xf>
    <xf numFmtId="0" fontId="114" fillId="19" borderId="21" xfId="16" applyFont="1" applyFill="1" applyBorder="1" applyAlignment="1" applyProtection="1">
      <alignment horizontal="right" vertical="top" wrapText="1"/>
    </xf>
    <xf numFmtId="14" fontId="41" fillId="19" borderId="21" xfId="16" applyNumberFormat="1" applyFill="1" applyBorder="1" applyAlignment="1" applyProtection="1">
      <alignment horizontal="center" vertical="top" wrapText="1"/>
    </xf>
    <xf numFmtId="14" fontId="41" fillId="19" borderId="20" xfId="16" applyNumberFormat="1" applyFill="1" applyBorder="1" applyAlignment="1" applyProtection="1">
      <alignment horizontal="center" vertical="top" wrapText="1"/>
    </xf>
    <xf numFmtId="0" fontId="0" fillId="6" borderId="22" xfId="0" applyFill="1" applyBorder="1" applyAlignment="1">
      <alignment horizontal="center"/>
    </xf>
    <xf numFmtId="0" fontId="0" fillId="6" borderId="21" xfId="0" applyFill="1" applyBorder="1" applyAlignment="1">
      <alignment horizontal="center"/>
    </xf>
    <xf numFmtId="0" fontId="0" fillId="6" borderId="20" xfId="0" applyFill="1" applyBorder="1" applyAlignment="1">
      <alignment horizontal="center"/>
    </xf>
    <xf numFmtId="0" fontId="15" fillId="19" borderId="19" xfId="9" applyFont="1" applyFill="1" applyBorder="1" applyAlignment="1" applyProtection="1">
      <alignment horizontal="center" vertical="center"/>
      <protection locked="0"/>
    </xf>
    <xf numFmtId="0" fontId="7" fillId="5" borderId="19" xfId="9" applyFont="1" applyFill="1" applyBorder="1" applyAlignment="1">
      <alignment horizontal="center" vertical="center"/>
    </xf>
    <xf numFmtId="0" fontId="53" fillId="7" borderId="19" xfId="0" applyFont="1" applyFill="1" applyBorder="1" applyAlignment="1" applyProtection="1">
      <alignment horizontal="center"/>
    </xf>
    <xf numFmtId="0" fontId="92" fillId="3" borderId="19" xfId="0" applyFont="1" applyFill="1" applyBorder="1" applyAlignment="1" applyProtection="1">
      <alignment horizontal="left" vertical="center" wrapText="1"/>
    </xf>
    <xf numFmtId="0" fontId="44" fillId="3" borderId="19" xfId="0" applyFont="1" applyFill="1" applyBorder="1" applyAlignment="1" applyProtection="1">
      <alignment horizontal="center" vertical="center"/>
    </xf>
    <xf numFmtId="0" fontId="31" fillId="5" borderId="27" xfId="0" applyFont="1" applyFill="1" applyBorder="1" applyAlignment="1">
      <alignment horizontal="left" vertical="center" wrapText="1"/>
    </xf>
    <xf numFmtId="0" fontId="31" fillId="5" borderId="18" xfId="0" applyFont="1" applyFill="1" applyBorder="1" applyAlignment="1">
      <alignment horizontal="left" vertical="center" wrapText="1"/>
    </xf>
    <xf numFmtId="0" fontId="31" fillId="5" borderId="17" xfId="0" applyFont="1" applyFill="1" applyBorder="1" applyAlignment="1">
      <alignment horizontal="left" vertical="center" wrapText="1"/>
    </xf>
    <xf numFmtId="0" fontId="31" fillId="5" borderId="25" xfId="0" applyFont="1" applyFill="1" applyBorder="1" applyAlignment="1">
      <alignment horizontal="left" vertical="center" wrapText="1"/>
    </xf>
    <xf numFmtId="0" fontId="31" fillId="5" borderId="28" xfId="0" applyFont="1" applyFill="1" applyBorder="1" applyAlignment="1">
      <alignment horizontal="left" vertical="center" wrapText="1"/>
    </xf>
    <xf numFmtId="0" fontId="31" fillId="5" borderId="24" xfId="0" applyFont="1" applyFill="1" applyBorder="1" applyAlignment="1">
      <alignment horizontal="left" vertical="center" wrapText="1"/>
    </xf>
    <xf numFmtId="44" fontId="2" fillId="19" borderId="27" xfId="13" applyFont="1" applyFill="1" applyBorder="1" applyAlignment="1">
      <alignment horizontal="center" vertical="center"/>
    </xf>
    <xf numFmtId="44" fontId="2" fillId="19" borderId="17" xfId="13" applyFont="1" applyFill="1" applyBorder="1" applyAlignment="1">
      <alignment horizontal="center" vertical="center"/>
    </xf>
    <xf numFmtId="44" fontId="2" fillId="19" borderId="25" xfId="13" applyFont="1" applyFill="1" applyBorder="1" applyAlignment="1">
      <alignment horizontal="center" vertical="center"/>
    </xf>
    <xf numFmtId="44" fontId="2" fillId="19" borderId="24" xfId="13" applyFont="1" applyFill="1" applyBorder="1" applyAlignment="1">
      <alignment horizontal="center" vertical="center"/>
    </xf>
    <xf numFmtId="0" fontId="0" fillId="5" borderId="27" xfId="0" applyFill="1" applyBorder="1" applyAlignment="1">
      <alignment horizontal="right" vertical="top" wrapText="1"/>
    </xf>
    <xf numFmtId="0" fontId="0" fillId="5" borderId="25" xfId="0" applyFill="1" applyBorder="1" applyAlignment="1">
      <alignment horizontal="right" vertical="top" wrapText="1"/>
    </xf>
    <xf numFmtId="0" fontId="30" fillId="5" borderId="18" xfId="0" applyFont="1" applyFill="1" applyBorder="1" applyAlignment="1">
      <alignment horizontal="left" vertical="top" wrapText="1"/>
    </xf>
    <xf numFmtId="0" fontId="30" fillId="5" borderId="17" xfId="0" applyFont="1" applyFill="1" applyBorder="1" applyAlignment="1">
      <alignment horizontal="left" vertical="top" wrapText="1"/>
    </xf>
    <xf numFmtId="0" fontId="30" fillId="5" borderId="28" xfId="0" applyFont="1" applyFill="1" applyBorder="1" applyAlignment="1">
      <alignment horizontal="left" vertical="top" wrapText="1"/>
    </xf>
    <xf numFmtId="0" fontId="30" fillId="5" borderId="24" xfId="0" applyFont="1" applyFill="1" applyBorder="1" applyAlignment="1">
      <alignment horizontal="left" vertical="top" wrapText="1"/>
    </xf>
    <xf numFmtId="0" fontId="0" fillId="5" borderId="27" xfId="0" applyFill="1" applyBorder="1" applyAlignment="1">
      <alignment horizontal="right" vertical="center"/>
    </xf>
    <xf numFmtId="0" fontId="0" fillId="5" borderId="25" xfId="0" applyFill="1" applyBorder="1" applyAlignment="1">
      <alignment horizontal="right" vertical="center"/>
    </xf>
    <xf numFmtId="0" fontId="30" fillId="5" borderId="18" xfId="0" applyFont="1" applyFill="1" applyBorder="1" applyAlignment="1">
      <alignment horizontal="left" vertical="center" wrapText="1"/>
    </xf>
    <xf numFmtId="0" fontId="30" fillId="5" borderId="28" xfId="0" applyFont="1" applyFill="1" applyBorder="1" applyAlignment="1">
      <alignment horizontal="left" vertical="center" wrapText="1"/>
    </xf>
    <xf numFmtId="0" fontId="87" fillId="5" borderId="18" xfId="16" applyFont="1" applyFill="1" applyBorder="1" applyAlignment="1" applyProtection="1">
      <alignment horizontal="center" vertical="center"/>
      <protection locked="0"/>
    </xf>
    <xf numFmtId="0" fontId="87" fillId="5" borderId="17" xfId="16" applyFont="1" applyFill="1" applyBorder="1" applyAlignment="1" applyProtection="1">
      <alignment horizontal="center" vertical="center"/>
      <protection locked="0"/>
    </xf>
    <xf numFmtId="0" fontId="87" fillId="5" borderId="28" xfId="16" applyFont="1" applyFill="1" applyBorder="1" applyAlignment="1" applyProtection="1">
      <alignment horizontal="center" vertical="center"/>
      <protection locked="0"/>
    </xf>
    <xf numFmtId="0" fontId="87" fillId="5" borderId="24" xfId="16" applyFont="1" applyFill="1" applyBorder="1" applyAlignment="1" applyProtection="1">
      <alignment horizontal="center" vertical="center"/>
      <protection locked="0"/>
    </xf>
    <xf numFmtId="0" fontId="36" fillId="5" borderId="21" xfId="0" applyFont="1" applyFill="1" applyBorder="1" applyAlignment="1">
      <alignment horizontal="center"/>
    </xf>
    <xf numFmtId="0" fontId="31" fillId="20" borderId="23" xfId="0" applyFont="1" applyFill="1" applyBorder="1" applyAlignment="1">
      <alignment horizontal="left" vertical="center" wrapText="1"/>
    </xf>
    <xf numFmtId="0" fontId="31" fillId="20" borderId="49" xfId="0" applyFont="1" applyFill="1" applyBorder="1" applyAlignment="1">
      <alignment horizontal="left" vertical="center" wrapText="1"/>
    </xf>
    <xf numFmtId="0" fontId="2" fillId="19" borderId="27" xfId="13" applyNumberFormat="1" applyFont="1" applyFill="1" applyBorder="1" applyAlignment="1">
      <alignment horizontal="center" vertical="center" wrapText="1"/>
    </xf>
    <xf numFmtId="0" fontId="2" fillId="19" borderId="18" xfId="13" applyNumberFormat="1" applyFont="1" applyFill="1" applyBorder="1" applyAlignment="1">
      <alignment horizontal="center" vertical="center" wrapText="1"/>
    </xf>
    <xf numFmtId="0" fontId="2" fillId="19" borderId="17" xfId="13" applyNumberFormat="1" applyFont="1" applyFill="1" applyBorder="1" applyAlignment="1">
      <alignment horizontal="center" vertical="center" wrapText="1"/>
    </xf>
    <xf numFmtId="0" fontId="2" fillId="19" borderId="25" xfId="13" applyNumberFormat="1" applyFont="1" applyFill="1" applyBorder="1" applyAlignment="1">
      <alignment horizontal="center" vertical="center" wrapText="1"/>
    </xf>
    <xf numFmtId="0" fontId="2" fillId="19" borderId="28" xfId="13" applyNumberFormat="1" applyFont="1" applyFill="1" applyBorder="1" applyAlignment="1">
      <alignment horizontal="center" vertical="center" wrapText="1"/>
    </xf>
    <xf numFmtId="0" fontId="2" fillId="19" borderId="24" xfId="13" applyNumberFormat="1" applyFont="1" applyFill="1" applyBorder="1" applyAlignment="1">
      <alignment horizontal="center" vertical="center" wrapText="1"/>
    </xf>
    <xf numFmtId="0" fontId="36" fillId="20" borderId="27" xfId="0" applyFont="1" applyFill="1" applyBorder="1" applyAlignment="1">
      <alignment horizontal="center" vertical="center" wrapText="1"/>
    </xf>
    <xf numFmtId="0" fontId="36" fillId="20" borderId="18" xfId="0" applyFont="1" applyFill="1" applyBorder="1" applyAlignment="1">
      <alignment horizontal="center" vertical="center" wrapText="1"/>
    </xf>
    <xf numFmtId="0" fontId="36" fillId="20" borderId="17" xfId="0" applyFont="1" applyFill="1" applyBorder="1" applyAlignment="1">
      <alignment horizontal="center" vertical="center" wrapText="1"/>
    </xf>
    <xf numFmtId="0" fontId="36" fillId="20" borderId="25" xfId="0" applyFont="1" applyFill="1" applyBorder="1" applyAlignment="1">
      <alignment horizontal="center" vertical="center" wrapText="1"/>
    </xf>
    <xf numFmtId="0" fontId="36" fillId="20" borderId="28" xfId="0" applyFont="1" applyFill="1" applyBorder="1" applyAlignment="1">
      <alignment horizontal="center" vertical="center" wrapText="1"/>
    </xf>
    <xf numFmtId="0" fontId="36" fillId="20" borderId="24" xfId="0" applyFont="1" applyFill="1" applyBorder="1" applyAlignment="1">
      <alignment horizontal="center" vertical="center" wrapText="1"/>
    </xf>
    <xf numFmtId="0" fontId="0" fillId="20" borderId="27" xfId="0" applyFill="1" applyBorder="1" applyAlignment="1">
      <alignment horizontal="right" vertical="center"/>
    </xf>
    <xf numFmtId="0" fontId="0" fillId="20" borderId="25" xfId="0" applyFill="1" applyBorder="1" applyAlignment="1">
      <alignment horizontal="right" vertical="center"/>
    </xf>
    <xf numFmtId="0" fontId="30" fillId="20" borderId="18" xfId="0" applyFont="1" applyFill="1" applyBorder="1" applyAlignment="1">
      <alignment horizontal="left" vertical="center"/>
    </xf>
    <xf numFmtId="0" fontId="30" fillId="20" borderId="17" xfId="0" applyFont="1" applyFill="1" applyBorder="1" applyAlignment="1">
      <alignment horizontal="left" vertical="center"/>
    </xf>
    <xf numFmtId="0" fontId="30" fillId="20" borderId="28" xfId="0" applyFont="1" applyFill="1" applyBorder="1" applyAlignment="1">
      <alignment horizontal="left" vertical="center"/>
    </xf>
    <xf numFmtId="0" fontId="30" fillId="20" borderId="24" xfId="0" applyFont="1" applyFill="1" applyBorder="1" applyAlignment="1">
      <alignment horizontal="left" vertical="center"/>
    </xf>
    <xf numFmtId="0" fontId="30" fillId="5" borderId="18" xfId="0" applyFont="1" applyFill="1" applyBorder="1" applyAlignment="1">
      <alignment horizontal="left" vertical="center"/>
    </xf>
    <xf numFmtId="0" fontId="30" fillId="5" borderId="28" xfId="0" applyFont="1" applyFill="1" applyBorder="1" applyAlignment="1">
      <alignment horizontal="left" vertical="center"/>
    </xf>
    <xf numFmtId="0" fontId="87" fillId="5" borderId="21" xfId="16" applyFont="1" applyFill="1" applyBorder="1" applyAlignment="1" applyProtection="1">
      <alignment horizontal="center" vertical="center"/>
      <protection locked="0"/>
    </xf>
    <xf numFmtId="0" fontId="87" fillId="5" borderId="20" xfId="16" applyFont="1" applyFill="1" applyBorder="1" applyAlignment="1" applyProtection="1">
      <alignment horizontal="center" vertical="center"/>
      <protection locked="0"/>
    </xf>
    <xf numFmtId="0" fontId="2" fillId="20" borderId="27" xfId="0" applyFont="1" applyFill="1" applyBorder="1" applyAlignment="1">
      <alignment horizontal="left" vertical="center" wrapText="1"/>
    </xf>
    <xf numFmtId="0" fontId="2" fillId="20" borderId="18" xfId="0" applyFont="1" applyFill="1" applyBorder="1" applyAlignment="1">
      <alignment horizontal="left" vertical="center" wrapText="1"/>
    </xf>
    <xf numFmtId="0" fontId="2" fillId="20" borderId="17" xfId="0" applyFont="1" applyFill="1" applyBorder="1" applyAlignment="1">
      <alignment horizontal="left" vertical="center" wrapText="1"/>
    </xf>
    <xf numFmtId="0" fontId="2" fillId="20" borderId="25" xfId="0" applyFont="1" applyFill="1" applyBorder="1" applyAlignment="1">
      <alignment horizontal="left" vertical="center" wrapText="1"/>
    </xf>
    <xf numFmtId="0" fontId="2" fillId="20" borderId="28" xfId="0" applyFont="1" applyFill="1" applyBorder="1" applyAlignment="1">
      <alignment horizontal="left" vertical="center" wrapText="1"/>
    </xf>
    <xf numFmtId="0" fontId="2" fillId="20" borderId="24" xfId="0" applyFont="1" applyFill="1" applyBorder="1" applyAlignment="1">
      <alignment horizontal="left" vertical="center" wrapText="1"/>
    </xf>
    <xf numFmtId="0" fontId="30" fillId="20" borderId="27" xfId="0" applyFont="1" applyFill="1" applyBorder="1" applyAlignment="1">
      <alignment horizontal="center" vertical="center" wrapText="1"/>
    </xf>
    <xf numFmtId="0" fontId="30" fillId="20" borderId="18" xfId="0" applyFont="1" applyFill="1" applyBorder="1" applyAlignment="1">
      <alignment horizontal="center" vertical="center" wrapText="1"/>
    </xf>
    <xf numFmtId="0" fontId="30" fillId="20" borderId="17" xfId="0" applyFont="1" applyFill="1" applyBorder="1" applyAlignment="1">
      <alignment horizontal="center" vertical="center" wrapText="1"/>
    </xf>
    <xf numFmtId="0" fontId="30" fillId="20" borderId="25" xfId="0" applyFont="1" applyFill="1" applyBorder="1" applyAlignment="1">
      <alignment horizontal="center" vertical="center" wrapText="1"/>
    </xf>
    <xf numFmtId="0" fontId="30" fillId="20" borderId="28" xfId="0" applyFont="1" applyFill="1" applyBorder="1" applyAlignment="1">
      <alignment horizontal="center" vertical="center" wrapText="1"/>
    </xf>
    <xf numFmtId="0" fontId="30" fillId="20" borderId="24" xfId="0" applyFont="1" applyFill="1" applyBorder="1" applyAlignment="1">
      <alignment horizontal="center" vertical="center" wrapText="1"/>
    </xf>
    <xf numFmtId="0" fontId="36" fillId="20" borderId="26" xfId="0" applyFont="1" applyFill="1" applyBorder="1" applyAlignment="1">
      <alignment horizontal="center" vertical="center"/>
    </xf>
    <xf numFmtId="0" fontId="36" fillId="20" borderId="0" xfId="0" applyFont="1" applyFill="1" applyBorder="1" applyAlignment="1">
      <alignment horizontal="center" vertical="center"/>
    </xf>
    <xf numFmtId="0" fontId="36" fillId="20" borderId="14" xfId="0" applyFont="1" applyFill="1" applyBorder="1" applyAlignment="1">
      <alignment horizontal="center" vertical="center"/>
    </xf>
    <xf numFmtId="0" fontId="30" fillId="5" borderId="27" xfId="0" applyFont="1" applyFill="1" applyBorder="1" applyAlignment="1">
      <alignment horizontal="left" vertical="center" wrapText="1"/>
    </xf>
    <xf numFmtId="0" fontId="30" fillId="5" borderId="17" xfId="0" applyFont="1" applyFill="1" applyBorder="1" applyAlignment="1">
      <alignment horizontal="left" vertical="center" wrapText="1"/>
    </xf>
    <xf numFmtId="0" fontId="30" fillId="5" borderId="25" xfId="0" applyFont="1" applyFill="1" applyBorder="1" applyAlignment="1">
      <alignment horizontal="left" vertical="center" wrapText="1"/>
    </xf>
    <xf numFmtId="0" fontId="30" fillId="5" borderId="24" xfId="0" applyFont="1" applyFill="1" applyBorder="1" applyAlignment="1">
      <alignment horizontal="left" vertical="center" wrapText="1"/>
    </xf>
    <xf numFmtId="0" fontId="2" fillId="20" borderId="23" xfId="0" applyFont="1" applyFill="1" applyBorder="1" applyAlignment="1">
      <alignment horizontal="left" vertical="center"/>
    </xf>
    <xf numFmtId="0" fontId="2" fillId="20" borderId="49" xfId="0" applyFont="1" applyFill="1" applyBorder="1" applyAlignment="1">
      <alignment horizontal="left" vertical="center"/>
    </xf>
    <xf numFmtId="0" fontId="30" fillId="20" borderId="19" xfId="0" applyFont="1" applyFill="1" applyBorder="1" applyAlignment="1">
      <alignment horizontal="center" vertical="center" wrapText="1"/>
    </xf>
    <xf numFmtId="0" fontId="2" fillId="5" borderId="27" xfId="0" applyFont="1" applyFill="1" applyBorder="1" applyAlignment="1">
      <alignment horizontal="left" vertical="center"/>
    </xf>
    <xf numFmtId="0" fontId="2" fillId="5" borderId="18" xfId="0" applyFont="1" applyFill="1" applyBorder="1" applyAlignment="1">
      <alignment horizontal="left" vertical="center"/>
    </xf>
    <xf numFmtId="0" fontId="2" fillId="5" borderId="17" xfId="0" applyFont="1" applyFill="1" applyBorder="1" applyAlignment="1">
      <alignment horizontal="left" vertical="center"/>
    </xf>
    <xf numFmtId="0" fontId="2" fillId="5" borderId="25" xfId="0" applyFont="1" applyFill="1" applyBorder="1" applyAlignment="1">
      <alignment horizontal="left" vertical="center"/>
    </xf>
    <xf numFmtId="0" fontId="2" fillId="5" borderId="28" xfId="0" applyFont="1" applyFill="1" applyBorder="1" applyAlignment="1">
      <alignment horizontal="left" vertical="center"/>
    </xf>
    <xf numFmtId="0" fontId="2" fillId="5" borderId="24" xfId="0" applyFont="1" applyFill="1" applyBorder="1" applyAlignment="1">
      <alignment horizontal="left" vertical="center"/>
    </xf>
    <xf numFmtId="0" fontId="30" fillId="5" borderId="19" xfId="0" applyFont="1" applyFill="1" applyBorder="1" applyAlignment="1">
      <alignment horizontal="center" vertical="center" wrapText="1"/>
    </xf>
    <xf numFmtId="0" fontId="30" fillId="5" borderId="19" xfId="0" applyFont="1" applyFill="1" applyBorder="1" applyAlignment="1">
      <alignment horizontal="center" vertical="center"/>
    </xf>
    <xf numFmtId="0" fontId="2" fillId="5" borderId="23" xfId="0" applyFont="1" applyFill="1" applyBorder="1" applyAlignment="1">
      <alignment horizontal="left" vertical="center"/>
    </xf>
    <xf numFmtId="0" fontId="2" fillId="5" borderId="49" xfId="0" applyFont="1" applyFill="1" applyBorder="1" applyAlignment="1">
      <alignment horizontal="left" vertical="center"/>
    </xf>
    <xf numFmtId="0" fontId="92" fillId="18" borderId="22" xfId="0" applyFont="1" applyFill="1" applyBorder="1" applyAlignment="1">
      <alignment horizontal="left" wrapText="1"/>
    </xf>
    <xf numFmtId="0" fontId="92" fillId="18" borderId="21" xfId="0" applyFont="1" applyFill="1" applyBorder="1" applyAlignment="1">
      <alignment horizontal="left" wrapText="1"/>
    </xf>
    <xf numFmtId="0" fontId="92" fillId="18" borderId="20" xfId="0" applyFont="1" applyFill="1" applyBorder="1" applyAlignment="1">
      <alignment horizontal="left" wrapText="1"/>
    </xf>
    <xf numFmtId="0" fontId="30" fillId="18" borderId="19" xfId="0" applyFont="1" applyFill="1" applyBorder="1" applyAlignment="1">
      <alignment horizontal="right"/>
    </xf>
    <xf numFmtId="0" fontId="2" fillId="5" borderId="19" xfId="0" applyFont="1" applyFill="1" applyBorder="1" applyAlignment="1">
      <alignment horizontal="left" vertical="center" wrapText="1"/>
    </xf>
    <xf numFmtId="0" fontId="0" fillId="19" borderId="19" xfId="0" applyFill="1" applyBorder="1" applyAlignment="1">
      <alignment horizontal="center"/>
    </xf>
    <xf numFmtId="0" fontId="0" fillId="20" borderId="19" xfId="0" applyFont="1" applyFill="1" applyBorder="1" applyAlignment="1">
      <alignment horizontal="left" vertical="center"/>
    </xf>
    <xf numFmtId="0" fontId="15" fillId="19" borderId="19" xfId="9" applyFont="1" applyFill="1" applyBorder="1" applyAlignment="1" applyProtection="1">
      <alignment horizontal="center"/>
      <protection locked="0"/>
    </xf>
    <xf numFmtId="0" fontId="53" fillId="7" borderId="19" xfId="0" applyFont="1" applyFill="1" applyBorder="1" applyAlignment="1">
      <alignment horizontal="center"/>
    </xf>
    <xf numFmtId="0" fontId="92" fillId="18" borderId="19" xfId="0" applyFont="1" applyFill="1" applyBorder="1" applyAlignment="1">
      <alignment horizontal="left" wrapText="1"/>
    </xf>
    <xf numFmtId="0" fontId="44" fillId="18" borderId="19" xfId="0" applyFont="1" applyFill="1" applyBorder="1" applyAlignment="1">
      <alignment horizontal="center" vertical="center"/>
    </xf>
    <xf numFmtId="0" fontId="30" fillId="5" borderId="27" xfId="0" applyFont="1" applyFill="1" applyBorder="1" applyAlignment="1">
      <alignment horizontal="right" vertical="top" wrapText="1"/>
    </xf>
    <xf numFmtId="0" fontId="30" fillId="5" borderId="25" xfId="0" applyFont="1" applyFill="1" applyBorder="1" applyAlignment="1">
      <alignment horizontal="right" vertical="top" wrapText="1"/>
    </xf>
    <xf numFmtId="0" fontId="36" fillId="5" borderId="27" xfId="0" applyFont="1" applyFill="1" applyBorder="1" applyAlignment="1">
      <alignment horizontal="center" vertical="center" wrapText="1"/>
    </xf>
    <xf numFmtId="0" fontId="36" fillId="5" borderId="18" xfId="0" applyFont="1" applyFill="1" applyBorder="1" applyAlignment="1">
      <alignment horizontal="center" vertical="center" wrapText="1"/>
    </xf>
    <xf numFmtId="0" fontId="36" fillId="5" borderId="17" xfId="0" applyFont="1" applyFill="1" applyBorder="1" applyAlignment="1">
      <alignment horizontal="center" vertical="center" wrapText="1"/>
    </xf>
    <xf numFmtId="0" fontId="36" fillId="5" borderId="25" xfId="0" applyFont="1" applyFill="1" applyBorder="1" applyAlignment="1">
      <alignment horizontal="center" vertical="center" wrapText="1"/>
    </xf>
    <xf numFmtId="0" fontId="36" fillId="5" borderId="28" xfId="0" applyFont="1" applyFill="1" applyBorder="1" applyAlignment="1">
      <alignment horizontal="center" vertical="center" wrapText="1"/>
    </xf>
    <xf numFmtId="0" fontId="36" fillId="5" borderId="24" xfId="0" applyFont="1" applyFill="1" applyBorder="1" applyAlignment="1">
      <alignment horizontal="center" vertical="center" wrapText="1"/>
    </xf>
    <xf numFmtId="0" fontId="30" fillId="5" borderId="17" xfId="0" applyFont="1" applyFill="1" applyBorder="1" applyAlignment="1">
      <alignment horizontal="left" vertical="center"/>
    </xf>
    <xf numFmtId="0" fontId="30" fillId="5" borderId="24" xfId="0" applyFont="1" applyFill="1" applyBorder="1" applyAlignment="1">
      <alignment horizontal="left" vertical="center"/>
    </xf>
    <xf numFmtId="0" fontId="30" fillId="20" borderId="18" xfId="0" applyFont="1" applyFill="1" applyBorder="1" applyAlignment="1">
      <alignment horizontal="left" vertical="center" wrapText="1"/>
    </xf>
    <xf numFmtId="0" fontId="30" fillId="20" borderId="28" xfId="0" applyFont="1" applyFill="1" applyBorder="1" applyAlignment="1">
      <alignment horizontal="left" vertical="center" wrapText="1"/>
    </xf>
    <xf numFmtId="0" fontId="87" fillId="20" borderId="18" xfId="16" applyFont="1" applyFill="1" applyBorder="1" applyAlignment="1">
      <alignment horizontal="center" vertical="center"/>
    </xf>
    <xf numFmtId="0" fontId="87" fillId="20" borderId="17" xfId="16" applyFont="1" applyFill="1" applyBorder="1" applyAlignment="1">
      <alignment horizontal="center" vertical="center"/>
    </xf>
    <xf numFmtId="0" fontId="87" fillId="20" borderId="28" xfId="16" applyFont="1" applyFill="1" applyBorder="1" applyAlignment="1">
      <alignment horizontal="center" vertical="center"/>
    </xf>
    <xf numFmtId="0" fontId="87" fillId="20" borderId="24" xfId="16" applyFont="1" applyFill="1" applyBorder="1" applyAlignment="1">
      <alignment horizontal="center" vertical="center"/>
    </xf>
    <xf numFmtId="0" fontId="36" fillId="20" borderId="21" xfId="0" applyFont="1" applyFill="1" applyBorder="1" applyAlignment="1">
      <alignment horizontal="center"/>
    </xf>
    <xf numFmtId="0" fontId="31" fillId="5" borderId="23" xfId="0" applyFont="1" applyFill="1" applyBorder="1" applyAlignment="1">
      <alignment horizontal="left" vertical="center" wrapText="1"/>
    </xf>
    <xf numFmtId="0" fontId="31" fillId="5" borderId="49" xfId="0" applyFont="1" applyFill="1" applyBorder="1" applyAlignment="1">
      <alignment horizontal="left" vertical="center" wrapText="1"/>
    </xf>
    <xf numFmtId="0" fontId="87" fillId="20" borderId="18" xfId="16" applyFont="1" applyFill="1" applyBorder="1" applyAlignment="1">
      <alignment horizontal="left" vertical="center"/>
    </xf>
    <xf numFmtId="0" fontId="87" fillId="20" borderId="17" xfId="16" applyFont="1" applyFill="1" applyBorder="1" applyAlignment="1">
      <alignment horizontal="left" vertical="center"/>
    </xf>
    <xf numFmtId="0" fontId="87" fillId="20" borderId="28" xfId="16" applyFont="1" applyFill="1" applyBorder="1" applyAlignment="1">
      <alignment horizontal="left" vertical="center"/>
    </xf>
    <xf numFmtId="0" fontId="87" fillId="20" borderId="24" xfId="16" applyFont="1" applyFill="1" applyBorder="1" applyAlignment="1">
      <alignment horizontal="left" vertical="center"/>
    </xf>
    <xf numFmtId="0" fontId="31" fillId="20" borderId="27" xfId="0" applyFont="1" applyFill="1" applyBorder="1" applyAlignment="1">
      <alignment horizontal="left" vertical="center" wrapText="1"/>
    </xf>
    <xf numFmtId="0" fontId="31" fillId="20" borderId="18" xfId="0" applyFont="1" applyFill="1" applyBorder="1" applyAlignment="1">
      <alignment horizontal="left" vertical="center" wrapText="1"/>
    </xf>
    <xf numFmtId="0" fontId="31" fillId="20" borderId="17" xfId="0" applyFont="1" applyFill="1" applyBorder="1" applyAlignment="1">
      <alignment horizontal="left" vertical="center" wrapText="1"/>
    </xf>
    <xf numFmtId="0" fontId="31" fillId="20" borderId="25" xfId="0" applyFont="1" applyFill="1" applyBorder="1" applyAlignment="1">
      <alignment horizontal="left" vertical="center" wrapText="1"/>
    </xf>
    <xf numFmtId="0" fontId="31" fillId="20" borderId="28" xfId="0" applyFont="1" applyFill="1" applyBorder="1" applyAlignment="1">
      <alignment horizontal="left" vertical="center" wrapText="1"/>
    </xf>
    <xf numFmtId="0" fontId="31" fillId="20" borderId="24" xfId="0" applyFont="1" applyFill="1" applyBorder="1" applyAlignment="1">
      <alignment horizontal="left" vertical="center" wrapText="1"/>
    </xf>
    <xf numFmtId="0" fontId="87" fillId="20" borderId="22" xfId="16" applyFont="1" applyFill="1" applyBorder="1" applyAlignment="1">
      <alignment horizontal="center" vertical="center"/>
    </xf>
    <xf numFmtId="0" fontId="87" fillId="20" borderId="21" xfId="16" applyFont="1" applyFill="1" applyBorder="1" applyAlignment="1">
      <alignment horizontal="center" vertical="center"/>
    </xf>
    <xf numFmtId="0" fontId="87" fillId="20" borderId="20" xfId="16" applyFont="1" applyFill="1" applyBorder="1" applyAlignment="1">
      <alignment horizontal="center" vertical="center"/>
    </xf>
    <xf numFmtId="0" fontId="30" fillId="5" borderId="27" xfId="0" applyFont="1" applyFill="1" applyBorder="1" applyAlignment="1">
      <alignment horizontal="center" vertical="center" wrapText="1"/>
    </xf>
    <xf numFmtId="0" fontId="30" fillId="5" borderId="18" xfId="0" applyFont="1" applyFill="1" applyBorder="1" applyAlignment="1">
      <alignment horizontal="center" vertical="center" wrapText="1"/>
    </xf>
    <xf numFmtId="0" fontId="30" fillId="5" borderId="17" xfId="0" applyFont="1" applyFill="1" applyBorder="1" applyAlignment="1">
      <alignment horizontal="center" vertical="center" wrapText="1"/>
    </xf>
    <xf numFmtId="0" fontId="30" fillId="5" borderId="25" xfId="0" applyFont="1" applyFill="1" applyBorder="1" applyAlignment="1">
      <alignment horizontal="center" vertical="center" wrapText="1"/>
    </xf>
    <xf numFmtId="0" fontId="30" fillId="5" borderId="28" xfId="0" applyFont="1" applyFill="1" applyBorder="1" applyAlignment="1">
      <alignment horizontal="center" vertical="center" wrapText="1"/>
    </xf>
    <xf numFmtId="0" fontId="30" fillId="5" borderId="24" xfId="0" applyFont="1" applyFill="1" applyBorder="1" applyAlignment="1">
      <alignment horizontal="center" vertical="center" wrapText="1"/>
    </xf>
    <xf numFmtId="0" fontId="2" fillId="20" borderId="27" xfId="0" applyFont="1" applyFill="1" applyBorder="1" applyAlignment="1">
      <alignment horizontal="left" vertical="center"/>
    </xf>
    <xf numFmtId="0" fontId="2" fillId="20" borderId="18" xfId="0" applyFont="1" applyFill="1" applyBorder="1" applyAlignment="1">
      <alignment horizontal="left" vertical="center"/>
    </xf>
    <xf numFmtId="0" fontId="2" fillId="20" borderId="17" xfId="0" applyFont="1" applyFill="1" applyBorder="1" applyAlignment="1">
      <alignment horizontal="left" vertical="center"/>
    </xf>
    <xf numFmtId="0" fontId="2" fillId="20" borderId="25" xfId="0" applyFont="1" applyFill="1" applyBorder="1" applyAlignment="1">
      <alignment horizontal="left" vertical="center"/>
    </xf>
    <xf numFmtId="0" fontId="2" fillId="20" borderId="28" xfId="0" applyFont="1" applyFill="1" applyBorder="1" applyAlignment="1">
      <alignment horizontal="left" vertical="center"/>
    </xf>
    <xf numFmtId="0" fontId="2" fillId="20" borderId="24" xfId="0" applyFont="1" applyFill="1" applyBorder="1" applyAlignment="1">
      <alignment horizontal="left" vertical="center"/>
    </xf>
    <xf numFmtId="0" fontId="30" fillId="20" borderId="27" xfId="0" applyFont="1" applyFill="1" applyBorder="1" applyAlignment="1">
      <alignment horizontal="center" vertical="center"/>
    </xf>
    <xf numFmtId="0" fontId="30" fillId="20" borderId="18" xfId="0" applyFont="1" applyFill="1" applyBorder="1" applyAlignment="1">
      <alignment horizontal="center" vertical="center"/>
    </xf>
    <xf numFmtId="0" fontId="30" fillId="20" borderId="17" xfId="0" applyFont="1" applyFill="1" applyBorder="1" applyAlignment="1">
      <alignment horizontal="center" vertical="center"/>
    </xf>
    <xf numFmtId="0" fontId="30" fillId="20" borderId="25" xfId="0" applyFont="1" applyFill="1" applyBorder="1" applyAlignment="1">
      <alignment horizontal="center" vertical="center"/>
    </xf>
    <xf numFmtId="0" fontId="30" fillId="20" borderId="28" xfId="0" applyFont="1" applyFill="1" applyBorder="1" applyAlignment="1">
      <alignment horizontal="center" vertical="center"/>
    </xf>
    <xf numFmtId="0" fontId="30" fillId="20" borderId="24" xfId="0" applyFont="1" applyFill="1" applyBorder="1" applyAlignment="1">
      <alignment horizontal="center" vertical="center"/>
    </xf>
    <xf numFmtId="0" fontId="2" fillId="5" borderId="23" xfId="0" applyFont="1" applyFill="1" applyBorder="1" applyAlignment="1">
      <alignment horizontal="center" vertical="center"/>
    </xf>
    <xf numFmtId="0" fontId="2" fillId="5" borderId="49" xfId="0" applyFont="1" applyFill="1" applyBorder="1" applyAlignment="1">
      <alignment horizontal="center" vertical="center"/>
    </xf>
    <xf numFmtId="0" fontId="30" fillId="5" borderId="26" xfId="0" applyFont="1" applyFill="1" applyBorder="1" applyAlignment="1">
      <alignment horizontal="center" vertical="center" wrapText="1"/>
    </xf>
    <xf numFmtId="0" fontId="30" fillId="5" borderId="0" xfId="0" applyFont="1" applyFill="1" applyBorder="1" applyAlignment="1">
      <alignment horizontal="center" vertical="center" wrapText="1"/>
    </xf>
    <xf numFmtId="0" fontId="30" fillId="5" borderId="14" xfId="0" applyFont="1" applyFill="1" applyBorder="1" applyAlignment="1">
      <alignment horizontal="center" vertical="center" wrapText="1"/>
    </xf>
    <xf numFmtId="0" fontId="92" fillId="18" borderId="22" xfId="0" applyFont="1" applyFill="1" applyBorder="1" applyAlignment="1">
      <alignment horizontal="left" vertical="center" wrapText="1"/>
    </xf>
    <xf numFmtId="0" fontId="92" fillId="18" borderId="21" xfId="0" applyFont="1" applyFill="1" applyBorder="1" applyAlignment="1">
      <alignment horizontal="left" vertical="center" wrapText="1"/>
    </xf>
    <xf numFmtId="0" fontId="92" fillId="18" borderId="20" xfId="0" applyFont="1" applyFill="1" applyBorder="1" applyAlignment="1">
      <alignment horizontal="left" vertical="center" wrapText="1"/>
    </xf>
    <xf numFmtId="0" fontId="92" fillId="18" borderId="19" xfId="0" applyFont="1" applyFill="1" applyBorder="1" applyAlignment="1">
      <alignment horizontal="left" vertical="center" wrapText="1"/>
    </xf>
    <xf numFmtId="0" fontId="87" fillId="5" borderId="22" xfId="16" applyFont="1" applyFill="1" applyBorder="1" applyAlignment="1">
      <alignment horizontal="center" vertical="center"/>
    </xf>
    <xf numFmtId="0" fontId="98" fillId="5" borderId="21" xfId="16" applyFont="1" applyFill="1" applyBorder="1" applyAlignment="1">
      <alignment horizontal="center" vertical="center"/>
    </xf>
    <xf numFmtId="0" fontId="98" fillId="5" borderId="20" xfId="16" applyFont="1" applyFill="1" applyBorder="1" applyAlignment="1">
      <alignment horizontal="center" vertical="center"/>
    </xf>
    <xf numFmtId="44" fontId="2" fillId="19" borderId="27" xfId="13" applyFont="1" applyFill="1" applyBorder="1" applyAlignment="1" applyProtection="1">
      <alignment horizontal="left" vertical="center" wrapText="1"/>
      <protection locked="0"/>
    </xf>
    <xf numFmtId="44" fontId="2" fillId="19" borderId="18" xfId="13" applyFont="1" applyFill="1" applyBorder="1" applyAlignment="1" applyProtection="1">
      <alignment horizontal="left" vertical="center" wrapText="1"/>
      <protection locked="0"/>
    </xf>
    <xf numFmtId="44" fontId="2" fillId="19" borderId="17" xfId="13" applyFont="1" applyFill="1" applyBorder="1" applyAlignment="1" applyProtection="1">
      <alignment horizontal="left" vertical="center" wrapText="1"/>
      <protection locked="0"/>
    </xf>
    <xf numFmtId="44" fontId="2" fillId="19" borderId="25" xfId="13" applyFont="1" applyFill="1" applyBorder="1" applyAlignment="1" applyProtection="1">
      <alignment horizontal="left" vertical="center" wrapText="1"/>
      <protection locked="0"/>
    </xf>
    <xf numFmtId="44" fontId="2" fillId="19" borderId="28" xfId="13" applyFont="1" applyFill="1" applyBorder="1" applyAlignment="1" applyProtection="1">
      <alignment horizontal="left" vertical="center" wrapText="1"/>
      <protection locked="0"/>
    </xf>
    <xf numFmtId="44" fontId="2" fillId="19" borderId="24" xfId="13" applyFont="1" applyFill="1" applyBorder="1" applyAlignment="1" applyProtection="1">
      <alignment horizontal="left" vertical="center" wrapText="1"/>
      <protection locked="0"/>
    </xf>
    <xf numFmtId="0" fontId="87" fillId="5" borderId="18" xfId="16" applyFont="1" applyFill="1" applyBorder="1" applyAlignment="1">
      <alignment horizontal="left" vertical="center"/>
    </xf>
    <xf numFmtId="0" fontId="87" fillId="5" borderId="17" xfId="16" applyFont="1" applyFill="1" applyBorder="1" applyAlignment="1">
      <alignment horizontal="left" vertical="center"/>
    </xf>
    <xf numFmtId="0" fontId="87" fillId="5" borderId="28" xfId="16" applyFont="1" applyFill="1" applyBorder="1" applyAlignment="1">
      <alignment horizontal="left" vertical="center"/>
    </xf>
    <xf numFmtId="0" fontId="87" fillId="5" borderId="24" xfId="16" applyFont="1" applyFill="1" applyBorder="1" applyAlignment="1">
      <alignment horizontal="left" vertical="center"/>
    </xf>
    <xf numFmtId="0" fontId="36" fillId="5" borderId="22" xfId="0" applyFont="1" applyFill="1" applyBorder="1" applyAlignment="1">
      <alignment horizontal="center"/>
    </xf>
    <xf numFmtId="0" fontId="36" fillId="5" borderId="20" xfId="0" applyFont="1" applyFill="1" applyBorder="1" applyAlignment="1">
      <alignment horizontal="center"/>
    </xf>
    <xf numFmtId="0" fontId="31" fillId="5" borderId="27" xfId="0" applyFont="1" applyFill="1" applyBorder="1" applyAlignment="1">
      <alignment horizontal="center" vertical="center" wrapText="1"/>
    </xf>
    <xf numFmtId="0" fontId="31" fillId="5" borderId="18" xfId="0" applyFont="1" applyFill="1" applyBorder="1" applyAlignment="1">
      <alignment horizontal="center" vertical="center" wrapText="1"/>
    </xf>
    <xf numFmtId="0" fontId="31" fillId="5" borderId="17" xfId="0" applyFont="1" applyFill="1" applyBorder="1" applyAlignment="1">
      <alignment horizontal="center" vertical="center" wrapText="1"/>
    </xf>
    <xf numFmtId="0" fontId="31" fillId="5" borderId="25" xfId="0" applyFont="1" applyFill="1" applyBorder="1" applyAlignment="1">
      <alignment horizontal="center" vertical="center" wrapText="1"/>
    </xf>
    <xf numFmtId="0" fontId="31" fillId="5" borderId="28" xfId="0" applyFont="1" applyFill="1" applyBorder="1" applyAlignment="1">
      <alignment horizontal="center" vertical="center" wrapText="1"/>
    </xf>
    <xf numFmtId="0" fontId="31" fillId="5" borderId="24" xfId="0" applyFont="1" applyFill="1" applyBorder="1" applyAlignment="1">
      <alignment horizontal="center" vertical="center" wrapText="1"/>
    </xf>
    <xf numFmtId="0" fontId="31" fillId="20" borderId="23" xfId="0" applyFont="1" applyFill="1" applyBorder="1" applyAlignment="1">
      <alignment horizontal="left" vertical="center"/>
    </xf>
    <xf numFmtId="0" fontId="31" fillId="20" borderId="49" xfId="0" applyFont="1" applyFill="1" applyBorder="1" applyAlignment="1">
      <alignment horizontal="left" vertical="center"/>
    </xf>
    <xf numFmtId="0" fontId="30" fillId="5" borderId="27" xfId="0" applyFont="1" applyFill="1" applyBorder="1" applyAlignment="1">
      <alignment horizontal="right" vertical="center"/>
    </xf>
    <xf numFmtId="0" fontId="30" fillId="5" borderId="25" xfId="0" applyFont="1" applyFill="1" applyBorder="1" applyAlignment="1">
      <alignment horizontal="right" vertical="center"/>
    </xf>
    <xf numFmtId="0" fontId="87" fillId="20" borderId="22" xfId="16" applyFont="1" applyFill="1" applyBorder="1" applyAlignment="1">
      <alignment horizontal="left" vertical="center"/>
    </xf>
    <xf numFmtId="0" fontId="87" fillId="20" borderId="21" xfId="16" applyFont="1" applyFill="1" applyBorder="1" applyAlignment="1">
      <alignment horizontal="left" vertical="center"/>
    </xf>
    <xf numFmtId="0" fontId="87" fillId="20" borderId="20" xfId="16" applyFont="1" applyFill="1" applyBorder="1" applyAlignment="1">
      <alignment horizontal="left" vertical="center"/>
    </xf>
    <xf numFmtId="0" fontId="41" fillId="20" borderId="22" xfId="16" applyFill="1" applyBorder="1" applyAlignment="1">
      <alignment horizontal="left" vertical="center"/>
    </xf>
    <xf numFmtId="0" fontId="41" fillId="20" borderId="21" xfId="16" applyFill="1" applyBorder="1" applyAlignment="1">
      <alignment horizontal="left" vertical="center"/>
    </xf>
    <xf numFmtId="0" fontId="41" fillId="20" borderId="20" xfId="16" applyFill="1" applyBorder="1" applyAlignment="1">
      <alignment horizontal="left" vertical="center"/>
    </xf>
    <xf numFmtId="0" fontId="36" fillId="20" borderId="21" xfId="0" applyFont="1" applyFill="1" applyBorder="1" applyAlignment="1">
      <alignment horizontal="left" vertical="center"/>
    </xf>
    <xf numFmtId="0" fontId="36" fillId="20" borderId="20" xfId="0" applyFont="1" applyFill="1" applyBorder="1" applyAlignment="1">
      <alignment horizontal="left" vertical="center"/>
    </xf>
    <xf numFmtId="0" fontId="36" fillId="20" borderId="21" xfId="0" applyFont="1" applyFill="1" applyBorder="1" applyAlignment="1">
      <alignment horizontal="center" vertical="center"/>
    </xf>
    <xf numFmtId="0" fontId="92" fillId="3" borderId="22" xfId="0" applyFont="1" applyFill="1" applyBorder="1" applyAlignment="1">
      <alignment horizontal="left" vertical="center" wrapText="1"/>
    </xf>
    <xf numFmtId="0" fontId="92" fillId="3" borderId="21" xfId="0" applyFont="1" applyFill="1" applyBorder="1" applyAlignment="1">
      <alignment horizontal="left" vertical="center" wrapText="1"/>
    </xf>
    <xf numFmtId="0" fontId="92" fillId="3" borderId="20" xfId="0" applyFont="1" applyFill="1" applyBorder="1" applyAlignment="1">
      <alignment horizontal="left" vertical="center" wrapText="1"/>
    </xf>
    <xf numFmtId="44" fontId="2" fillId="19" borderId="27" xfId="13" applyFont="1" applyFill="1" applyBorder="1" applyAlignment="1" applyProtection="1">
      <alignment horizontal="center" vertical="center" wrapText="1"/>
      <protection locked="0"/>
    </xf>
    <xf numFmtId="44" fontId="2" fillId="19" borderId="18" xfId="13" applyFont="1" applyFill="1" applyBorder="1" applyAlignment="1" applyProtection="1">
      <alignment horizontal="center" vertical="center" wrapText="1"/>
      <protection locked="0"/>
    </xf>
    <xf numFmtId="44" fontId="2" fillId="19" borderId="17" xfId="13" applyFont="1" applyFill="1" applyBorder="1" applyAlignment="1" applyProtection="1">
      <alignment horizontal="center" vertical="center" wrapText="1"/>
      <protection locked="0"/>
    </xf>
    <xf numFmtId="44" fontId="2" fillId="19" borderId="25" xfId="13" applyFont="1" applyFill="1" applyBorder="1" applyAlignment="1" applyProtection="1">
      <alignment horizontal="center" vertical="center" wrapText="1"/>
      <protection locked="0"/>
    </xf>
    <xf numFmtId="44" fontId="2" fillId="19" borderId="28" xfId="13" applyFont="1" applyFill="1" applyBorder="1" applyAlignment="1" applyProtection="1">
      <alignment horizontal="center" vertical="center" wrapText="1"/>
      <protection locked="0"/>
    </xf>
    <xf numFmtId="44" fontId="2" fillId="19" borderId="24" xfId="13" applyFont="1" applyFill="1" applyBorder="1" applyAlignment="1" applyProtection="1">
      <alignment horizontal="center" vertical="center" wrapText="1"/>
      <protection locked="0"/>
    </xf>
    <xf numFmtId="0" fontId="92" fillId="3" borderId="19" xfId="0" applyFont="1" applyFill="1" applyBorder="1" applyAlignment="1">
      <alignment horizontal="left" vertical="center" wrapText="1"/>
    </xf>
    <xf numFmtId="0" fontId="44" fillId="3" borderId="19" xfId="0" applyFont="1" applyFill="1" applyBorder="1" applyAlignment="1">
      <alignment horizontal="center" vertical="center"/>
    </xf>
    <xf numFmtId="0" fontId="87" fillId="5" borderId="18" xfId="16" applyFont="1" applyFill="1" applyBorder="1" applyAlignment="1">
      <alignment horizontal="center" vertical="center"/>
    </xf>
    <xf numFmtId="0" fontId="87" fillId="5" borderId="17" xfId="16" applyFont="1" applyFill="1" applyBorder="1" applyAlignment="1">
      <alignment horizontal="center" vertical="center"/>
    </xf>
    <xf numFmtId="0" fontId="87" fillId="5" borderId="28" xfId="16" applyFont="1" applyFill="1" applyBorder="1" applyAlignment="1">
      <alignment horizontal="center" vertical="center"/>
    </xf>
    <xf numFmtId="0" fontId="87" fillId="5" borderId="24" xfId="16" applyFont="1" applyFill="1" applyBorder="1" applyAlignment="1">
      <alignment horizontal="center" vertical="center"/>
    </xf>
    <xf numFmtId="0" fontId="87" fillId="5" borderId="21" xfId="16" applyFont="1" applyFill="1" applyBorder="1" applyAlignment="1">
      <alignment horizontal="center" vertical="center"/>
    </xf>
    <xf numFmtId="0" fontId="87" fillId="5" borderId="20" xfId="16" applyFont="1" applyFill="1" applyBorder="1" applyAlignment="1">
      <alignment horizontal="center" vertical="center"/>
    </xf>
    <xf numFmtId="0" fontId="30" fillId="20" borderId="27" xfId="0" applyFont="1" applyFill="1" applyBorder="1" applyAlignment="1">
      <alignment horizontal="right" vertical="top" wrapText="1"/>
    </xf>
    <xf numFmtId="0" fontId="30" fillId="20" borderId="25" xfId="0" applyFont="1" applyFill="1" applyBorder="1" applyAlignment="1">
      <alignment horizontal="right" vertical="top" wrapText="1"/>
    </xf>
    <xf numFmtId="0" fontId="30" fillId="20" borderId="18" xfId="0" applyFont="1" applyFill="1" applyBorder="1" applyAlignment="1">
      <alignment horizontal="left" vertical="top" wrapText="1"/>
    </xf>
    <xf numFmtId="0" fontId="30" fillId="20" borderId="17" xfId="0" applyFont="1" applyFill="1" applyBorder="1" applyAlignment="1">
      <alignment horizontal="left" vertical="top" wrapText="1"/>
    </xf>
    <xf numFmtId="0" fontId="30" fillId="20" borderId="28" xfId="0" applyFont="1" applyFill="1" applyBorder="1" applyAlignment="1">
      <alignment horizontal="left" vertical="top" wrapText="1"/>
    </xf>
    <xf numFmtId="0" fontId="30" fillId="20" borderId="24" xfId="0" applyFont="1" applyFill="1" applyBorder="1" applyAlignment="1">
      <alignment horizontal="left" vertical="top" wrapText="1"/>
    </xf>
    <xf numFmtId="0" fontId="30" fillId="20" borderId="17" xfId="0" applyFont="1" applyFill="1" applyBorder="1" applyAlignment="1">
      <alignment horizontal="left" vertical="center" wrapText="1"/>
    </xf>
    <xf numFmtId="0" fontId="30" fillId="20" borderId="24" xfId="0" applyFont="1" applyFill="1" applyBorder="1" applyAlignment="1">
      <alignment horizontal="left" vertical="center" wrapText="1"/>
    </xf>
    <xf numFmtId="0" fontId="2" fillId="5" borderId="27" xfId="0" applyFont="1" applyFill="1" applyBorder="1" applyAlignment="1">
      <alignment horizontal="left" vertical="center" wrapText="1"/>
    </xf>
    <xf numFmtId="0" fontId="2" fillId="5" borderId="18" xfId="0" applyFont="1" applyFill="1" applyBorder="1" applyAlignment="1">
      <alignment horizontal="left" vertical="center" wrapText="1"/>
    </xf>
    <xf numFmtId="0" fontId="2" fillId="5" borderId="17" xfId="0" applyFont="1" applyFill="1" applyBorder="1" applyAlignment="1">
      <alignment horizontal="left" vertical="center" wrapText="1"/>
    </xf>
    <xf numFmtId="0" fontId="2" fillId="5" borderId="25"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5" borderId="24" xfId="0" applyFont="1" applyFill="1" applyBorder="1" applyAlignment="1">
      <alignment horizontal="left" vertical="center" wrapText="1"/>
    </xf>
    <xf numFmtId="0" fontId="30" fillId="20" borderId="27" xfId="0" applyFont="1" applyFill="1" applyBorder="1" applyAlignment="1">
      <alignment horizontal="left" vertical="center" wrapText="1"/>
    </xf>
    <xf numFmtId="0" fontId="30" fillId="20" borderId="25" xfId="0" applyFont="1" applyFill="1" applyBorder="1" applyAlignment="1">
      <alignment horizontal="left" vertical="center" wrapText="1"/>
    </xf>
  </cellXfs>
  <cellStyles count="17">
    <cellStyle name="Comma 3" xfId="7" xr:uid="{00000000-0005-0000-0000-000000000000}"/>
    <cellStyle name="Currency" xfId="13" builtinId="4"/>
    <cellStyle name="Currency 4" xfId="5" xr:uid="{00000000-0005-0000-0000-000002000000}"/>
    <cellStyle name="Currency 6" xfId="8" xr:uid="{00000000-0005-0000-0000-000003000000}"/>
    <cellStyle name="Hyperlink" xfId="16" builtinId="8"/>
    <cellStyle name="Hyperlink 2" xfId="4" xr:uid="{00000000-0005-0000-0000-000005000000}"/>
    <cellStyle name="Normal" xfId="0" builtinId="0"/>
    <cellStyle name="Normal 11" xfId="6" xr:uid="{00000000-0005-0000-0000-000007000000}"/>
    <cellStyle name="Normal 15 2 2" xfId="11" xr:uid="{00000000-0005-0000-0000-000008000000}"/>
    <cellStyle name="Normal 16" xfId="9" xr:uid="{00000000-0005-0000-0000-000009000000}"/>
    <cellStyle name="Normal 19" xfId="2" xr:uid="{00000000-0005-0000-0000-00000A000000}"/>
    <cellStyle name="Normal 2" xfId="15" xr:uid="{00000000-0005-0000-0000-00000B000000}"/>
    <cellStyle name="Normal 2 3" xfId="1" xr:uid="{00000000-0005-0000-0000-00000C000000}"/>
    <cellStyle name="Normal 20" xfId="12" xr:uid="{00000000-0005-0000-0000-00000D000000}"/>
    <cellStyle name="Normal 4 2" xfId="10" xr:uid="{00000000-0005-0000-0000-00000E000000}"/>
    <cellStyle name="Normal 7 2" xfId="3" xr:uid="{00000000-0005-0000-0000-00000F000000}"/>
    <cellStyle name="Note" xfId="14" builtinId="10"/>
  </cellStyles>
  <dxfs count="1">
    <dxf>
      <font>
        <b/>
        <i val="0"/>
        <strike val="0"/>
        <condense val="0"/>
        <extend val="0"/>
        <outline val="0"/>
        <shadow val="0"/>
        <u val="none"/>
        <vertAlign val="baseline"/>
        <sz val="11"/>
        <color theme="1"/>
        <name val="Calibri"/>
        <scheme val="minor"/>
      </font>
    </dxf>
  </dxfs>
  <tableStyles count="0" defaultTableStyle="TableStyleMedium2" defaultPivotStyle="PivotStyleLight16"/>
  <colors>
    <mruColors>
      <color rgb="FFFFFF99"/>
      <color rgb="FFFFF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V$35" lockText="1" noThreeD="1"/>
</file>

<file path=xl/ctrlProps/ctrlProp10.xml><?xml version="1.0" encoding="utf-8"?>
<formControlPr xmlns="http://schemas.microsoft.com/office/spreadsheetml/2009/9/main" objectType="CheckBox" fmlaLink="$V$51" lockText="1" noThreeD="1"/>
</file>

<file path=xl/ctrlProps/ctrlProp100.xml><?xml version="1.0" encoding="utf-8"?>
<formControlPr xmlns="http://schemas.microsoft.com/office/spreadsheetml/2009/9/main" objectType="CheckBox" fmlaLink="$V$169" lockText="1" noThreeD="1"/>
</file>

<file path=xl/ctrlProps/ctrlProp101.xml><?xml version="1.0" encoding="utf-8"?>
<formControlPr xmlns="http://schemas.microsoft.com/office/spreadsheetml/2009/9/main" objectType="CheckBox" fmlaLink="$V$178" lockText="1" noThreeD="1"/>
</file>

<file path=xl/ctrlProps/ctrlProp102.xml><?xml version="1.0" encoding="utf-8"?>
<formControlPr xmlns="http://schemas.microsoft.com/office/spreadsheetml/2009/9/main" objectType="CheckBox" fmlaLink="$V$180" lockText="1" noThreeD="1"/>
</file>

<file path=xl/ctrlProps/ctrlProp103.xml><?xml version="1.0" encoding="utf-8"?>
<formControlPr xmlns="http://schemas.microsoft.com/office/spreadsheetml/2009/9/main" objectType="CheckBox" fmlaLink="$V$183" lockText="1" noThreeD="1"/>
</file>

<file path=xl/ctrlProps/ctrlProp104.xml><?xml version="1.0" encoding="utf-8"?>
<formControlPr xmlns="http://schemas.microsoft.com/office/spreadsheetml/2009/9/main" objectType="CheckBox" fmlaLink="$V$184" lockText="1" noThreeD="1"/>
</file>

<file path=xl/ctrlProps/ctrlProp105.xml><?xml version="1.0" encoding="utf-8"?>
<formControlPr xmlns="http://schemas.microsoft.com/office/spreadsheetml/2009/9/main" objectType="CheckBox" fmlaLink="$V$185" lockText="1" noThreeD="1"/>
</file>

<file path=xl/ctrlProps/ctrlProp106.xml><?xml version="1.0" encoding="utf-8"?>
<formControlPr xmlns="http://schemas.microsoft.com/office/spreadsheetml/2009/9/main" objectType="CheckBox" fmlaLink="$V$186" lockText="1" noThreeD="1"/>
</file>

<file path=xl/ctrlProps/ctrlProp107.xml><?xml version="1.0" encoding="utf-8"?>
<formControlPr xmlns="http://schemas.microsoft.com/office/spreadsheetml/2009/9/main" objectType="CheckBox" fmlaLink="$V$187" lockText="1" noThreeD="1"/>
</file>

<file path=xl/ctrlProps/ctrlProp108.xml><?xml version="1.0" encoding="utf-8"?>
<formControlPr xmlns="http://schemas.microsoft.com/office/spreadsheetml/2009/9/main" objectType="CheckBox" fmlaLink="$V$188" lockText="1" noThreeD="1"/>
</file>

<file path=xl/ctrlProps/ctrlProp109.xml><?xml version="1.0" encoding="utf-8"?>
<formControlPr xmlns="http://schemas.microsoft.com/office/spreadsheetml/2009/9/main" objectType="CheckBox" fmlaLink="$V$216" lockText="1" noThreeD="1"/>
</file>

<file path=xl/ctrlProps/ctrlProp11.xml><?xml version="1.0" encoding="utf-8"?>
<formControlPr xmlns="http://schemas.microsoft.com/office/spreadsheetml/2009/9/main" objectType="CheckBox" fmlaLink="$V$52" lockText="1" noThreeD="1"/>
</file>

<file path=xl/ctrlProps/ctrlProp110.xml><?xml version="1.0" encoding="utf-8"?>
<formControlPr xmlns="http://schemas.microsoft.com/office/spreadsheetml/2009/9/main" objectType="CheckBox" fmlaLink="$V$217" lockText="1" noThreeD="1"/>
</file>

<file path=xl/ctrlProps/ctrlProp111.xml><?xml version="1.0" encoding="utf-8"?>
<formControlPr xmlns="http://schemas.microsoft.com/office/spreadsheetml/2009/9/main" objectType="CheckBox" fmlaLink="$V$94"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REF!" lockText="1" noThreeD="1"/>
</file>

<file path=xl/ctrlProps/ctrlProp114.xml><?xml version="1.0" encoding="utf-8"?>
<formControlPr xmlns="http://schemas.microsoft.com/office/spreadsheetml/2009/9/main" objectType="CheckBox" fmlaLink="$V$82"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fmlaLink="$V$53"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fmlaLink="$V$57"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fmlaLink="$V$58"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fmlaLink="$V$59"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fmlaLink="$V$62"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fmlaLink="$V$63"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fmlaLink="$V$64"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V$67"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V$36" lockText="1" noThreeD="1"/>
</file>

<file path=xl/ctrlProps/ctrlProp20.xml><?xml version="1.0" encoding="utf-8"?>
<formControlPr xmlns="http://schemas.microsoft.com/office/spreadsheetml/2009/9/main" objectType="CheckBox" fmlaLink="$V$68"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fmlaLink="$V$69"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V$73"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REF!"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fmlaLink="$V$74"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fmlaLink="$V$81"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fmlaLink="$V$82"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fmlaLink="$V$83"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fmlaLink="$V$88"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V$90"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V$37" lockText="1" noThreeD="1"/>
</file>

<file path=xl/ctrlProps/ctrlProp30.xml><?xml version="1.0" encoding="utf-8"?>
<formControlPr xmlns="http://schemas.microsoft.com/office/spreadsheetml/2009/9/main" objectType="CheckBox" fmlaLink="$V$93"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fmlaLink="$V$94"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fmlaLink="$V$95"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fmlaLink="$V$96"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fmlaLink="$V$97"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fmlaLink="$V$98"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fmlaLink="$V$99"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V$85"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fmlaLink="$V$89"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fmlaLink="$V$100"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V$103"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fmlaLink="$V$104"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fmlaLink="$V$106"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fmlaLink="$V$107"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fmlaLink="$V$110"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fmlaLink="$V$114"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V$118"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fmlaLink="$V$121"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fmlaLink="$V$122"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fmlaLink="$V$124"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V$43" lockText="1" noThreeD="1"/>
</file>

<file path=xl/ctrlProps/ctrlProp50.xml><?xml version="1.0" encoding="utf-8"?>
<formControlPr xmlns="http://schemas.microsoft.com/office/spreadsheetml/2009/9/main" objectType="CheckBox" fmlaLink="$V$127"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fmlaLink="$V$128"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fmlaLink="$V$129"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V$130"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fmlaLink="$V$131"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fmlaLink="$V$132"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fmlaLink="$V$134"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fmlaLink="$V$136"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fmlaLink="$V$137"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fmlaLink="$V$140" lockText="1" noThreeD="1"/>
</file>

<file path=xl/ctrlProps/ctrlProp6.xml><?xml version="1.0" encoding="utf-8"?>
<formControlPr xmlns="http://schemas.microsoft.com/office/spreadsheetml/2009/9/main" objectType="CheckBox" fmlaLink="$V$44" lockText="1" noThreeD="1"/>
</file>

<file path=xl/ctrlProps/ctrlProp60.xml><?xml version="1.0" encoding="utf-8"?>
<formControlPr xmlns="http://schemas.microsoft.com/office/spreadsheetml/2009/9/main" objectType="CheckBox" fmlaLink="$V$142" lockText="1" noThreeD="1"/>
</file>

<file path=xl/ctrlProps/ctrlProp61.xml><?xml version="1.0" encoding="utf-8"?>
<formControlPr xmlns="http://schemas.microsoft.com/office/spreadsheetml/2009/9/main" objectType="CheckBox" fmlaLink="$V$156" lockText="1" noThreeD="1"/>
</file>

<file path=xl/ctrlProps/ctrlProp62.xml><?xml version="1.0" encoding="utf-8"?>
<formControlPr xmlns="http://schemas.microsoft.com/office/spreadsheetml/2009/9/main" objectType="CheckBox" fmlaLink="$V$158" lockText="1" noThreeD="1"/>
</file>

<file path=xl/ctrlProps/ctrlProp63.xml><?xml version="1.0" encoding="utf-8"?>
<formControlPr xmlns="http://schemas.microsoft.com/office/spreadsheetml/2009/9/main" objectType="CheckBox" fmlaLink="$V$8" lockText="1" noThreeD="1"/>
</file>

<file path=xl/ctrlProps/ctrlProp64.xml><?xml version="1.0" encoding="utf-8"?>
<formControlPr xmlns="http://schemas.microsoft.com/office/spreadsheetml/2009/9/main" objectType="CheckBox" fmlaLink="$V$9" lockText="1" noThreeD="1"/>
</file>

<file path=xl/ctrlProps/ctrlProp65.xml><?xml version="1.0" encoding="utf-8"?>
<formControlPr xmlns="http://schemas.microsoft.com/office/spreadsheetml/2009/9/main" objectType="CheckBox" fmlaLink="$V$10"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V$23" lockText="1" noThreeD="1"/>
</file>

<file path=xl/ctrlProps/ctrlProp68.xml><?xml version="1.0" encoding="utf-8"?>
<formControlPr xmlns="http://schemas.microsoft.com/office/spreadsheetml/2009/9/main" objectType="CheckBox" fmlaLink="$V$24" lockText="1" noThreeD="1"/>
</file>

<file path=xl/ctrlProps/ctrlProp69.xml><?xml version="1.0" encoding="utf-8"?>
<formControlPr xmlns="http://schemas.microsoft.com/office/spreadsheetml/2009/9/main" objectType="CheckBox" fmlaLink="$V$25" lockText="1" noThreeD="1"/>
</file>

<file path=xl/ctrlProps/ctrlProp7.xml><?xml version="1.0" encoding="utf-8"?>
<formControlPr xmlns="http://schemas.microsoft.com/office/spreadsheetml/2009/9/main" objectType="CheckBox" fmlaLink="$V$45" lockText="1" noThreeD="1"/>
</file>

<file path=xl/ctrlProps/ctrlProp70.xml><?xml version="1.0" encoding="utf-8"?>
<formControlPr xmlns="http://schemas.microsoft.com/office/spreadsheetml/2009/9/main" objectType="CheckBox" fmlaLink="$V$26" lockText="1" noThreeD="1"/>
</file>

<file path=xl/ctrlProps/ctrlProp71.xml><?xml version="1.0" encoding="utf-8"?>
<formControlPr xmlns="http://schemas.microsoft.com/office/spreadsheetml/2009/9/main" objectType="CheckBox" fmlaLink="$V$38" lockText="1" noThreeD="1"/>
</file>

<file path=xl/ctrlProps/ctrlProp72.xml><?xml version="1.0" encoding="utf-8"?>
<formControlPr xmlns="http://schemas.microsoft.com/office/spreadsheetml/2009/9/main" objectType="CheckBox" fmlaLink="$V$39" lockText="1" noThreeD="1"/>
</file>

<file path=xl/ctrlProps/ctrlProp73.xml><?xml version="1.0" encoding="utf-8"?>
<formControlPr xmlns="http://schemas.microsoft.com/office/spreadsheetml/2009/9/main" objectType="CheckBox" fmlaLink="$V$40" lockText="1" noThreeD="1"/>
</file>

<file path=xl/ctrlProps/ctrlProp74.xml><?xml version="1.0" encoding="utf-8"?>
<formControlPr xmlns="http://schemas.microsoft.com/office/spreadsheetml/2009/9/main" objectType="CheckBox" fmlaLink="$V$41" lockText="1" noThreeD="1"/>
</file>

<file path=xl/ctrlProps/ctrlProp75.xml><?xml version="1.0" encoding="utf-8"?>
<formControlPr xmlns="http://schemas.microsoft.com/office/spreadsheetml/2009/9/main" objectType="CheckBox" fmlaLink="$V$53" lockText="1" noThreeD="1"/>
</file>

<file path=xl/ctrlProps/ctrlProp76.xml><?xml version="1.0" encoding="utf-8"?>
<formControlPr xmlns="http://schemas.microsoft.com/office/spreadsheetml/2009/9/main" objectType="CheckBox" fmlaLink="$V$55" lockText="1" noThreeD="1"/>
</file>

<file path=xl/ctrlProps/ctrlProp77.xml><?xml version="1.0" encoding="utf-8"?>
<formControlPr xmlns="http://schemas.microsoft.com/office/spreadsheetml/2009/9/main" objectType="CheckBox" fmlaLink="$V$56" lockText="1" noThreeD="1"/>
</file>

<file path=xl/ctrlProps/ctrlProp78.xml><?xml version="1.0" encoding="utf-8"?>
<formControlPr xmlns="http://schemas.microsoft.com/office/spreadsheetml/2009/9/main" objectType="CheckBox" fmlaLink="$V$67" lockText="1" noThreeD="1"/>
</file>

<file path=xl/ctrlProps/ctrlProp79.xml><?xml version="1.0" encoding="utf-8"?>
<formControlPr xmlns="http://schemas.microsoft.com/office/spreadsheetml/2009/9/main" objectType="CheckBox" fmlaLink="$V$80" lockText="1" noThreeD="1"/>
</file>

<file path=xl/ctrlProps/ctrlProp8.xml><?xml version="1.0" encoding="utf-8"?>
<formControlPr xmlns="http://schemas.microsoft.com/office/spreadsheetml/2009/9/main" objectType="CheckBox" fmlaLink="$V$46" lockText="1" noThreeD="1"/>
</file>

<file path=xl/ctrlProps/ctrlProp80.xml><?xml version="1.0" encoding="utf-8"?>
<formControlPr xmlns="http://schemas.microsoft.com/office/spreadsheetml/2009/9/main" objectType="CheckBox" fmlaLink="$V$81" lockText="1" noThreeD="1"/>
</file>

<file path=xl/ctrlProps/ctrlProp81.xml><?xml version="1.0" encoding="utf-8"?>
<formControlPr xmlns="http://schemas.microsoft.com/office/spreadsheetml/2009/9/main" objectType="CheckBox" fmlaLink="$V$82" lockText="1" noThreeD="1"/>
</file>

<file path=xl/ctrlProps/ctrlProp82.xml><?xml version="1.0" encoding="utf-8"?>
<formControlPr xmlns="http://schemas.microsoft.com/office/spreadsheetml/2009/9/main" objectType="CheckBox" fmlaLink="$V$94" lockText="1" noThreeD="1"/>
</file>

<file path=xl/ctrlProps/ctrlProp83.xml><?xml version="1.0" encoding="utf-8"?>
<formControlPr xmlns="http://schemas.microsoft.com/office/spreadsheetml/2009/9/main" objectType="CheckBox" fmlaLink="$V$104" lockText="1" noThreeD="1"/>
</file>

<file path=xl/ctrlProps/ctrlProp84.xml><?xml version="1.0" encoding="utf-8"?>
<formControlPr xmlns="http://schemas.microsoft.com/office/spreadsheetml/2009/9/main" objectType="CheckBox" fmlaLink="$V$105" lockText="1" noThreeD="1"/>
</file>

<file path=xl/ctrlProps/ctrlProp85.xml><?xml version="1.0" encoding="utf-8"?>
<formControlPr xmlns="http://schemas.microsoft.com/office/spreadsheetml/2009/9/main" objectType="CheckBox" fmlaLink="$V$106" lockText="1" noThreeD="1"/>
</file>

<file path=xl/ctrlProps/ctrlProp86.xml><?xml version="1.0" encoding="utf-8"?>
<formControlPr xmlns="http://schemas.microsoft.com/office/spreadsheetml/2009/9/main" objectType="CheckBox" fmlaLink="$V$127" lockText="1" noThreeD="1"/>
</file>

<file path=xl/ctrlProps/ctrlProp87.xml><?xml version="1.0" encoding="utf-8"?>
<formControlPr xmlns="http://schemas.microsoft.com/office/spreadsheetml/2009/9/main" objectType="CheckBox" fmlaLink="$V$129" lockText="1" noThreeD="1"/>
</file>

<file path=xl/ctrlProps/ctrlProp88.xml><?xml version="1.0" encoding="utf-8"?>
<formControlPr xmlns="http://schemas.microsoft.com/office/spreadsheetml/2009/9/main" objectType="CheckBox" fmlaLink="$V$141" lockText="1" noThreeD="1"/>
</file>

<file path=xl/ctrlProps/ctrlProp89.xml><?xml version="1.0" encoding="utf-8"?>
<formControlPr xmlns="http://schemas.microsoft.com/office/spreadsheetml/2009/9/main" objectType="CheckBox" fmlaLink="$V$142" lockText="1" noThreeD="1"/>
</file>

<file path=xl/ctrlProps/ctrlProp9.xml><?xml version="1.0" encoding="utf-8"?>
<formControlPr xmlns="http://schemas.microsoft.com/office/spreadsheetml/2009/9/main" objectType="CheckBox" fmlaLink="$V$50" lockText="1" noThreeD="1"/>
</file>

<file path=xl/ctrlProps/ctrlProp90.xml><?xml version="1.0" encoding="utf-8"?>
<formControlPr xmlns="http://schemas.microsoft.com/office/spreadsheetml/2009/9/main" objectType="CheckBox" fmlaLink="$V$143" lockText="1" noThreeD="1"/>
</file>

<file path=xl/ctrlProps/ctrlProp91.xml><?xml version="1.0" encoding="utf-8"?>
<formControlPr xmlns="http://schemas.microsoft.com/office/spreadsheetml/2009/9/main" objectType="CheckBox" fmlaLink="$V$145" lockText="1" noThreeD="1"/>
</file>

<file path=xl/ctrlProps/ctrlProp92.xml><?xml version="1.0" encoding="utf-8"?>
<formControlPr xmlns="http://schemas.microsoft.com/office/spreadsheetml/2009/9/main" objectType="CheckBox" fmlaLink="$V$147" lockText="1" noThreeD="1"/>
</file>

<file path=xl/ctrlProps/ctrlProp93.xml><?xml version="1.0" encoding="utf-8"?>
<formControlPr xmlns="http://schemas.microsoft.com/office/spreadsheetml/2009/9/main" objectType="CheckBox" fmlaLink="$V$149" lockText="1" noThreeD="1"/>
</file>

<file path=xl/ctrlProps/ctrlProp94.xml><?xml version="1.0" encoding="utf-8"?>
<formControlPr xmlns="http://schemas.microsoft.com/office/spreadsheetml/2009/9/main" objectType="CheckBox" fmlaLink="$V$150" lockText="1" noThreeD="1"/>
</file>

<file path=xl/ctrlProps/ctrlProp95.xml><?xml version="1.0" encoding="utf-8"?>
<formControlPr xmlns="http://schemas.microsoft.com/office/spreadsheetml/2009/9/main" objectType="CheckBox" fmlaLink="$V$118" lockText="1" noThreeD="1"/>
</file>

<file path=xl/ctrlProps/ctrlProp96.xml><?xml version="1.0" encoding="utf-8"?>
<formControlPr xmlns="http://schemas.microsoft.com/office/spreadsheetml/2009/9/main" objectType="CheckBox" fmlaLink="$V$163" lockText="1" noThreeD="1"/>
</file>

<file path=xl/ctrlProps/ctrlProp97.xml><?xml version="1.0" encoding="utf-8"?>
<formControlPr xmlns="http://schemas.microsoft.com/office/spreadsheetml/2009/9/main" objectType="CheckBox" fmlaLink="$V$164" lockText="1" noThreeD="1"/>
</file>

<file path=xl/ctrlProps/ctrlProp98.xml><?xml version="1.0" encoding="utf-8"?>
<formControlPr xmlns="http://schemas.microsoft.com/office/spreadsheetml/2009/9/main" objectType="CheckBox" fmlaLink="$V$165" lockText="1" noThreeD="1"/>
</file>

<file path=xl/ctrlProps/ctrlProp99.xml><?xml version="1.0" encoding="utf-8"?>
<formControlPr xmlns="http://schemas.microsoft.com/office/spreadsheetml/2009/9/main" objectType="CheckBox" fmlaLink="$V$166" lockText="1" noThreeD="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56</xdr:row>
      <xdr:rowOff>171449</xdr:rowOff>
    </xdr:from>
    <xdr:ext cx="5915025" cy="16359188"/>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10587037"/>
          <a:ext cx="5915025" cy="16359188"/>
        </a:xfrm>
        <a:prstGeom prst="rect">
          <a:avLst/>
        </a:prstGeom>
        <a:solidFill>
          <a:sysClr val="window" lastClr="FFFFFF">
            <a:lumMod val="95000"/>
          </a:sysClr>
        </a:solidFill>
        <a:ln>
          <a:noFill/>
        </a:ln>
        <a:effectLst/>
      </xdr:spPr>
      <xdr:txBody>
        <a:bodyPr vertOverflow="clip" horzOverflow="clip" wrap="square" rtlCol="0" anchor="t">
          <a:noAutofit/>
        </a:bodyPr>
        <a:lstStyle/>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8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TDHCA WAP Air Infiltration and Duct Sealing Target Policy</a:t>
          </a:r>
          <a:endParaRPr kumimoji="0" lang="en-US" sz="18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1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endParaRPr kumimoji="0" lang="en-US" sz="105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600" b="1"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General Guidance for Air Infiltration &amp; Duct Sealing</a:t>
          </a:r>
          <a:endParaRPr kumimoji="0" lang="en-US" sz="1600" b="0"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Subrecipients are required to make a reasonable attempt to achieve both air infiltration and duct sealing targets (if applicable).    TDHCA recognizes that at times the calculated targets can be aggressive due to construction variances and access issues and targets may not be achievable in all weatherized units.   For this reason, TDHCA has established a clear written policy for how missed targets will be addressed during the final inspection and monitoring process.</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600" b="1"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Air Infiltration Guidance</a:t>
          </a:r>
          <a:endParaRPr kumimoji="0" lang="en-US" sz="1600" b="0"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General</a:t>
          </a:r>
          <a:endPar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75% of all completed units are required to MEET/EXCEED </a:t>
          </a:r>
          <a:r>
            <a:rPr kumimoji="0" lang="en-US" sz="1400" b="1"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or</a:t>
          </a: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be within a 10% variance of air infiltration targets, i.e. 1,000 CFM target = 1,100 CFM variance.  </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Note - </a:t>
          </a: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At any time the Subrecipient fails to meet the 75% guidance as described above they will be considered out of compliance and must contact their TDHCA assigned WAP trainer for further guidance.   Failure to not meet the 75% requirement and have documented contact with your TDHCA assigned WAP trainer could result in compliance related issues.</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Individual Unit </a:t>
          </a:r>
          <a:endPar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In order for a unit to successfully pass final inspection, individual unit(s) must:</a:t>
          </a:r>
        </a:p>
        <a:p>
          <a:pPr marL="342900" marR="0" lvl="0" indent="-342900" algn="just"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Meet or exceed the calculated air infiltration targets. </a:t>
          </a:r>
        </a:p>
        <a:p>
          <a:pPr marL="742950" marR="0" lvl="1" indent="-285750" algn="just"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No additional documentation or information required</a:t>
          </a:r>
        </a:p>
        <a:p>
          <a:pPr marL="342900" marR="0" lvl="0" indent="-342900" algn="just"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Must be within 10% of the calculated target.  </a:t>
          </a:r>
        </a:p>
        <a:p>
          <a:pPr marL="742950" marR="0" lvl="1" indent="-285750" algn="just"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Client file contain reasonable documentation verifying efforts to meet air infiltration targets</a:t>
          </a:r>
        </a:p>
        <a:p>
          <a:pPr marL="342900" marR="0" lvl="0" indent="-342900" algn="just"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Did not meet air infiltration targets.  </a:t>
          </a:r>
        </a:p>
        <a:p>
          <a:pPr marL="742950" marR="0" lvl="1" indent="-285750" algn="just"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Total completed units are within the 75% requirement.</a:t>
          </a:r>
        </a:p>
        <a:p>
          <a:pPr marL="742950" marR="0" lvl="1" indent="-285750" algn="just"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Ensure all major and significant air leakage areas are addressed.</a:t>
          </a:r>
        </a:p>
        <a:p>
          <a:pPr marL="1143000" marR="0" lvl="2" indent="-228600" algn="just" defTabSz="914400" eaLnBrk="1" fontAlgn="auto" latinLnBrk="0" hangingPunct="1">
            <a:lnSpc>
              <a:spcPct val="107000"/>
            </a:lnSpc>
            <a:spcBef>
              <a:spcPts val="0"/>
            </a:spcBef>
            <a:spcAft>
              <a:spcPts val="0"/>
            </a:spcAft>
            <a:buClrTx/>
            <a:buSzTx/>
            <a:buFont typeface="Wingdings" panose="05000000000000000000" pitchFamily="2" charset="2"/>
            <a:buChar char=""/>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Requires clearly documented Zonal Pressure readings.</a:t>
          </a:r>
        </a:p>
        <a:p>
          <a:pPr marL="742950" marR="0" lvl="1" indent="-285750" algn="just" defTabSz="914400" eaLnBrk="1" fontAlgn="auto" latinLnBrk="0" hangingPunct="1">
            <a:lnSpc>
              <a:spcPct val="107000"/>
            </a:lnSpc>
            <a:spcBef>
              <a:spcPts val="0"/>
            </a:spcBef>
            <a:spcAft>
              <a:spcPts val="80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Client file contain reasonable documentation verifying efforts to meet air infiltration targets.</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600" b="1"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Duct Sealing Guidance</a:t>
          </a:r>
          <a:endParaRPr kumimoji="0" lang="en-US" sz="1600" b="0"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General</a:t>
          </a:r>
          <a:endPar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75% of all completed units are required to MEET/EXCEED </a:t>
          </a:r>
          <a:r>
            <a:rPr kumimoji="0" lang="en-US" sz="1400" b="1" i="0" u="sng"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or</a:t>
          </a: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be within a 10% variance of duct sealing leakage to outside targets, i.e. 100 CFM target = 110 CFM variance.  </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1" i="1"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Note - </a:t>
          </a: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At any time the Subrecipient fails to meet the 75% guidance as described above they will be considered out of compliance and must contact their TDHCA assigned WAP trainer for further guidance.   Failure to not meet the 75% requirement and have documented contact with your TDHCA assigned WAP trainer could result in compliance related issues.</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1"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Individual Unit </a:t>
          </a:r>
          <a:endPar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In order for a unit to successfully pass final inspection, individual unit(s) must:</a:t>
          </a:r>
        </a:p>
        <a:p>
          <a:pPr marL="342900" marR="0" lvl="0" indent="-342900" algn="just"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Meet or exceed the calculated duct sealing targets and have a pressure pan reading of 1 Pa or less per duct. </a:t>
          </a:r>
        </a:p>
        <a:p>
          <a:pPr marL="742950" marR="0" lvl="1" indent="-285750" algn="just"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No additional documentation or information required.</a:t>
          </a:r>
        </a:p>
        <a:p>
          <a:pPr marL="342900" marR="0" lvl="0" indent="-342900" algn="just"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Must be within 10% of the calculated target and have a pressure pan reading of 1 Pa or less per duct.  </a:t>
          </a:r>
        </a:p>
        <a:p>
          <a:pPr marL="742950" marR="0" lvl="1" indent="-285750" algn="just"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Client file contain reasonable documentation verifying efforts to meet duct sealing targets.</a:t>
          </a:r>
        </a:p>
        <a:p>
          <a:pPr marL="342900" marR="0" lvl="0" indent="-342900" algn="just" defTabSz="914400" eaLnBrk="1" fontAlgn="auto" latinLnBrk="0" hangingPunct="1">
            <a:lnSpc>
              <a:spcPct val="107000"/>
            </a:lnSpc>
            <a:spcBef>
              <a:spcPts val="0"/>
            </a:spcBef>
            <a:spcAft>
              <a:spcPts val="0"/>
            </a:spcAft>
            <a:buClrTx/>
            <a:buSzTx/>
            <a:buFont typeface="+mj-lt"/>
            <a:buAutoNum type="arabicPeriod"/>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Did not meet duct sealing targets.  </a:t>
          </a:r>
        </a:p>
        <a:p>
          <a:pPr marL="742950" marR="0" lvl="1" indent="-285750" algn="just"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Total completed units are within the 75% requirement.</a:t>
          </a:r>
        </a:p>
        <a:p>
          <a:pPr marL="742950" marR="0" lvl="1" indent="-285750" algn="just" defTabSz="914400" eaLnBrk="1" fontAlgn="auto" latinLnBrk="0" hangingPunct="1">
            <a:lnSpc>
              <a:spcPct val="107000"/>
            </a:lnSpc>
            <a:spcBef>
              <a:spcPts val="0"/>
            </a:spcBef>
            <a:spcAft>
              <a:spcPts val="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Ensure all major and significant duct leakage areas are addressed.</a:t>
          </a:r>
        </a:p>
        <a:p>
          <a:pPr marL="1143000" marR="0" lvl="2" indent="-228600" algn="just" defTabSz="914400" eaLnBrk="1" fontAlgn="auto" latinLnBrk="0" hangingPunct="1">
            <a:lnSpc>
              <a:spcPct val="107000"/>
            </a:lnSpc>
            <a:spcBef>
              <a:spcPts val="0"/>
            </a:spcBef>
            <a:spcAft>
              <a:spcPts val="0"/>
            </a:spcAft>
            <a:buClrTx/>
            <a:buSzTx/>
            <a:buFont typeface="Wingdings" panose="05000000000000000000" pitchFamily="2" charset="2"/>
            <a:buChar char=""/>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Requires clearly documented Pressure Pan Readings for each duct.</a:t>
          </a:r>
        </a:p>
        <a:p>
          <a:pPr marL="742950" marR="0" lvl="1" indent="-285750" algn="just" defTabSz="914400" eaLnBrk="1" fontAlgn="auto" latinLnBrk="0" hangingPunct="1">
            <a:lnSpc>
              <a:spcPct val="107000"/>
            </a:lnSpc>
            <a:spcBef>
              <a:spcPts val="0"/>
            </a:spcBef>
            <a:spcAft>
              <a:spcPts val="800"/>
            </a:spcAft>
            <a:buClrTx/>
            <a:buSzTx/>
            <a:buFont typeface="Courier New" panose="02070309020205020404" pitchFamily="49" charset="0"/>
            <a:buChar char="o"/>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Client file contain reasonable documentation verifying efforts to meet duct sealing targets.</a:t>
          </a:r>
        </a:p>
        <a:p>
          <a:pPr marL="0" marR="0" lvl="0" indent="0" algn="just" defTabSz="914400" eaLnBrk="1" fontAlgn="auto" latinLnBrk="0" hangingPunct="1">
            <a:lnSpc>
              <a:spcPct val="107000"/>
            </a:lnSpc>
            <a:spcBef>
              <a:spcPts val="0"/>
            </a:spcBef>
            <a:spcAft>
              <a:spcPts val="800"/>
            </a:spcAft>
            <a:buClrTx/>
            <a:buSzTx/>
            <a:buFontTx/>
            <a:buNone/>
            <a:tabLst/>
            <a:defRPr/>
          </a:pPr>
          <a:r>
            <a:rPr kumimoji="0" lang="en-US" sz="14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Times New Roman" panose="02020603050405020304" pitchFamily="18" charset="0"/>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63500</xdr:colOff>
          <xdr:row>3</xdr:row>
          <xdr:rowOff>355600</xdr:rowOff>
        </xdr:from>
        <xdr:to>
          <xdr:col>10</xdr:col>
          <xdr:colOff>762000</xdr:colOff>
          <xdr:row>5</xdr:row>
          <xdr:rowOff>0</xdr:rowOff>
        </xdr:to>
        <xdr:sp macro="" textlink="">
          <xdr:nvSpPr>
            <xdr:cNvPr id="48129" name="Check Box 1" hidden="1">
              <a:extLst>
                <a:ext uri="{63B3BB69-23CF-44E3-9099-C40C66FF867C}">
                  <a14:compatExt spid="_x0000_s48129"/>
                </a:ext>
                <a:ext uri="{FF2B5EF4-FFF2-40B4-BE49-F238E27FC236}">
                  <a16:creationId xmlns:a16="http://schemas.microsoft.com/office/drawing/2014/main" id="{00000000-0008-0000-0C00-00000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xdr:row>
          <xdr:rowOff>368300</xdr:rowOff>
        </xdr:from>
        <xdr:to>
          <xdr:col>12</xdr:col>
          <xdr:colOff>755650</xdr:colOff>
          <xdr:row>5</xdr:row>
          <xdr:rowOff>12700</xdr:rowOff>
        </xdr:to>
        <xdr:sp macro="" textlink="">
          <xdr:nvSpPr>
            <xdr:cNvPr id="48130" name="Check Box 2" hidden="1">
              <a:extLst>
                <a:ext uri="{63B3BB69-23CF-44E3-9099-C40C66FF867C}">
                  <a14:compatExt spid="_x0000_s48130"/>
                </a:ext>
                <a:ext uri="{FF2B5EF4-FFF2-40B4-BE49-F238E27FC236}">
                  <a16:creationId xmlns:a16="http://schemas.microsoft.com/office/drawing/2014/main" id="{00000000-0008-0000-0C00-00000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4</xdr:row>
          <xdr:rowOff>222250</xdr:rowOff>
        </xdr:from>
        <xdr:to>
          <xdr:col>10</xdr:col>
          <xdr:colOff>774700</xdr:colOff>
          <xdr:row>5</xdr:row>
          <xdr:rowOff>241300</xdr:rowOff>
        </xdr:to>
        <xdr:sp macro="" textlink="">
          <xdr:nvSpPr>
            <xdr:cNvPr id="48131" name="Check Box 3" hidden="1">
              <a:extLst>
                <a:ext uri="{63B3BB69-23CF-44E3-9099-C40C66FF867C}">
                  <a14:compatExt spid="_x0000_s48131"/>
                </a:ext>
                <a:ext uri="{FF2B5EF4-FFF2-40B4-BE49-F238E27FC236}">
                  <a16:creationId xmlns:a16="http://schemas.microsoft.com/office/drawing/2014/main" id="{00000000-0008-0000-0C00-00000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xdr:row>
          <xdr:rowOff>241300</xdr:rowOff>
        </xdr:from>
        <xdr:to>
          <xdr:col>12</xdr:col>
          <xdr:colOff>755650</xdr:colOff>
          <xdr:row>6</xdr:row>
          <xdr:rowOff>25400</xdr:rowOff>
        </xdr:to>
        <xdr:sp macro="" textlink="">
          <xdr:nvSpPr>
            <xdr:cNvPr id="48132" name="Check Box 4" hidden="1">
              <a:extLst>
                <a:ext uri="{63B3BB69-23CF-44E3-9099-C40C66FF867C}">
                  <a14:compatExt spid="_x0000_s48132"/>
                </a:ext>
                <a:ext uri="{FF2B5EF4-FFF2-40B4-BE49-F238E27FC236}">
                  <a16:creationId xmlns:a16="http://schemas.microsoft.com/office/drawing/2014/main" id="{00000000-0008-0000-0C00-00000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5</xdr:row>
          <xdr:rowOff>215900</xdr:rowOff>
        </xdr:from>
        <xdr:to>
          <xdr:col>10</xdr:col>
          <xdr:colOff>774700</xdr:colOff>
          <xdr:row>6</xdr:row>
          <xdr:rowOff>241300</xdr:rowOff>
        </xdr:to>
        <xdr:sp macro="" textlink="">
          <xdr:nvSpPr>
            <xdr:cNvPr id="48133" name="Check Box 5" hidden="1">
              <a:extLst>
                <a:ext uri="{63B3BB69-23CF-44E3-9099-C40C66FF867C}">
                  <a14:compatExt spid="_x0000_s48133"/>
                </a:ext>
                <a:ext uri="{FF2B5EF4-FFF2-40B4-BE49-F238E27FC236}">
                  <a16:creationId xmlns:a16="http://schemas.microsoft.com/office/drawing/2014/main" id="{00000000-0008-0000-0C00-00000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5</xdr:row>
          <xdr:rowOff>222250</xdr:rowOff>
        </xdr:from>
        <xdr:to>
          <xdr:col>12</xdr:col>
          <xdr:colOff>755650</xdr:colOff>
          <xdr:row>7</xdr:row>
          <xdr:rowOff>0</xdr:rowOff>
        </xdr:to>
        <xdr:sp macro="" textlink="">
          <xdr:nvSpPr>
            <xdr:cNvPr id="48134" name="Check Box 6" hidden="1">
              <a:extLst>
                <a:ext uri="{63B3BB69-23CF-44E3-9099-C40C66FF867C}">
                  <a14:compatExt spid="_x0000_s48134"/>
                </a:ext>
                <a:ext uri="{FF2B5EF4-FFF2-40B4-BE49-F238E27FC236}">
                  <a16:creationId xmlns:a16="http://schemas.microsoft.com/office/drawing/2014/main" id="{00000000-0008-0000-0C00-00000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35</xdr:row>
          <xdr:rowOff>215900</xdr:rowOff>
        </xdr:from>
        <xdr:to>
          <xdr:col>0</xdr:col>
          <xdr:colOff>558800</xdr:colOff>
          <xdr:row>37</xdr:row>
          <xdr:rowOff>69850</xdr:rowOff>
        </xdr:to>
        <xdr:sp macro="" textlink="">
          <xdr:nvSpPr>
            <xdr:cNvPr id="48135" name="Check Box 7" hidden="1">
              <a:extLst>
                <a:ext uri="{63B3BB69-23CF-44E3-9099-C40C66FF867C}">
                  <a14:compatExt spid="_x0000_s48135"/>
                </a:ext>
                <a:ext uri="{FF2B5EF4-FFF2-40B4-BE49-F238E27FC236}">
                  <a16:creationId xmlns:a16="http://schemas.microsoft.com/office/drawing/2014/main" id="{00000000-0008-0000-0C00-00000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35</xdr:row>
          <xdr:rowOff>215900</xdr:rowOff>
        </xdr:from>
        <xdr:to>
          <xdr:col>2</xdr:col>
          <xdr:colOff>444500</xdr:colOff>
          <xdr:row>37</xdr:row>
          <xdr:rowOff>50800</xdr:rowOff>
        </xdr:to>
        <xdr:sp macro="" textlink="">
          <xdr:nvSpPr>
            <xdr:cNvPr id="48136" name="Check Box 8" hidden="1">
              <a:extLst>
                <a:ext uri="{63B3BB69-23CF-44E3-9099-C40C66FF867C}">
                  <a14:compatExt spid="_x0000_s48136"/>
                </a:ext>
                <a:ext uri="{FF2B5EF4-FFF2-40B4-BE49-F238E27FC236}">
                  <a16:creationId xmlns:a16="http://schemas.microsoft.com/office/drawing/2014/main" id="{00000000-0008-0000-0C00-00000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35</xdr:row>
          <xdr:rowOff>190500</xdr:rowOff>
        </xdr:from>
        <xdr:to>
          <xdr:col>2</xdr:col>
          <xdr:colOff>12700</xdr:colOff>
          <xdr:row>37</xdr:row>
          <xdr:rowOff>38100</xdr:rowOff>
        </xdr:to>
        <xdr:sp macro="" textlink="">
          <xdr:nvSpPr>
            <xdr:cNvPr id="48137" name="Check Box 9" hidden="1">
              <a:extLst>
                <a:ext uri="{63B3BB69-23CF-44E3-9099-C40C66FF867C}">
                  <a14:compatExt spid="_x0000_s48137"/>
                </a:ext>
                <a:ext uri="{FF2B5EF4-FFF2-40B4-BE49-F238E27FC236}">
                  <a16:creationId xmlns:a16="http://schemas.microsoft.com/office/drawing/2014/main" id="{00000000-0008-0000-0C00-00000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38</xdr:row>
          <xdr:rowOff>0</xdr:rowOff>
        </xdr:from>
        <xdr:to>
          <xdr:col>0</xdr:col>
          <xdr:colOff>527050</xdr:colOff>
          <xdr:row>39</xdr:row>
          <xdr:rowOff>25400</xdr:rowOff>
        </xdr:to>
        <xdr:sp macro="" textlink="">
          <xdr:nvSpPr>
            <xdr:cNvPr id="48138" name="Check Box 10" hidden="1">
              <a:extLst>
                <a:ext uri="{63B3BB69-23CF-44E3-9099-C40C66FF867C}">
                  <a14:compatExt spid="_x0000_s48138"/>
                </a:ext>
                <a:ext uri="{FF2B5EF4-FFF2-40B4-BE49-F238E27FC236}">
                  <a16:creationId xmlns:a16="http://schemas.microsoft.com/office/drawing/2014/main" id="{00000000-0008-0000-0C00-00000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38</xdr:row>
          <xdr:rowOff>0</xdr:rowOff>
        </xdr:from>
        <xdr:to>
          <xdr:col>2</xdr:col>
          <xdr:colOff>647700</xdr:colOff>
          <xdr:row>39</xdr:row>
          <xdr:rowOff>25400</xdr:rowOff>
        </xdr:to>
        <xdr:sp macro="" textlink="">
          <xdr:nvSpPr>
            <xdr:cNvPr id="48139" name="Check Box 11" hidden="1">
              <a:extLst>
                <a:ext uri="{63B3BB69-23CF-44E3-9099-C40C66FF867C}">
                  <a14:compatExt spid="_x0000_s48139"/>
                </a:ext>
                <a:ext uri="{FF2B5EF4-FFF2-40B4-BE49-F238E27FC236}">
                  <a16:creationId xmlns:a16="http://schemas.microsoft.com/office/drawing/2014/main" id="{00000000-0008-0000-0C00-00000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38</xdr:row>
          <xdr:rowOff>12700</xdr:rowOff>
        </xdr:from>
        <xdr:to>
          <xdr:col>1</xdr:col>
          <xdr:colOff>596900</xdr:colOff>
          <xdr:row>39</xdr:row>
          <xdr:rowOff>31750</xdr:rowOff>
        </xdr:to>
        <xdr:sp macro="" textlink="">
          <xdr:nvSpPr>
            <xdr:cNvPr id="48140" name="Check Box 12" hidden="1">
              <a:extLst>
                <a:ext uri="{63B3BB69-23CF-44E3-9099-C40C66FF867C}">
                  <a14:compatExt spid="_x0000_s48140"/>
                </a:ext>
                <a:ext uri="{FF2B5EF4-FFF2-40B4-BE49-F238E27FC236}">
                  <a16:creationId xmlns:a16="http://schemas.microsoft.com/office/drawing/2014/main" id="{00000000-0008-0000-0C00-00000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6</xdr:row>
          <xdr:rowOff>215900</xdr:rowOff>
        </xdr:from>
        <xdr:to>
          <xdr:col>10</xdr:col>
          <xdr:colOff>774700</xdr:colOff>
          <xdr:row>7</xdr:row>
          <xdr:rowOff>241300</xdr:rowOff>
        </xdr:to>
        <xdr:sp macro="" textlink="">
          <xdr:nvSpPr>
            <xdr:cNvPr id="48141" name="Check Box 13" hidden="1">
              <a:extLst>
                <a:ext uri="{63B3BB69-23CF-44E3-9099-C40C66FF867C}">
                  <a14:compatExt spid="_x0000_s48141"/>
                </a:ext>
                <a:ext uri="{FF2B5EF4-FFF2-40B4-BE49-F238E27FC236}">
                  <a16:creationId xmlns:a16="http://schemas.microsoft.com/office/drawing/2014/main" id="{00000000-0008-0000-0C00-00000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6</xdr:row>
          <xdr:rowOff>215900</xdr:rowOff>
        </xdr:from>
        <xdr:to>
          <xdr:col>12</xdr:col>
          <xdr:colOff>755650</xdr:colOff>
          <xdr:row>8</xdr:row>
          <xdr:rowOff>0</xdr:rowOff>
        </xdr:to>
        <xdr:sp macro="" textlink="">
          <xdr:nvSpPr>
            <xdr:cNvPr id="48142" name="Check Box 14" hidden="1">
              <a:extLst>
                <a:ext uri="{63B3BB69-23CF-44E3-9099-C40C66FF867C}">
                  <a14:compatExt spid="_x0000_s48142"/>
                </a:ext>
                <a:ext uri="{FF2B5EF4-FFF2-40B4-BE49-F238E27FC236}">
                  <a16:creationId xmlns:a16="http://schemas.microsoft.com/office/drawing/2014/main" id="{00000000-0008-0000-0C00-00000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14</xdr:row>
          <xdr:rowOff>152400</xdr:rowOff>
        </xdr:from>
        <xdr:to>
          <xdr:col>0</xdr:col>
          <xdr:colOff>508000</xdr:colOff>
          <xdr:row>16</xdr:row>
          <xdr:rowOff>12700</xdr:rowOff>
        </xdr:to>
        <xdr:sp macro="" textlink="">
          <xdr:nvSpPr>
            <xdr:cNvPr id="48143" name="Check Box 15" hidden="1">
              <a:extLst>
                <a:ext uri="{63B3BB69-23CF-44E3-9099-C40C66FF867C}">
                  <a14:compatExt spid="_x0000_s48143"/>
                </a:ext>
                <a:ext uri="{FF2B5EF4-FFF2-40B4-BE49-F238E27FC236}">
                  <a16:creationId xmlns:a16="http://schemas.microsoft.com/office/drawing/2014/main" id="{00000000-0008-0000-0C00-00000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266700</xdr:colOff>
          <xdr:row>14</xdr:row>
          <xdr:rowOff>165100</xdr:rowOff>
        </xdr:from>
        <xdr:to>
          <xdr:col>3</xdr:col>
          <xdr:colOff>76200</xdr:colOff>
          <xdr:row>16</xdr:row>
          <xdr:rowOff>25400</xdr:rowOff>
        </xdr:to>
        <xdr:sp macro="" textlink="">
          <xdr:nvSpPr>
            <xdr:cNvPr id="48144" name="Check Box 16" hidden="1">
              <a:extLst>
                <a:ext uri="{63B3BB69-23CF-44E3-9099-C40C66FF867C}">
                  <a14:compatExt spid="_x0000_s48144"/>
                </a:ext>
                <a:ext uri="{FF2B5EF4-FFF2-40B4-BE49-F238E27FC236}">
                  <a16:creationId xmlns:a16="http://schemas.microsoft.com/office/drawing/2014/main" id="{00000000-0008-0000-0C00-00001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14</xdr:row>
          <xdr:rowOff>165100</xdr:rowOff>
        </xdr:from>
        <xdr:to>
          <xdr:col>1</xdr:col>
          <xdr:colOff>596900</xdr:colOff>
          <xdr:row>15</xdr:row>
          <xdr:rowOff>184150</xdr:rowOff>
        </xdr:to>
        <xdr:sp macro="" textlink="">
          <xdr:nvSpPr>
            <xdr:cNvPr id="48145" name="Check Box 17" hidden="1">
              <a:extLst>
                <a:ext uri="{63B3BB69-23CF-44E3-9099-C40C66FF867C}">
                  <a14:compatExt spid="_x0000_s48145"/>
                </a:ext>
                <a:ext uri="{FF2B5EF4-FFF2-40B4-BE49-F238E27FC236}">
                  <a16:creationId xmlns:a16="http://schemas.microsoft.com/office/drawing/2014/main" id="{00000000-0008-0000-0C00-00001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19</xdr:row>
          <xdr:rowOff>228600</xdr:rowOff>
        </xdr:from>
        <xdr:to>
          <xdr:col>0</xdr:col>
          <xdr:colOff>520700</xdr:colOff>
          <xdr:row>21</xdr:row>
          <xdr:rowOff>0</xdr:rowOff>
        </xdr:to>
        <xdr:sp macro="" textlink="">
          <xdr:nvSpPr>
            <xdr:cNvPr id="48146" name="Check Box 18" hidden="1">
              <a:extLst>
                <a:ext uri="{63B3BB69-23CF-44E3-9099-C40C66FF867C}">
                  <a14:compatExt spid="_x0000_s48146"/>
                </a:ext>
                <a:ext uri="{FF2B5EF4-FFF2-40B4-BE49-F238E27FC236}">
                  <a16:creationId xmlns:a16="http://schemas.microsoft.com/office/drawing/2014/main" id="{00000000-0008-0000-0C00-00001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260350</xdr:colOff>
          <xdr:row>20</xdr:row>
          <xdr:rowOff>0</xdr:rowOff>
        </xdr:from>
        <xdr:to>
          <xdr:col>2</xdr:col>
          <xdr:colOff>635000</xdr:colOff>
          <xdr:row>20</xdr:row>
          <xdr:rowOff>228600</xdr:rowOff>
        </xdr:to>
        <xdr:sp macro="" textlink="">
          <xdr:nvSpPr>
            <xdr:cNvPr id="48147" name="Check Box 19" hidden="1">
              <a:extLst>
                <a:ext uri="{63B3BB69-23CF-44E3-9099-C40C66FF867C}">
                  <a14:compatExt spid="_x0000_s48147"/>
                </a:ext>
                <a:ext uri="{FF2B5EF4-FFF2-40B4-BE49-F238E27FC236}">
                  <a16:creationId xmlns:a16="http://schemas.microsoft.com/office/drawing/2014/main" id="{00000000-0008-0000-0C00-00001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19</xdr:row>
          <xdr:rowOff>228600</xdr:rowOff>
        </xdr:from>
        <xdr:to>
          <xdr:col>1</xdr:col>
          <xdr:colOff>457200</xdr:colOff>
          <xdr:row>20</xdr:row>
          <xdr:rowOff>228600</xdr:rowOff>
        </xdr:to>
        <xdr:sp macro="" textlink="">
          <xdr:nvSpPr>
            <xdr:cNvPr id="48148" name="Check Box 20" hidden="1">
              <a:extLst>
                <a:ext uri="{63B3BB69-23CF-44E3-9099-C40C66FF867C}">
                  <a14:compatExt spid="_x0000_s48148"/>
                </a:ext>
                <a:ext uri="{FF2B5EF4-FFF2-40B4-BE49-F238E27FC236}">
                  <a16:creationId xmlns:a16="http://schemas.microsoft.com/office/drawing/2014/main" id="{00000000-0008-0000-0C00-00001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24</xdr:row>
          <xdr:rowOff>152400</xdr:rowOff>
        </xdr:from>
        <xdr:to>
          <xdr:col>0</xdr:col>
          <xdr:colOff>482600</xdr:colOff>
          <xdr:row>26</xdr:row>
          <xdr:rowOff>25400</xdr:rowOff>
        </xdr:to>
        <xdr:sp macro="" textlink="">
          <xdr:nvSpPr>
            <xdr:cNvPr id="48149" name="Check Box 21" hidden="1">
              <a:extLst>
                <a:ext uri="{63B3BB69-23CF-44E3-9099-C40C66FF867C}">
                  <a14:compatExt spid="_x0000_s48149"/>
                </a:ext>
                <a:ext uri="{FF2B5EF4-FFF2-40B4-BE49-F238E27FC236}">
                  <a16:creationId xmlns:a16="http://schemas.microsoft.com/office/drawing/2014/main" id="{00000000-0008-0000-0C00-00001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xdr:row>
          <xdr:rowOff>184150</xdr:rowOff>
        </xdr:from>
        <xdr:to>
          <xdr:col>2</xdr:col>
          <xdr:colOff>406400</xdr:colOff>
          <xdr:row>26</xdr:row>
          <xdr:rowOff>31750</xdr:rowOff>
        </xdr:to>
        <xdr:sp macro="" textlink="">
          <xdr:nvSpPr>
            <xdr:cNvPr id="48150" name="Check Box 22" hidden="1">
              <a:extLst>
                <a:ext uri="{63B3BB69-23CF-44E3-9099-C40C66FF867C}">
                  <a14:compatExt spid="_x0000_s48150"/>
                </a:ext>
                <a:ext uri="{FF2B5EF4-FFF2-40B4-BE49-F238E27FC236}">
                  <a16:creationId xmlns:a16="http://schemas.microsoft.com/office/drawing/2014/main" id="{00000000-0008-0000-0C00-00001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24</xdr:row>
          <xdr:rowOff>165100</xdr:rowOff>
        </xdr:from>
        <xdr:to>
          <xdr:col>1</xdr:col>
          <xdr:colOff>412750</xdr:colOff>
          <xdr:row>26</xdr:row>
          <xdr:rowOff>12700</xdr:rowOff>
        </xdr:to>
        <xdr:sp macro="" textlink="">
          <xdr:nvSpPr>
            <xdr:cNvPr id="48151" name="Check Box 23" hidden="1">
              <a:extLst>
                <a:ext uri="{63B3BB69-23CF-44E3-9099-C40C66FF867C}">
                  <a14:compatExt spid="_x0000_s48151"/>
                </a:ext>
                <a:ext uri="{FF2B5EF4-FFF2-40B4-BE49-F238E27FC236}">
                  <a16:creationId xmlns:a16="http://schemas.microsoft.com/office/drawing/2014/main" id="{00000000-0008-0000-0C00-00001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28</xdr:row>
          <xdr:rowOff>88900</xdr:rowOff>
        </xdr:from>
        <xdr:to>
          <xdr:col>0</xdr:col>
          <xdr:colOff>508000</xdr:colOff>
          <xdr:row>29</xdr:row>
          <xdr:rowOff>165100</xdr:rowOff>
        </xdr:to>
        <xdr:sp macro="" textlink="">
          <xdr:nvSpPr>
            <xdr:cNvPr id="48152" name="Check Box 24" hidden="1">
              <a:extLst>
                <a:ext uri="{63B3BB69-23CF-44E3-9099-C40C66FF867C}">
                  <a14:compatExt spid="_x0000_s48152"/>
                </a:ext>
                <a:ext uri="{FF2B5EF4-FFF2-40B4-BE49-F238E27FC236}">
                  <a16:creationId xmlns:a16="http://schemas.microsoft.com/office/drawing/2014/main" id="{00000000-0008-0000-0C00-00001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28</xdr:row>
          <xdr:rowOff>63500</xdr:rowOff>
        </xdr:from>
        <xdr:to>
          <xdr:col>2</xdr:col>
          <xdr:colOff>635000</xdr:colOff>
          <xdr:row>29</xdr:row>
          <xdr:rowOff>107950</xdr:rowOff>
        </xdr:to>
        <xdr:sp macro="" textlink="">
          <xdr:nvSpPr>
            <xdr:cNvPr id="48153" name="Check Box 25" hidden="1">
              <a:extLst>
                <a:ext uri="{63B3BB69-23CF-44E3-9099-C40C66FF867C}">
                  <a14:compatExt spid="_x0000_s48153"/>
                </a:ext>
                <a:ext uri="{FF2B5EF4-FFF2-40B4-BE49-F238E27FC236}">
                  <a16:creationId xmlns:a16="http://schemas.microsoft.com/office/drawing/2014/main" id="{00000000-0008-0000-0C00-00001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28</xdr:row>
          <xdr:rowOff>76200</xdr:rowOff>
        </xdr:from>
        <xdr:to>
          <xdr:col>1</xdr:col>
          <xdr:colOff>431800</xdr:colOff>
          <xdr:row>29</xdr:row>
          <xdr:rowOff>114300</xdr:rowOff>
        </xdr:to>
        <xdr:sp macro="" textlink="">
          <xdr:nvSpPr>
            <xdr:cNvPr id="48154" name="Check Box 26" hidden="1">
              <a:extLst>
                <a:ext uri="{63B3BB69-23CF-44E3-9099-C40C66FF867C}">
                  <a14:compatExt spid="_x0000_s48154"/>
                </a:ext>
                <a:ext uri="{FF2B5EF4-FFF2-40B4-BE49-F238E27FC236}">
                  <a16:creationId xmlns:a16="http://schemas.microsoft.com/office/drawing/2014/main" id="{00000000-0008-0000-0C00-00001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33</xdr:row>
          <xdr:rowOff>139700</xdr:rowOff>
        </xdr:from>
        <xdr:to>
          <xdr:col>1</xdr:col>
          <xdr:colOff>63500</xdr:colOff>
          <xdr:row>35</xdr:row>
          <xdr:rowOff>50800</xdr:rowOff>
        </xdr:to>
        <xdr:sp macro="" textlink="">
          <xdr:nvSpPr>
            <xdr:cNvPr id="48155" name="Check Box 27" hidden="1">
              <a:extLst>
                <a:ext uri="{63B3BB69-23CF-44E3-9099-C40C66FF867C}">
                  <a14:compatExt spid="_x0000_s48155"/>
                </a:ext>
                <a:ext uri="{FF2B5EF4-FFF2-40B4-BE49-F238E27FC236}">
                  <a16:creationId xmlns:a16="http://schemas.microsoft.com/office/drawing/2014/main" id="{00000000-0008-0000-0C00-00001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33</xdr:row>
          <xdr:rowOff>146050</xdr:rowOff>
        </xdr:from>
        <xdr:to>
          <xdr:col>2</xdr:col>
          <xdr:colOff>660400</xdr:colOff>
          <xdr:row>35</xdr:row>
          <xdr:rowOff>38100</xdr:rowOff>
        </xdr:to>
        <xdr:sp macro="" textlink="">
          <xdr:nvSpPr>
            <xdr:cNvPr id="48156" name="Check Box 28" hidden="1">
              <a:extLst>
                <a:ext uri="{63B3BB69-23CF-44E3-9099-C40C66FF867C}">
                  <a14:compatExt spid="_x0000_s48156"/>
                </a:ext>
                <a:ext uri="{FF2B5EF4-FFF2-40B4-BE49-F238E27FC236}">
                  <a16:creationId xmlns:a16="http://schemas.microsoft.com/office/drawing/2014/main" id="{00000000-0008-0000-0C00-00001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33</xdr:row>
          <xdr:rowOff>146050</xdr:rowOff>
        </xdr:from>
        <xdr:to>
          <xdr:col>2</xdr:col>
          <xdr:colOff>50800</xdr:colOff>
          <xdr:row>35</xdr:row>
          <xdr:rowOff>50800</xdr:rowOff>
        </xdr:to>
        <xdr:sp macro="" textlink="">
          <xdr:nvSpPr>
            <xdr:cNvPr id="48157" name="Check Box 29" hidden="1">
              <a:extLst>
                <a:ext uri="{63B3BB69-23CF-44E3-9099-C40C66FF867C}">
                  <a14:compatExt spid="_x0000_s48157"/>
                </a:ext>
                <a:ext uri="{FF2B5EF4-FFF2-40B4-BE49-F238E27FC236}">
                  <a16:creationId xmlns:a16="http://schemas.microsoft.com/office/drawing/2014/main" id="{00000000-0008-0000-0C00-00001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42</xdr:row>
          <xdr:rowOff>184150</xdr:rowOff>
        </xdr:from>
        <xdr:to>
          <xdr:col>0</xdr:col>
          <xdr:colOff>457200</xdr:colOff>
          <xdr:row>43</xdr:row>
          <xdr:rowOff>241300</xdr:rowOff>
        </xdr:to>
        <xdr:sp macro="" textlink="">
          <xdr:nvSpPr>
            <xdr:cNvPr id="48158" name="Check Box 30" hidden="1">
              <a:extLst>
                <a:ext uri="{63B3BB69-23CF-44E3-9099-C40C66FF867C}">
                  <a14:compatExt spid="_x0000_s48158"/>
                </a:ext>
                <a:ext uri="{FF2B5EF4-FFF2-40B4-BE49-F238E27FC236}">
                  <a16:creationId xmlns:a16="http://schemas.microsoft.com/office/drawing/2014/main" id="{00000000-0008-0000-0C00-00001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42</xdr:row>
          <xdr:rowOff>184150</xdr:rowOff>
        </xdr:from>
        <xdr:to>
          <xdr:col>2</xdr:col>
          <xdr:colOff>406400</xdr:colOff>
          <xdr:row>43</xdr:row>
          <xdr:rowOff>222250</xdr:rowOff>
        </xdr:to>
        <xdr:sp macro="" textlink="">
          <xdr:nvSpPr>
            <xdr:cNvPr id="48159" name="Check Box 31" hidden="1">
              <a:extLst>
                <a:ext uri="{63B3BB69-23CF-44E3-9099-C40C66FF867C}">
                  <a14:compatExt spid="_x0000_s48159"/>
                </a:ext>
                <a:ext uri="{FF2B5EF4-FFF2-40B4-BE49-F238E27FC236}">
                  <a16:creationId xmlns:a16="http://schemas.microsoft.com/office/drawing/2014/main" id="{00000000-0008-0000-0C00-00001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42</xdr:row>
          <xdr:rowOff>184150</xdr:rowOff>
        </xdr:from>
        <xdr:to>
          <xdr:col>2</xdr:col>
          <xdr:colOff>0</xdr:colOff>
          <xdr:row>43</xdr:row>
          <xdr:rowOff>222250</xdr:rowOff>
        </xdr:to>
        <xdr:sp macro="" textlink="">
          <xdr:nvSpPr>
            <xdr:cNvPr id="48160" name="Check Box 32" hidden="1">
              <a:extLst>
                <a:ext uri="{63B3BB69-23CF-44E3-9099-C40C66FF867C}">
                  <a14:compatExt spid="_x0000_s48160"/>
                </a:ext>
                <a:ext uri="{FF2B5EF4-FFF2-40B4-BE49-F238E27FC236}">
                  <a16:creationId xmlns:a16="http://schemas.microsoft.com/office/drawing/2014/main" id="{00000000-0008-0000-0C00-00002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0</xdr:rowOff>
        </xdr:from>
        <xdr:to>
          <xdr:col>0</xdr:col>
          <xdr:colOff>527050</xdr:colOff>
          <xdr:row>49</xdr:row>
          <xdr:rowOff>25400</xdr:rowOff>
        </xdr:to>
        <xdr:sp macro="" textlink="">
          <xdr:nvSpPr>
            <xdr:cNvPr id="48161" name="Check Box 33" hidden="1">
              <a:extLst>
                <a:ext uri="{63B3BB69-23CF-44E3-9099-C40C66FF867C}">
                  <a14:compatExt spid="_x0000_s48161"/>
                </a:ext>
                <a:ext uri="{FF2B5EF4-FFF2-40B4-BE49-F238E27FC236}">
                  <a16:creationId xmlns:a16="http://schemas.microsoft.com/office/drawing/2014/main" id="{00000000-0008-0000-0C00-00002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48</xdr:row>
          <xdr:rowOff>0</xdr:rowOff>
        </xdr:from>
        <xdr:to>
          <xdr:col>2</xdr:col>
          <xdr:colOff>647700</xdr:colOff>
          <xdr:row>49</xdr:row>
          <xdr:rowOff>25400</xdr:rowOff>
        </xdr:to>
        <xdr:sp macro="" textlink="">
          <xdr:nvSpPr>
            <xdr:cNvPr id="48162" name="Check Box 34" hidden="1">
              <a:extLst>
                <a:ext uri="{63B3BB69-23CF-44E3-9099-C40C66FF867C}">
                  <a14:compatExt spid="_x0000_s48162"/>
                </a:ext>
                <a:ext uri="{FF2B5EF4-FFF2-40B4-BE49-F238E27FC236}">
                  <a16:creationId xmlns:a16="http://schemas.microsoft.com/office/drawing/2014/main" id="{00000000-0008-0000-0C00-00002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12700</xdr:rowOff>
        </xdr:from>
        <xdr:to>
          <xdr:col>1</xdr:col>
          <xdr:colOff>596900</xdr:colOff>
          <xdr:row>49</xdr:row>
          <xdr:rowOff>31750</xdr:rowOff>
        </xdr:to>
        <xdr:sp macro="" textlink="">
          <xdr:nvSpPr>
            <xdr:cNvPr id="48163" name="Check Box 35" hidden="1">
              <a:extLst>
                <a:ext uri="{63B3BB69-23CF-44E3-9099-C40C66FF867C}">
                  <a14:compatExt spid="_x0000_s48163"/>
                </a:ext>
                <a:ext uri="{FF2B5EF4-FFF2-40B4-BE49-F238E27FC236}">
                  <a16:creationId xmlns:a16="http://schemas.microsoft.com/office/drawing/2014/main" id="{00000000-0008-0000-0C00-00002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52</xdr:row>
          <xdr:rowOff>152400</xdr:rowOff>
        </xdr:from>
        <xdr:to>
          <xdr:col>0</xdr:col>
          <xdr:colOff>482600</xdr:colOff>
          <xdr:row>53</xdr:row>
          <xdr:rowOff>222250</xdr:rowOff>
        </xdr:to>
        <xdr:sp macro="" textlink="">
          <xdr:nvSpPr>
            <xdr:cNvPr id="48164" name="Check Box 36" hidden="1">
              <a:extLst>
                <a:ext uri="{63B3BB69-23CF-44E3-9099-C40C66FF867C}">
                  <a14:compatExt spid="_x0000_s48164"/>
                </a:ext>
                <a:ext uri="{FF2B5EF4-FFF2-40B4-BE49-F238E27FC236}">
                  <a16:creationId xmlns:a16="http://schemas.microsoft.com/office/drawing/2014/main" id="{00000000-0008-0000-0C00-00002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52</xdr:row>
          <xdr:rowOff>184150</xdr:rowOff>
        </xdr:from>
        <xdr:to>
          <xdr:col>2</xdr:col>
          <xdr:colOff>406400</xdr:colOff>
          <xdr:row>53</xdr:row>
          <xdr:rowOff>228600</xdr:rowOff>
        </xdr:to>
        <xdr:sp macro="" textlink="">
          <xdr:nvSpPr>
            <xdr:cNvPr id="48165" name="Check Box 37" hidden="1">
              <a:extLst>
                <a:ext uri="{63B3BB69-23CF-44E3-9099-C40C66FF867C}">
                  <a14:compatExt spid="_x0000_s48165"/>
                </a:ext>
                <a:ext uri="{FF2B5EF4-FFF2-40B4-BE49-F238E27FC236}">
                  <a16:creationId xmlns:a16="http://schemas.microsoft.com/office/drawing/2014/main" id="{00000000-0008-0000-0C00-00002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52</xdr:row>
          <xdr:rowOff>165100</xdr:rowOff>
        </xdr:from>
        <xdr:to>
          <xdr:col>1</xdr:col>
          <xdr:colOff>412750</xdr:colOff>
          <xdr:row>53</xdr:row>
          <xdr:rowOff>215900</xdr:rowOff>
        </xdr:to>
        <xdr:sp macro="" textlink="">
          <xdr:nvSpPr>
            <xdr:cNvPr id="48166" name="Check Box 38" hidden="1">
              <a:extLst>
                <a:ext uri="{63B3BB69-23CF-44E3-9099-C40C66FF867C}">
                  <a14:compatExt spid="_x0000_s48166"/>
                </a:ext>
                <a:ext uri="{FF2B5EF4-FFF2-40B4-BE49-F238E27FC236}">
                  <a16:creationId xmlns:a16="http://schemas.microsoft.com/office/drawing/2014/main" id="{00000000-0008-0000-0C00-00002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57</xdr:row>
          <xdr:rowOff>165100</xdr:rowOff>
        </xdr:from>
        <xdr:to>
          <xdr:col>1</xdr:col>
          <xdr:colOff>114300</xdr:colOff>
          <xdr:row>59</xdr:row>
          <xdr:rowOff>31750</xdr:rowOff>
        </xdr:to>
        <xdr:sp macro="" textlink="">
          <xdr:nvSpPr>
            <xdr:cNvPr id="48167" name="Check Box 39" hidden="1">
              <a:extLst>
                <a:ext uri="{63B3BB69-23CF-44E3-9099-C40C66FF867C}">
                  <a14:compatExt spid="_x0000_s48167"/>
                </a:ext>
                <a:ext uri="{FF2B5EF4-FFF2-40B4-BE49-F238E27FC236}">
                  <a16:creationId xmlns:a16="http://schemas.microsoft.com/office/drawing/2014/main" id="{00000000-0008-0000-0C00-00002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57</xdr:row>
          <xdr:rowOff>165100</xdr:rowOff>
        </xdr:from>
        <xdr:to>
          <xdr:col>2</xdr:col>
          <xdr:colOff>647700</xdr:colOff>
          <xdr:row>59</xdr:row>
          <xdr:rowOff>31750</xdr:rowOff>
        </xdr:to>
        <xdr:sp macro="" textlink="">
          <xdr:nvSpPr>
            <xdr:cNvPr id="48168" name="Check Box 40" hidden="1">
              <a:extLst>
                <a:ext uri="{63B3BB69-23CF-44E3-9099-C40C66FF867C}">
                  <a14:compatExt spid="_x0000_s48168"/>
                </a:ext>
                <a:ext uri="{FF2B5EF4-FFF2-40B4-BE49-F238E27FC236}">
                  <a16:creationId xmlns:a16="http://schemas.microsoft.com/office/drawing/2014/main" id="{00000000-0008-0000-0C00-00002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57</xdr:row>
          <xdr:rowOff>165100</xdr:rowOff>
        </xdr:from>
        <xdr:to>
          <xdr:col>1</xdr:col>
          <xdr:colOff>596900</xdr:colOff>
          <xdr:row>59</xdr:row>
          <xdr:rowOff>31750</xdr:rowOff>
        </xdr:to>
        <xdr:sp macro="" textlink="">
          <xdr:nvSpPr>
            <xdr:cNvPr id="48169" name="Check Box 41" hidden="1">
              <a:extLst>
                <a:ext uri="{63B3BB69-23CF-44E3-9099-C40C66FF867C}">
                  <a14:compatExt spid="_x0000_s48169"/>
                </a:ext>
                <a:ext uri="{FF2B5EF4-FFF2-40B4-BE49-F238E27FC236}">
                  <a16:creationId xmlns:a16="http://schemas.microsoft.com/office/drawing/2014/main" id="{00000000-0008-0000-0C00-00002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59</xdr:row>
          <xdr:rowOff>165100</xdr:rowOff>
        </xdr:from>
        <xdr:to>
          <xdr:col>1</xdr:col>
          <xdr:colOff>69850</xdr:colOff>
          <xdr:row>61</xdr:row>
          <xdr:rowOff>31750</xdr:rowOff>
        </xdr:to>
        <xdr:sp macro="" textlink="">
          <xdr:nvSpPr>
            <xdr:cNvPr id="48170" name="Check Box 42" hidden="1">
              <a:extLst>
                <a:ext uri="{63B3BB69-23CF-44E3-9099-C40C66FF867C}">
                  <a14:compatExt spid="_x0000_s48170"/>
                </a:ext>
                <a:ext uri="{FF2B5EF4-FFF2-40B4-BE49-F238E27FC236}">
                  <a16:creationId xmlns:a16="http://schemas.microsoft.com/office/drawing/2014/main" id="{00000000-0008-0000-0C00-00002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59</xdr:row>
          <xdr:rowOff>177800</xdr:rowOff>
        </xdr:from>
        <xdr:to>
          <xdr:col>2</xdr:col>
          <xdr:colOff>647700</xdr:colOff>
          <xdr:row>61</xdr:row>
          <xdr:rowOff>38100</xdr:rowOff>
        </xdr:to>
        <xdr:sp macro="" textlink="">
          <xdr:nvSpPr>
            <xdr:cNvPr id="48171" name="Check Box 43" hidden="1">
              <a:extLst>
                <a:ext uri="{63B3BB69-23CF-44E3-9099-C40C66FF867C}">
                  <a14:compatExt spid="_x0000_s48171"/>
                </a:ext>
                <a:ext uri="{FF2B5EF4-FFF2-40B4-BE49-F238E27FC236}">
                  <a16:creationId xmlns:a16="http://schemas.microsoft.com/office/drawing/2014/main" id="{00000000-0008-0000-0C00-00002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59</xdr:row>
          <xdr:rowOff>177800</xdr:rowOff>
        </xdr:from>
        <xdr:to>
          <xdr:col>1</xdr:col>
          <xdr:colOff>596900</xdr:colOff>
          <xdr:row>61</xdr:row>
          <xdr:rowOff>38100</xdr:rowOff>
        </xdr:to>
        <xdr:sp macro="" textlink="">
          <xdr:nvSpPr>
            <xdr:cNvPr id="48172" name="Check Box 44" hidden="1">
              <a:extLst>
                <a:ext uri="{63B3BB69-23CF-44E3-9099-C40C66FF867C}">
                  <a14:compatExt spid="_x0000_s48172"/>
                </a:ext>
                <a:ext uri="{FF2B5EF4-FFF2-40B4-BE49-F238E27FC236}">
                  <a16:creationId xmlns:a16="http://schemas.microsoft.com/office/drawing/2014/main" id="{00000000-0008-0000-0C00-00002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61</xdr:row>
          <xdr:rowOff>203200</xdr:rowOff>
        </xdr:from>
        <xdr:to>
          <xdr:col>0</xdr:col>
          <xdr:colOff>520700</xdr:colOff>
          <xdr:row>63</xdr:row>
          <xdr:rowOff>50800</xdr:rowOff>
        </xdr:to>
        <xdr:sp macro="" textlink="">
          <xdr:nvSpPr>
            <xdr:cNvPr id="48173" name="Check Box 45" hidden="1">
              <a:extLst>
                <a:ext uri="{63B3BB69-23CF-44E3-9099-C40C66FF867C}">
                  <a14:compatExt spid="_x0000_s48173"/>
                </a:ext>
                <a:ext uri="{FF2B5EF4-FFF2-40B4-BE49-F238E27FC236}">
                  <a16:creationId xmlns:a16="http://schemas.microsoft.com/office/drawing/2014/main" id="{00000000-0008-0000-0C00-00002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61</xdr:row>
          <xdr:rowOff>190500</xdr:rowOff>
        </xdr:from>
        <xdr:to>
          <xdr:col>2</xdr:col>
          <xdr:colOff>660400</xdr:colOff>
          <xdr:row>63</xdr:row>
          <xdr:rowOff>38100</xdr:rowOff>
        </xdr:to>
        <xdr:sp macro="" textlink="">
          <xdr:nvSpPr>
            <xdr:cNvPr id="48174" name="Check Box 46" hidden="1">
              <a:extLst>
                <a:ext uri="{63B3BB69-23CF-44E3-9099-C40C66FF867C}">
                  <a14:compatExt spid="_x0000_s48174"/>
                </a:ext>
                <a:ext uri="{FF2B5EF4-FFF2-40B4-BE49-F238E27FC236}">
                  <a16:creationId xmlns:a16="http://schemas.microsoft.com/office/drawing/2014/main" id="{00000000-0008-0000-0C00-00002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61</xdr:row>
          <xdr:rowOff>190500</xdr:rowOff>
        </xdr:from>
        <xdr:to>
          <xdr:col>1</xdr:col>
          <xdr:colOff>603250</xdr:colOff>
          <xdr:row>63</xdr:row>
          <xdr:rowOff>38100</xdr:rowOff>
        </xdr:to>
        <xdr:sp macro="" textlink="">
          <xdr:nvSpPr>
            <xdr:cNvPr id="48175" name="Check Box 47" hidden="1">
              <a:extLst>
                <a:ext uri="{63B3BB69-23CF-44E3-9099-C40C66FF867C}">
                  <a14:compatExt spid="_x0000_s48175"/>
                </a:ext>
                <a:ext uri="{FF2B5EF4-FFF2-40B4-BE49-F238E27FC236}">
                  <a16:creationId xmlns:a16="http://schemas.microsoft.com/office/drawing/2014/main" id="{00000000-0008-0000-0C00-00002F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63</xdr:row>
          <xdr:rowOff>292100</xdr:rowOff>
        </xdr:from>
        <xdr:to>
          <xdr:col>0</xdr:col>
          <xdr:colOff>533400</xdr:colOff>
          <xdr:row>65</xdr:row>
          <xdr:rowOff>31750</xdr:rowOff>
        </xdr:to>
        <xdr:sp macro="" textlink="">
          <xdr:nvSpPr>
            <xdr:cNvPr id="48176" name="Check Box 48" hidden="1">
              <a:extLst>
                <a:ext uri="{63B3BB69-23CF-44E3-9099-C40C66FF867C}">
                  <a14:compatExt spid="_x0000_s48176"/>
                </a:ext>
                <a:ext uri="{FF2B5EF4-FFF2-40B4-BE49-F238E27FC236}">
                  <a16:creationId xmlns:a16="http://schemas.microsoft.com/office/drawing/2014/main" id="{00000000-0008-0000-0C00-000030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63</xdr:row>
          <xdr:rowOff>298450</xdr:rowOff>
        </xdr:from>
        <xdr:to>
          <xdr:col>2</xdr:col>
          <xdr:colOff>647700</xdr:colOff>
          <xdr:row>65</xdr:row>
          <xdr:rowOff>38100</xdr:rowOff>
        </xdr:to>
        <xdr:sp macro="" textlink="">
          <xdr:nvSpPr>
            <xdr:cNvPr id="48177" name="Check Box 49" hidden="1">
              <a:extLst>
                <a:ext uri="{63B3BB69-23CF-44E3-9099-C40C66FF867C}">
                  <a14:compatExt spid="_x0000_s48177"/>
                </a:ext>
                <a:ext uri="{FF2B5EF4-FFF2-40B4-BE49-F238E27FC236}">
                  <a16:creationId xmlns:a16="http://schemas.microsoft.com/office/drawing/2014/main" id="{00000000-0008-0000-0C00-00003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63</xdr:row>
          <xdr:rowOff>298450</xdr:rowOff>
        </xdr:from>
        <xdr:to>
          <xdr:col>1</xdr:col>
          <xdr:colOff>603250</xdr:colOff>
          <xdr:row>65</xdr:row>
          <xdr:rowOff>38100</xdr:rowOff>
        </xdr:to>
        <xdr:sp macro="" textlink="">
          <xdr:nvSpPr>
            <xdr:cNvPr id="48178" name="Check Box 50" hidden="1">
              <a:extLst>
                <a:ext uri="{63B3BB69-23CF-44E3-9099-C40C66FF867C}">
                  <a14:compatExt spid="_x0000_s48178"/>
                </a:ext>
                <a:ext uri="{FF2B5EF4-FFF2-40B4-BE49-F238E27FC236}">
                  <a16:creationId xmlns:a16="http://schemas.microsoft.com/office/drawing/2014/main" id="{00000000-0008-0000-0C00-00003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70</xdr:row>
          <xdr:rowOff>152400</xdr:rowOff>
        </xdr:from>
        <xdr:to>
          <xdr:col>0</xdr:col>
          <xdr:colOff>482600</xdr:colOff>
          <xdr:row>72</xdr:row>
          <xdr:rowOff>12700</xdr:rowOff>
        </xdr:to>
        <xdr:sp macro="" textlink="">
          <xdr:nvSpPr>
            <xdr:cNvPr id="48179" name="Check Box 51" hidden="1">
              <a:extLst>
                <a:ext uri="{63B3BB69-23CF-44E3-9099-C40C66FF867C}">
                  <a14:compatExt spid="_x0000_s48179"/>
                </a:ext>
                <a:ext uri="{FF2B5EF4-FFF2-40B4-BE49-F238E27FC236}">
                  <a16:creationId xmlns:a16="http://schemas.microsoft.com/office/drawing/2014/main" id="{00000000-0008-0000-0C00-00003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70</xdr:row>
          <xdr:rowOff>184150</xdr:rowOff>
        </xdr:from>
        <xdr:to>
          <xdr:col>2</xdr:col>
          <xdr:colOff>406400</xdr:colOff>
          <xdr:row>72</xdr:row>
          <xdr:rowOff>25400</xdr:rowOff>
        </xdr:to>
        <xdr:sp macro="" textlink="">
          <xdr:nvSpPr>
            <xdr:cNvPr id="48180" name="Check Box 52" hidden="1">
              <a:extLst>
                <a:ext uri="{63B3BB69-23CF-44E3-9099-C40C66FF867C}">
                  <a14:compatExt spid="_x0000_s48180"/>
                </a:ext>
                <a:ext uri="{FF2B5EF4-FFF2-40B4-BE49-F238E27FC236}">
                  <a16:creationId xmlns:a16="http://schemas.microsoft.com/office/drawing/2014/main" id="{00000000-0008-0000-0C00-00003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70</xdr:row>
          <xdr:rowOff>165100</xdr:rowOff>
        </xdr:from>
        <xdr:to>
          <xdr:col>1</xdr:col>
          <xdr:colOff>412750</xdr:colOff>
          <xdr:row>72</xdr:row>
          <xdr:rowOff>0</xdr:rowOff>
        </xdr:to>
        <xdr:sp macro="" textlink="">
          <xdr:nvSpPr>
            <xdr:cNvPr id="48181" name="Check Box 53" hidden="1">
              <a:extLst>
                <a:ext uri="{63B3BB69-23CF-44E3-9099-C40C66FF867C}">
                  <a14:compatExt spid="_x0000_s48181"/>
                </a:ext>
                <a:ext uri="{FF2B5EF4-FFF2-40B4-BE49-F238E27FC236}">
                  <a16:creationId xmlns:a16="http://schemas.microsoft.com/office/drawing/2014/main" id="{00000000-0008-0000-0C00-00003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72</xdr:row>
          <xdr:rowOff>152400</xdr:rowOff>
        </xdr:from>
        <xdr:to>
          <xdr:col>0</xdr:col>
          <xdr:colOff>482600</xdr:colOff>
          <xdr:row>73</xdr:row>
          <xdr:rowOff>215900</xdr:rowOff>
        </xdr:to>
        <xdr:sp macro="" textlink="">
          <xdr:nvSpPr>
            <xdr:cNvPr id="48182" name="Check Box 54" hidden="1">
              <a:extLst>
                <a:ext uri="{63B3BB69-23CF-44E3-9099-C40C66FF867C}">
                  <a14:compatExt spid="_x0000_s48182"/>
                </a:ext>
                <a:ext uri="{FF2B5EF4-FFF2-40B4-BE49-F238E27FC236}">
                  <a16:creationId xmlns:a16="http://schemas.microsoft.com/office/drawing/2014/main" id="{00000000-0008-0000-0C00-00003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72</xdr:row>
          <xdr:rowOff>184150</xdr:rowOff>
        </xdr:from>
        <xdr:to>
          <xdr:col>2</xdr:col>
          <xdr:colOff>406400</xdr:colOff>
          <xdr:row>73</xdr:row>
          <xdr:rowOff>222250</xdr:rowOff>
        </xdr:to>
        <xdr:sp macro="" textlink="">
          <xdr:nvSpPr>
            <xdr:cNvPr id="48183" name="Check Box 55" hidden="1">
              <a:extLst>
                <a:ext uri="{63B3BB69-23CF-44E3-9099-C40C66FF867C}">
                  <a14:compatExt spid="_x0000_s48183"/>
                </a:ext>
                <a:ext uri="{FF2B5EF4-FFF2-40B4-BE49-F238E27FC236}">
                  <a16:creationId xmlns:a16="http://schemas.microsoft.com/office/drawing/2014/main" id="{00000000-0008-0000-0C00-00003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72</xdr:row>
          <xdr:rowOff>165100</xdr:rowOff>
        </xdr:from>
        <xdr:to>
          <xdr:col>1</xdr:col>
          <xdr:colOff>412750</xdr:colOff>
          <xdr:row>73</xdr:row>
          <xdr:rowOff>203200</xdr:rowOff>
        </xdr:to>
        <xdr:sp macro="" textlink="">
          <xdr:nvSpPr>
            <xdr:cNvPr id="48184" name="Check Box 56" hidden="1">
              <a:extLst>
                <a:ext uri="{63B3BB69-23CF-44E3-9099-C40C66FF867C}">
                  <a14:compatExt spid="_x0000_s48184"/>
                </a:ext>
                <a:ext uri="{FF2B5EF4-FFF2-40B4-BE49-F238E27FC236}">
                  <a16:creationId xmlns:a16="http://schemas.microsoft.com/office/drawing/2014/main" id="{00000000-0008-0000-0C00-00003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77</xdr:row>
          <xdr:rowOff>203200</xdr:rowOff>
        </xdr:from>
        <xdr:to>
          <xdr:col>0</xdr:col>
          <xdr:colOff>520700</xdr:colOff>
          <xdr:row>79</xdr:row>
          <xdr:rowOff>0</xdr:rowOff>
        </xdr:to>
        <xdr:sp macro="" textlink="">
          <xdr:nvSpPr>
            <xdr:cNvPr id="48185" name="Check Box 57" hidden="1">
              <a:extLst>
                <a:ext uri="{63B3BB69-23CF-44E3-9099-C40C66FF867C}">
                  <a14:compatExt spid="_x0000_s48185"/>
                </a:ext>
                <a:ext uri="{FF2B5EF4-FFF2-40B4-BE49-F238E27FC236}">
                  <a16:creationId xmlns:a16="http://schemas.microsoft.com/office/drawing/2014/main" id="{00000000-0008-0000-0C00-00003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77</xdr:row>
          <xdr:rowOff>190500</xdr:rowOff>
        </xdr:from>
        <xdr:to>
          <xdr:col>2</xdr:col>
          <xdr:colOff>660400</xdr:colOff>
          <xdr:row>78</xdr:row>
          <xdr:rowOff>241300</xdr:rowOff>
        </xdr:to>
        <xdr:sp macro="" textlink="">
          <xdr:nvSpPr>
            <xdr:cNvPr id="48186" name="Check Box 58" hidden="1">
              <a:extLst>
                <a:ext uri="{63B3BB69-23CF-44E3-9099-C40C66FF867C}">
                  <a14:compatExt spid="_x0000_s48186"/>
                </a:ext>
                <a:ext uri="{FF2B5EF4-FFF2-40B4-BE49-F238E27FC236}">
                  <a16:creationId xmlns:a16="http://schemas.microsoft.com/office/drawing/2014/main" id="{00000000-0008-0000-0C00-00003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77</xdr:row>
          <xdr:rowOff>190500</xdr:rowOff>
        </xdr:from>
        <xdr:to>
          <xdr:col>1</xdr:col>
          <xdr:colOff>603250</xdr:colOff>
          <xdr:row>78</xdr:row>
          <xdr:rowOff>241300</xdr:rowOff>
        </xdr:to>
        <xdr:sp macro="" textlink="">
          <xdr:nvSpPr>
            <xdr:cNvPr id="48187" name="Check Box 59" hidden="1">
              <a:extLst>
                <a:ext uri="{63B3BB69-23CF-44E3-9099-C40C66FF867C}">
                  <a14:compatExt spid="_x0000_s48187"/>
                </a:ext>
                <a:ext uri="{FF2B5EF4-FFF2-40B4-BE49-F238E27FC236}">
                  <a16:creationId xmlns:a16="http://schemas.microsoft.com/office/drawing/2014/main" id="{00000000-0008-0000-0C00-00003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83</xdr:row>
          <xdr:rowOff>101600</xdr:rowOff>
        </xdr:from>
        <xdr:to>
          <xdr:col>1</xdr:col>
          <xdr:colOff>38100</xdr:colOff>
          <xdr:row>83</xdr:row>
          <xdr:rowOff>228600</xdr:rowOff>
        </xdr:to>
        <xdr:sp macro="" textlink="">
          <xdr:nvSpPr>
            <xdr:cNvPr id="48188" name="Check Box 60" hidden="1">
              <a:extLst>
                <a:ext uri="{63B3BB69-23CF-44E3-9099-C40C66FF867C}">
                  <a14:compatExt spid="_x0000_s48188"/>
                </a:ext>
                <a:ext uri="{FF2B5EF4-FFF2-40B4-BE49-F238E27FC236}">
                  <a16:creationId xmlns:a16="http://schemas.microsoft.com/office/drawing/2014/main" id="{00000000-0008-0000-0C00-00003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83</xdr:row>
          <xdr:rowOff>76200</xdr:rowOff>
        </xdr:from>
        <xdr:to>
          <xdr:col>3</xdr:col>
          <xdr:colOff>50800</xdr:colOff>
          <xdr:row>83</xdr:row>
          <xdr:rowOff>292100</xdr:rowOff>
        </xdr:to>
        <xdr:sp macro="" textlink="">
          <xdr:nvSpPr>
            <xdr:cNvPr id="48189" name="Check Box 61" hidden="1">
              <a:extLst>
                <a:ext uri="{63B3BB69-23CF-44E3-9099-C40C66FF867C}">
                  <a14:compatExt spid="_x0000_s48189"/>
                </a:ext>
                <a:ext uri="{FF2B5EF4-FFF2-40B4-BE49-F238E27FC236}">
                  <a16:creationId xmlns:a16="http://schemas.microsoft.com/office/drawing/2014/main" id="{00000000-0008-0000-0C00-00003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83</xdr:row>
          <xdr:rowOff>50800</xdr:rowOff>
        </xdr:from>
        <xdr:to>
          <xdr:col>2</xdr:col>
          <xdr:colOff>101600</xdr:colOff>
          <xdr:row>83</xdr:row>
          <xdr:rowOff>279400</xdr:rowOff>
        </xdr:to>
        <xdr:sp macro="" textlink="">
          <xdr:nvSpPr>
            <xdr:cNvPr id="48190" name="Check Box 62" hidden="1">
              <a:extLst>
                <a:ext uri="{63B3BB69-23CF-44E3-9099-C40C66FF867C}">
                  <a14:compatExt spid="_x0000_s48190"/>
                </a:ext>
                <a:ext uri="{FF2B5EF4-FFF2-40B4-BE49-F238E27FC236}">
                  <a16:creationId xmlns:a16="http://schemas.microsoft.com/office/drawing/2014/main" id="{00000000-0008-0000-0C00-00003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85</xdr:row>
          <xdr:rowOff>107950</xdr:rowOff>
        </xdr:from>
        <xdr:to>
          <xdr:col>1</xdr:col>
          <xdr:colOff>38100</xdr:colOff>
          <xdr:row>85</xdr:row>
          <xdr:rowOff>241300</xdr:rowOff>
        </xdr:to>
        <xdr:sp macro="" textlink="">
          <xdr:nvSpPr>
            <xdr:cNvPr id="48193" name="Check Box 65" hidden="1">
              <a:extLst>
                <a:ext uri="{63B3BB69-23CF-44E3-9099-C40C66FF867C}">
                  <a14:compatExt spid="_x0000_s48193"/>
                </a:ext>
                <a:ext uri="{FF2B5EF4-FFF2-40B4-BE49-F238E27FC236}">
                  <a16:creationId xmlns:a16="http://schemas.microsoft.com/office/drawing/2014/main" id="{00000000-0008-0000-0C00-000041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85</xdr:row>
          <xdr:rowOff>88900</xdr:rowOff>
        </xdr:from>
        <xdr:to>
          <xdr:col>3</xdr:col>
          <xdr:colOff>25400</xdr:colOff>
          <xdr:row>85</xdr:row>
          <xdr:rowOff>298450</xdr:rowOff>
        </xdr:to>
        <xdr:sp macro="" textlink="">
          <xdr:nvSpPr>
            <xdr:cNvPr id="48194" name="Check Box 66" hidden="1">
              <a:extLst>
                <a:ext uri="{63B3BB69-23CF-44E3-9099-C40C66FF867C}">
                  <a14:compatExt spid="_x0000_s48194"/>
                </a:ext>
                <a:ext uri="{FF2B5EF4-FFF2-40B4-BE49-F238E27FC236}">
                  <a16:creationId xmlns:a16="http://schemas.microsoft.com/office/drawing/2014/main" id="{00000000-0008-0000-0C00-000042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85</xdr:row>
          <xdr:rowOff>69850</xdr:rowOff>
        </xdr:from>
        <xdr:to>
          <xdr:col>2</xdr:col>
          <xdr:colOff>101600</xdr:colOff>
          <xdr:row>85</xdr:row>
          <xdr:rowOff>298450</xdr:rowOff>
        </xdr:to>
        <xdr:sp macro="" textlink="">
          <xdr:nvSpPr>
            <xdr:cNvPr id="48195" name="Check Box 67" hidden="1">
              <a:extLst>
                <a:ext uri="{63B3BB69-23CF-44E3-9099-C40C66FF867C}">
                  <a14:compatExt spid="_x0000_s48195"/>
                </a:ext>
                <a:ext uri="{FF2B5EF4-FFF2-40B4-BE49-F238E27FC236}">
                  <a16:creationId xmlns:a16="http://schemas.microsoft.com/office/drawing/2014/main" id="{00000000-0008-0000-0C00-000043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89</xdr:row>
          <xdr:rowOff>50800</xdr:rowOff>
        </xdr:from>
        <xdr:to>
          <xdr:col>1</xdr:col>
          <xdr:colOff>25400</xdr:colOff>
          <xdr:row>89</xdr:row>
          <xdr:rowOff>184150</xdr:rowOff>
        </xdr:to>
        <xdr:sp macro="" textlink="">
          <xdr:nvSpPr>
            <xdr:cNvPr id="48196" name="Check Box 68" hidden="1">
              <a:extLst>
                <a:ext uri="{63B3BB69-23CF-44E3-9099-C40C66FF867C}">
                  <a14:compatExt spid="_x0000_s48196"/>
                </a:ext>
                <a:ext uri="{FF2B5EF4-FFF2-40B4-BE49-F238E27FC236}">
                  <a16:creationId xmlns:a16="http://schemas.microsoft.com/office/drawing/2014/main" id="{00000000-0008-0000-0C00-000044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89</xdr:row>
          <xdr:rowOff>0</xdr:rowOff>
        </xdr:from>
        <xdr:to>
          <xdr:col>3</xdr:col>
          <xdr:colOff>12700</xdr:colOff>
          <xdr:row>89</xdr:row>
          <xdr:rowOff>215900</xdr:rowOff>
        </xdr:to>
        <xdr:sp macro="" textlink="">
          <xdr:nvSpPr>
            <xdr:cNvPr id="48197" name="Check Box 69" hidden="1">
              <a:extLst>
                <a:ext uri="{63B3BB69-23CF-44E3-9099-C40C66FF867C}">
                  <a14:compatExt spid="_x0000_s48197"/>
                </a:ext>
                <a:ext uri="{FF2B5EF4-FFF2-40B4-BE49-F238E27FC236}">
                  <a16:creationId xmlns:a16="http://schemas.microsoft.com/office/drawing/2014/main" id="{00000000-0008-0000-0C00-000045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88</xdr:row>
          <xdr:rowOff>184150</xdr:rowOff>
        </xdr:from>
        <xdr:to>
          <xdr:col>2</xdr:col>
          <xdr:colOff>101600</xdr:colOff>
          <xdr:row>89</xdr:row>
          <xdr:rowOff>215900</xdr:rowOff>
        </xdr:to>
        <xdr:sp macro="" textlink="">
          <xdr:nvSpPr>
            <xdr:cNvPr id="48198" name="Check Box 70" hidden="1">
              <a:extLst>
                <a:ext uri="{63B3BB69-23CF-44E3-9099-C40C66FF867C}">
                  <a14:compatExt spid="_x0000_s48198"/>
                </a:ext>
                <a:ext uri="{FF2B5EF4-FFF2-40B4-BE49-F238E27FC236}">
                  <a16:creationId xmlns:a16="http://schemas.microsoft.com/office/drawing/2014/main" id="{00000000-0008-0000-0C00-000046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89</xdr:row>
          <xdr:rowOff>0</xdr:rowOff>
        </xdr:from>
        <xdr:to>
          <xdr:col>3</xdr:col>
          <xdr:colOff>12700</xdr:colOff>
          <xdr:row>89</xdr:row>
          <xdr:rowOff>215900</xdr:rowOff>
        </xdr:to>
        <xdr:sp macro="" textlink="">
          <xdr:nvSpPr>
            <xdr:cNvPr id="48199" name="Check Box 71" hidden="1">
              <a:extLst>
                <a:ext uri="{63B3BB69-23CF-44E3-9099-C40C66FF867C}">
                  <a14:compatExt spid="_x0000_s48199"/>
                </a:ext>
                <a:ext uri="{FF2B5EF4-FFF2-40B4-BE49-F238E27FC236}">
                  <a16:creationId xmlns:a16="http://schemas.microsoft.com/office/drawing/2014/main" id="{00000000-0008-0000-0C00-000047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89</xdr:row>
          <xdr:rowOff>0</xdr:rowOff>
        </xdr:from>
        <xdr:to>
          <xdr:col>3</xdr:col>
          <xdr:colOff>12700</xdr:colOff>
          <xdr:row>89</xdr:row>
          <xdr:rowOff>215900</xdr:rowOff>
        </xdr:to>
        <xdr:sp macro="" textlink="">
          <xdr:nvSpPr>
            <xdr:cNvPr id="48200" name="Check Box 72" hidden="1">
              <a:extLst>
                <a:ext uri="{63B3BB69-23CF-44E3-9099-C40C66FF867C}">
                  <a14:compatExt spid="_x0000_s48200"/>
                </a:ext>
                <a:ext uri="{FF2B5EF4-FFF2-40B4-BE49-F238E27FC236}">
                  <a16:creationId xmlns:a16="http://schemas.microsoft.com/office/drawing/2014/main" id="{00000000-0008-0000-0C00-000048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91</xdr:row>
          <xdr:rowOff>63500</xdr:rowOff>
        </xdr:from>
        <xdr:to>
          <xdr:col>1</xdr:col>
          <xdr:colOff>76200</xdr:colOff>
          <xdr:row>91</xdr:row>
          <xdr:rowOff>374650</xdr:rowOff>
        </xdr:to>
        <xdr:sp macro="" textlink="">
          <xdr:nvSpPr>
            <xdr:cNvPr id="48201" name="Check Box 73" hidden="1">
              <a:extLst>
                <a:ext uri="{63B3BB69-23CF-44E3-9099-C40C66FF867C}">
                  <a14:compatExt spid="_x0000_s48201"/>
                </a:ext>
                <a:ext uri="{FF2B5EF4-FFF2-40B4-BE49-F238E27FC236}">
                  <a16:creationId xmlns:a16="http://schemas.microsoft.com/office/drawing/2014/main" id="{00000000-0008-0000-0C00-000049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91</xdr:row>
          <xdr:rowOff>101600</xdr:rowOff>
        </xdr:from>
        <xdr:to>
          <xdr:col>3</xdr:col>
          <xdr:colOff>25400</xdr:colOff>
          <xdr:row>91</xdr:row>
          <xdr:rowOff>304800</xdr:rowOff>
        </xdr:to>
        <xdr:sp macro="" textlink="">
          <xdr:nvSpPr>
            <xdr:cNvPr id="48202" name="Check Box 74" hidden="1">
              <a:extLst>
                <a:ext uri="{63B3BB69-23CF-44E3-9099-C40C66FF867C}">
                  <a14:compatExt spid="_x0000_s48202"/>
                </a:ext>
                <a:ext uri="{FF2B5EF4-FFF2-40B4-BE49-F238E27FC236}">
                  <a16:creationId xmlns:a16="http://schemas.microsoft.com/office/drawing/2014/main" id="{00000000-0008-0000-0C00-00004A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91</xdr:row>
          <xdr:rowOff>107950</xdr:rowOff>
        </xdr:from>
        <xdr:to>
          <xdr:col>2</xdr:col>
          <xdr:colOff>76200</xdr:colOff>
          <xdr:row>91</xdr:row>
          <xdr:rowOff>336550</xdr:rowOff>
        </xdr:to>
        <xdr:sp macro="" textlink="">
          <xdr:nvSpPr>
            <xdr:cNvPr id="48203" name="Check Box 75" hidden="1">
              <a:extLst>
                <a:ext uri="{63B3BB69-23CF-44E3-9099-C40C66FF867C}">
                  <a14:compatExt spid="_x0000_s48203"/>
                </a:ext>
                <a:ext uri="{FF2B5EF4-FFF2-40B4-BE49-F238E27FC236}">
                  <a16:creationId xmlns:a16="http://schemas.microsoft.com/office/drawing/2014/main" id="{00000000-0008-0000-0C00-00004B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87</xdr:row>
          <xdr:rowOff>114300</xdr:rowOff>
        </xdr:from>
        <xdr:to>
          <xdr:col>1</xdr:col>
          <xdr:colOff>31750</xdr:colOff>
          <xdr:row>87</xdr:row>
          <xdr:rowOff>254000</xdr:rowOff>
        </xdr:to>
        <xdr:sp macro="" textlink="">
          <xdr:nvSpPr>
            <xdr:cNvPr id="48204" name="Check Box 76" hidden="1">
              <a:extLst>
                <a:ext uri="{63B3BB69-23CF-44E3-9099-C40C66FF867C}">
                  <a14:compatExt spid="_x0000_s48204"/>
                </a:ext>
                <a:ext uri="{FF2B5EF4-FFF2-40B4-BE49-F238E27FC236}">
                  <a16:creationId xmlns:a16="http://schemas.microsoft.com/office/drawing/2014/main" id="{00000000-0008-0000-0C00-00004C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87</xdr:row>
          <xdr:rowOff>63500</xdr:rowOff>
        </xdr:from>
        <xdr:to>
          <xdr:col>3</xdr:col>
          <xdr:colOff>38100</xdr:colOff>
          <xdr:row>87</xdr:row>
          <xdr:rowOff>266700</xdr:rowOff>
        </xdr:to>
        <xdr:sp macro="" textlink="">
          <xdr:nvSpPr>
            <xdr:cNvPr id="48205" name="Check Box 77" hidden="1">
              <a:extLst>
                <a:ext uri="{63B3BB69-23CF-44E3-9099-C40C66FF867C}">
                  <a14:compatExt spid="_x0000_s48205"/>
                </a:ext>
                <a:ext uri="{FF2B5EF4-FFF2-40B4-BE49-F238E27FC236}">
                  <a16:creationId xmlns:a16="http://schemas.microsoft.com/office/drawing/2014/main" id="{00000000-0008-0000-0C00-00004D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87</xdr:row>
          <xdr:rowOff>50800</xdr:rowOff>
        </xdr:from>
        <xdr:to>
          <xdr:col>2</xdr:col>
          <xdr:colOff>88900</xdr:colOff>
          <xdr:row>87</xdr:row>
          <xdr:rowOff>279400</xdr:rowOff>
        </xdr:to>
        <xdr:sp macro="" textlink="">
          <xdr:nvSpPr>
            <xdr:cNvPr id="48206" name="Check Box 78" hidden="1">
              <a:extLst>
                <a:ext uri="{63B3BB69-23CF-44E3-9099-C40C66FF867C}">
                  <a14:compatExt spid="_x0000_s48206"/>
                </a:ext>
                <a:ext uri="{FF2B5EF4-FFF2-40B4-BE49-F238E27FC236}">
                  <a16:creationId xmlns:a16="http://schemas.microsoft.com/office/drawing/2014/main" id="{00000000-0008-0000-0C00-00004EB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xdr:row>
          <xdr:rowOff>412750</xdr:rowOff>
        </xdr:from>
        <xdr:to>
          <xdr:col>10</xdr:col>
          <xdr:colOff>749300</xdr:colOff>
          <xdr:row>4</xdr:row>
          <xdr:rowOff>228600</xdr:rowOff>
        </xdr:to>
        <xdr:sp macro="" textlink="">
          <xdr:nvSpPr>
            <xdr:cNvPr id="47105" name="Check Box 1" hidden="1">
              <a:extLst>
                <a:ext uri="{63B3BB69-23CF-44E3-9099-C40C66FF867C}">
                  <a14:compatExt spid="_x0000_s47105"/>
                </a:ext>
                <a:ext uri="{FF2B5EF4-FFF2-40B4-BE49-F238E27FC236}">
                  <a16:creationId xmlns:a16="http://schemas.microsoft.com/office/drawing/2014/main" id="{00000000-0008-0000-0D00-00000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3</xdr:row>
          <xdr:rowOff>419100</xdr:rowOff>
        </xdr:from>
        <xdr:to>
          <xdr:col>12</xdr:col>
          <xdr:colOff>749300</xdr:colOff>
          <xdr:row>5</xdr:row>
          <xdr:rowOff>0</xdr:rowOff>
        </xdr:to>
        <xdr:sp macro="" textlink="">
          <xdr:nvSpPr>
            <xdr:cNvPr id="47106" name="Check Box 2" hidden="1">
              <a:extLst>
                <a:ext uri="{63B3BB69-23CF-44E3-9099-C40C66FF867C}">
                  <a14:compatExt spid="_x0000_s47106"/>
                </a:ext>
                <a:ext uri="{FF2B5EF4-FFF2-40B4-BE49-F238E27FC236}">
                  <a16:creationId xmlns:a16="http://schemas.microsoft.com/office/drawing/2014/main" id="{00000000-0008-0000-0D00-00000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5</xdr:row>
          <xdr:rowOff>0</xdr:rowOff>
        </xdr:from>
        <xdr:to>
          <xdr:col>10</xdr:col>
          <xdr:colOff>749300</xdr:colOff>
          <xdr:row>6</xdr:row>
          <xdr:rowOff>25400</xdr:rowOff>
        </xdr:to>
        <xdr:sp macro="" textlink="">
          <xdr:nvSpPr>
            <xdr:cNvPr id="47107" name="Check Box 3" hidden="1">
              <a:extLst>
                <a:ext uri="{63B3BB69-23CF-44E3-9099-C40C66FF867C}">
                  <a14:compatExt spid="_x0000_s47107"/>
                </a:ext>
                <a:ext uri="{FF2B5EF4-FFF2-40B4-BE49-F238E27FC236}">
                  <a16:creationId xmlns:a16="http://schemas.microsoft.com/office/drawing/2014/main" id="{00000000-0008-0000-0D00-00000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4</xdr:row>
          <xdr:rowOff>228600</xdr:rowOff>
        </xdr:from>
        <xdr:to>
          <xdr:col>12</xdr:col>
          <xdr:colOff>749300</xdr:colOff>
          <xdr:row>6</xdr:row>
          <xdr:rowOff>25400</xdr:rowOff>
        </xdr:to>
        <xdr:sp macro="" textlink="">
          <xdr:nvSpPr>
            <xdr:cNvPr id="47108" name="Check Box 4" hidden="1">
              <a:extLst>
                <a:ext uri="{63B3BB69-23CF-44E3-9099-C40C66FF867C}">
                  <a14:compatExt spid="_x0000_s47108"/>
                </a:ext>
                <a:ext uri="{FF2B5EF4-FFF2-40B4-BE49-F238E27FC236}">
                  <a16:creationId xmlns:a16="http://schemas.microsoft.com/office/drawing/2014/main" id="{00000000-0008-0000-0D00-00000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xdr:row>
          <xdr:rowOff>12700</xdr:rowOff>
        </xdr:from>
        <xdr:to>
          <xdr:col>10</xdr:col>
          <xdr:colOff>749300</xdr:colOff>
          <xdr:row>7</xdr:row>
          <xdr:rowOff>31750</xdr:rowOff>
        </xdr:to>
        <xdr:sp macro="" textlink="">
          <xdr:nvSpPr>
            <xdr:cNvPr id="47109" name="Check Box 5"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5</xdr:row>
          <xdr:rowOff>228600</xdr:rowOff>
        </xdr:from>
        <xdr:to>
          <xdr:col>12</xdr:col>
          <xdr:colOff>749300</xdr:colOff>
          <xdr:row>7</xdr:row>
          <xdr:rowOff>12700</xdr:rowOff>
        </xdr:to>
        <xdr:sp macro="" textlink="">
          <xdr:nvSpPr>
            <xdr:cNvPr id="47110" name="Check Box 6" hidden="1">
              <a:extLst>
                <a:ext uri="{63B3BB69-23CF-44E3-9099-C40C66FF867C}">
                  <a14:compatExt spid="_x0000_s47110"/>
                </a:ext>
                <a:ext uri="{FF2B5EF4-FFF2-40B4-BE49-F238E27FC236}">
                  <a16:creationId xmlns:a16="http://schemas.microsoft.com/office/drawing/2014/main" id="{00000000-0008-0000-0D00-00000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xdr:row>
          <xdr:rowOff>228600</xdr:rowOff>
        </xdr:from>
        <xdr:to>
          <xdr:col>10</xdr:col>
          <xdr:colOff>736600</xdr:colOff>
          <xdr:row>8</xdr:row>
          <xdr:rowOff>12700</xdr:rowOff>
        </xdr:to>
        <xdr:sp macro="" textlink="">
          <xdr:nvSpPr>
            <xdr:cNvPr id="47111" name="Check Box 7" hidden="1">
              <a:extLst>
                <a:ext uri="{63B3BB69-23CF-44E3-9099-C40C66FF867C}">
                  <a14:compatExt spid="_x0000_s47111"/>
                </a:ext>
                <a:ext uri="{FF2B5EF4-FFF2-40B4-BE49-F238E27FC236}">
                  <a16:creationId xmlns:a16="http://schemas.microsoft.com/office/drawing/2014/main" id="{00000000-0008-0000-0D00-00000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6</xdr:row>
          <xdr:rowOff>215900</xdr:rowOff>
        </xdr:from>
        <xdr:to>
          <xdr:col>12</xdr:col>
          <xdr:colOff>749300</xdr:colOff>
          <xdr:row>8</xdr:row>
          <xdr:rowOff>0</xdr:rowOff>
        </xdr:to>
        <xdr:sp macro="" textlink="">
          <xdr:nvSpPr>
            <xdr:cNvPr id="47112" name="Check Box 8" hidden="1">
              <a:extLst>
                <a:ext uri="{63B3BB69-23CF-44E3-9099-C40C66FF867C}">
                  <a14:compatExt spid="_x0000_s47112"/>
                </a:ext>
                <a:ext uri="{FF2B5EF4-FFF2-40B4-BE49-F238E27FC236}">
                  <a16:creationId xmlns:a16="http://schemas.microsoft.com/office/drawing/2014/main" id="{00000000-0008-0000-0D00-00000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222250</xdr:rowOff>
        </xdr:from>
        <xdr:to>
          <xdr:col>10</xdr:col>
          <xdr:colOff>736600</xdr:colOff>
          <xdr:row>9</xdr:row>
          <xdr:rowOff>0</xdr:rowOff>
        </xdr:to>
        <xdr:sp macro="" textlink="">
          <xdr:nvSpPr>
            <xdr:cNvPr id="47113" name="Check Box 9" hidden="1">
              <a:extLst>
                <a:ext uri="{63B3BB69-23CF-44E3-9099-C40C66FF867C}">
                  <a14:compatExt spid="_x0000_s47113"/>
                </a:ext>
                <a:ext uri="{FF2B5EF4-FFF2-40B4-BE49-F238E27FC236}">
                  <a16:creationId xmlns:a16="http://schemas.microsoft.com/office/drawing/2014/main" id="{00000000-0008-0000-0D00-00000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xdr:row>
          <xdr:rowOff>222250</xdr:rowOff>
        </xdr:from>
        <xdr:to>
          <xdr:col>12</xdr:col>
          <xdr:colOff>749300</xdr:colOff>
          <xdr:row>9</xdr:row>
          <xdr:rowOff>12700</xdr:rowOff>
        </xdr:to>
        <xdr:sp macro="" textlink="">
          <xdr:nvSpPr>
            <xdr:cNvPr id="47114" name="Check Box 10" hidden="1">
              <a:extLst>
                <a:ext uri="{63B3BB69-23CF-44E3-9099-C40C66FF867C}">
                  <a14:compatExt spid="_x0000_s47114"/>
                </a:ext>
                <a:ext uri="{FF2B5EF4-FFF2-40B4-BE49-F238E27FC236}">
                  <a16:creationId xmlns:a16="http://schemas.microsoft.com/office/drawing/2014/main" id="{00000000-0008-0000-0D00-00000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228600</xdr:rowOff>
        </xdr:from>
        <xdr:to>
          <xdr:col>10</xdr:col>
          <xdr:colOff>749300</xdr:colOff>
          <xdr:row>10</xdr:row>
          <xdr:rowOff>25400</xdr:rowOff>
        </xdr:to>
        <xdr:sp macro="" textlink="">
          <xdr:nvSpPr>
            <xdr:cNvPr id="47115" name="Check Box 11" hidden="1">
              <a:extLst>
                <a:ext uri="{63B3BB69-23CF-44E3-9099-C40C66FF867C}">
                  <a14:compatExt spid="_x0000_s47115"/>
                </a:ext>
                <a:ext uri="{FF2B5EF4-FFF2-40B4-BE49-F238E27FC236}">
                  <a16:creationId xmlns:a16="http://schemas.microsoft.com/office/drawing/2014/main" id="{00000000-0008-0000-0D00-00000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9</xdr:row>
          <xdr:rowOff>0</xdr:rowOff>
        </xdr:from>
        <xdr:to>
          <xdr:col>12</xdr:col>
          <xdr:colOff>749300</xdr:colOff>
          <xdr:row>10</xdr:row>
          <xdr:rowOff>31750</xdr:rowOff>
        </xdr:to>
        <xdr:sp macro="" textlink="">
          <xdr:nvSpPr>
            <xdr:cNvPr id="47116" name="Check Box 12" hidden="1">
              <a:extLst>
                <a:ext uri="{63B3BB69-23CF-44E3-9099-C40C66FF867C}">
                  <a14:compatExt spid="_x0000_s47116"/>
                </a:ext>
                <a:ext uri="{FF2B5EF4-FFF2-40B4-BE49-F238E27FC236}">
                  <a16:creationId xmlns:a16="http://schemas.microsoft.com/office/drawing/2014/main" id="{00000000-0008-0000-0D00-00000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31</xdr:row>
          <xdr:rowOff>69850</xdr:rowOff>
        </xdr:from>
        <xdr:to>
          <xdr:col>0</xdr:col>
          <xdr:colOff>488950</xdr:colOff>
          <xdr:row>32</xdr:row>
          <xdr:rowOff>139700</xdr:rowOff>
        </xdr:to>
        <xdr:sp macro="" textlink="">
          <xdr:nvSpPr>
            <xdr:cNvPr id="47117" name="Check Box 13" hidden="1">
              <a:extLst>
                <a:ext uri="{63B3BB69-23CF-44E3-9099-C40C66FF867C}">
                  <a14:compatExt spid="_x0000_s47117"/>
                </a:ext>
                <a:ext uri="{FF2B5EF4-FFF2-40B4-BE49-F238E27FC236}">
                  <a16:creationId xmlns:a16="http://schemas.microsoft.com/office/drawing/2014/main" id="{00000000-0008-0000-0D00-00000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31</xdr:row>
          <xdr:rowOff>101600</xdr:rowOff>
        </xdr:from>
        <xdr:to>
          <xdr:col>3</xdr:col>
          <xdr:colOff>31750</xdr:colOff>
          <xdr:row>32</xdr:row>
          <xdr:rowOff>139700</xdr:rowOff>
        </xdr:to>
        <xdr:sp macro="" textlink="">
          <xdr:nvSpPr>
            <xdr:cNvPr id="47118" name="Check Box 14" hidden="1">
              <a:extLst>
                <a:ext uri="{63B3BB69-23CF-44E3-9099-C40C66FF867C}">
                  <a14:compatExt spid="_x0000_s47118"/>
                </a:ext>
                <a:ext uri="{FF2B5EF4-FFF2-40B4-BE49-F238E27FC236}">
                  <a16:creationId xmlns:a16="http://schemas.microsoft.com/office/drawing/2014/main" id="{00000000-0008-0000-0D00-00000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31</xdr:row>
          <xdr:rowOff>76200</xdr:rowOff>
        </xdr:from>
        <xdr:to>
          <xdr:col>1</xdr:col>
          <xdr:colOff>431800</xdr:colOff>
          <xdr:row>32</xdr:row>
          <xdr:rowOff>107950</xdr:rowOff>
        </xdr:to>
        <xdr:sp macro="" textlink="">
          <xdr:nvSpPr>
            <xdr:cNvPr id="47119" name="Check Box 15" hidden="1">
              <a:extLst>
                <a:ext uri="{63B3BB69-23CF-44E3-9099-C40C66FF867C}">
                  <a14:compatExt spid="_x0000_s47119"/>
                </a:ext>
                <a:ext uri="{FF2B5EF4-FFF2-40B4-BE49-F238E27FC236}">
                  <a16:creationId xmlns:a16="http://schemas.microsoft.com/office/drawing/2014/main" id="{00000000-0008-0000-0D00-00000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38</xdr:row>
          <xdr:rowOff>177800</xdr:rowOff>
        </xdr:from>
        <xdr:to>
          <xdr:col>1</xdr:col>
          <xdr:colOff>38100</xdr:colOff>
          <xdr:row>40</xdr:row>
          <xdr:rowOff>31750</xdr:rowOff>
        </xdr:to>
        <xdr:sp macro="" textlink="">
          <xdr:nvSpPr>
            <xdr:cNvPr id="47120" name="Check Box 16" hidden="1">
              <a:extLst>
                <a:ext uri="{63B3BB69-23CF-44E3-9099-C40C66FF867C}">
                  <a14:compatExt spid="_x0000_s47120"/>
                </a:ext>
                <a:ext uri="{FF2B5EF4-FFF2-40B4-BE49-F238E27FC236}">
                  <a16:creationId xmlns:a16="http://schemas.microsoft.com/office/drawing/2014/main" id="{00000000-0008-0000-0D00-00001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0</xdr:rowOff>
        </xdr:from>
        <xdr:to>
          <xdr:col>3</xdr:col>
          <xdr:colOff>114300</xdr:colOff>
          <xdr:row>40</xdr:row>
          <xdr:rowOff>25400</xdr:rowOff>
        </xdr:to>
        <xdr:sp macro="" textlink="">
          <xdr:nvSpPr>
            <xdr:cNvPr id="47121" name="Check Box 17" hidden="1">
              <a:extLst>
                <a:ext uri="{63B3BB69-23CF-44E3-9099-C40C66FF867C}">
                  <a14:compatExt spid="_x0000_s47121"/>
                </a:ext>
                <a:ext uri="{FF2B5EF4-FFF2-40B4-BE49-F238E27FC236}">
                  <a16:creationId xmlns:a16="http://schemas.microsoft.com/office/drawing/2014/main" id="{00000000-0008-0000-0D00-00001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38</xdr:row>
          <xdr:rowOff>190500</xdr:rowOff>
        </xdr:from>
        <xdr:to>
          <xdr:col>2</xdr:col>
          <xdr:colOff>107950</xdr:colOff>
          <xdr:row>40</xdr:row>
          <xdr:rowOff>0</xdr:rowOff>
        </xdr:to>
        <xdr:sp macro="" textlink="">
          <xdr:nvSpPr>
            <xdr:cNvPr id="47122" name="Check Box 18" hidden="1">
              <a:extLst>
                <a:ext uri="{63B3BB69-23CF-44E3-9099-C40C66FF867C}">
                  <a14:compatExt spid="_x0000_s47122"/>
                </a:ext>
                <a:ext uri="{FF2B5EF4-FFF2-40B4-BE49-F238E27FC236}">
                  <a16:creationId xmlns:a16="http://schemas.microsoft.com/office/drawing/2014/main" id="{00000000-0008-0000-0D00-00001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41</xdr:row>
          <xdr:rowOff>25400</xdr:rowOff>
        </xdr:from>
        <xdr:to>
          <xdr:col>1</xdr:col>
          <xdr:colOff>31750</xdr:colOff>
          <xdr:row>41</xdr:row>
          <xdr:rowOff>152400</xdr:rowOff>
        </xdr:to>
        <xdr:sp macro="" textlink="">
          <xdr:nvSpPr>
            <xdr:cNvPr id="47123" name="Check Box 19" hidden="1">
              <a:extLst>
                <a:ext uri="{63B3BB69-23CF-44E3-9099-C40C66FF867C}">
                  <a14:compatExt spid="_x0000_s47123"/>
                </a:ext>
                <a:ext uri="{FF2B5EF4-FFF2-40B4-BE49-F238E27FC236}">
                  <a16:creationId xmlns:a16="http://schemas.microsoft.com/office/drawing/2014/main" id="{00000000-0008-0000-0D00-00001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0</xdr:rowOff>
        </xdr:from>
        <xdr:to>
          <xdr:col>3</xdr:col>
          <xdr:colOff>88900</xdr:colOff>
          <xdr:row>42</xdr:row>
          <xdr:rowOff>25400</xdr:rowOff>
        </xdr:to>
        <xdr:sp macro="" textlink="">
          <xdr:nvSpPr>
            <xdr:cNvPr id="47124" name="Check Box 20" hidden="1">
              <a:extLst>
                <a:ext uri="{63B3BB69-23CF-44E3-9099-C40C66FF867C}">
                  <a14:compatExt spid="_x0000_s47124"/>
                </a:ext>
                <a:ext uri="{FF2B5EF4-FFF2-40B4-BE49-F238E27FC236}">
                  <a16:creationId xmlns:a16="http://schemas.microsoft.com/office/drawing/2014/main" id="{00000000-0008-0000-0D00-00001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40</xdr:row>
          <xdr:rowOff>184150</xdr:rowOff>
        </xdr:from>
        <xdr:to>
          <xdr:col>2</xdr:col>
          <xdr:colOff>101600</xdr:colOff>
          <xdr:row>42</xdr:row>
          <xdr:rowOff>31750</xdr:rowOff>
        </xdr:to>
        <xdr:sp macro="" textlink="">
          <xdr:nvSpPr>
            <xdr:cNvPr id="47125" name="Check Box 21" hidden="1">
              <a:extLst>
                <a:ext uri="{63B3BB69-23CF-44E3-9099-C40C66FF867C}">
                  <a14:compatExt spid="_x0000_s47125"/>
                </a:ext>
                <a:ext uri="{FF2B5EF4-FFF2-40B4-BE49-F238E27FC236}">
                  <a16:creationId xmlns:a16="http://schemas.microsoft.com/office/drawing/2014/main" id="{00000000-0008-0000-0D00-00001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17</xdr:row>
          <xdr:rowOff>177800</xdr:rowOff>
        </xdr:from>
        <xdr:to>
          <xdr:col>1</xdr:col>
          <xdr:colOff>254000</xdr:colOff>
          <xdr:row>19</xdr:row>
          <xdr:rowOff>38100</xdr:rowOff>
        </xdr:to>
        <xdr:sp macro="" textlink="">
          <xdr:nvSpPr>
            <xdr:cNvPr id="47126" name="Check Box 22" hidden="1">
              <a:extLst>
                <a:ext uri="{63B3BB69-23CF-44E3-9099-C40C66FF867C}">
                  <a14:compatExt spid="_x0000_s47126"/>
                </a:ext>
                <a:ext uri="{FF2B5EF4-FFF2-40B4-BE49-F238E27FC236}">
                  <a16:creationId xmlns:a16="http://schemas.microsoft.com/office/drawing/2014/main" id="{00000000-0008-0000-0D00-00001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17</xdr:row>
          <xdr:rowOff>190500</xdr:rowOff>
        </xdr:from>
        <xdr:to>
          <xdr:col>2</xdr:col>
          <xdr:colOff>107950</xdr:colOff>
          <xdr:row>19</xdr:row>
          <xdr:rowOff>25400</xdr:rowOff>
        </xdr:to>
        <xdr:sp macro="" textlink="">
          <xdr:nvSpPr>
            <xdr:cNvPr id="47127" name="Check Box 23" hidden="1">
              <a:extLst>
                <a:ext uri="{63B3BB69-23CF-44E3-9099-C40C66FF867C}">
                  <a14:compatExt spid="_x0000_s47127"/>
                </a:ext>
                <a:ext uri="{FF2B5EF4-FFF2-40B4-BE49-F238E27FC236}">
                  <a16:creationId xmlns:a16="http://schemas.microsoft.com/office/drawing/2014/main" id="{00000000-0008-0000-0D00-00001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17</xdr:row>
          <xdr:rowOff>177800</xdr:rowOff>
        </xdr:from>
        <xdr:to>
          <xdr:col>3</xdr:col>
          <xdr:colOff>254000</xdr:colOff>
          <xdr:row>19</xdr:row>
          <xdr:rowOff>38100</xdr:rowOff>
        </xdr:to>
        <xdr:sp macro="" textlink="">
          <xdr:nvSpPr>
            <xdr:cNvPr id="47128" name="Check Box 24" hidden="1">
              <a:extLst>
                <a:ext uri="{63B3BB69-23CF-44E3-9099-C40C66FF867C}">
                  <a14:compatExt spid="_x0000_s47128"/>
                </a:ext>
                <a:ext uri="{FF2B5EF4-FFF2-40B4-BE49-F238E27FC236}">
                  <a16:creationId xmlns:a16="http://schemas.microsoft.com/office/drawing/2014/main" id="{00000000-0008-0000-0D00-00001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36</xdr:row>
          <xdr:rowOff>177800</xdr:rowOff>
        </xdr:from>
        <xdr:to>
          <xdr:col>1</xdr:col>
          <xdr:colOff>38100</xdr:colOff>
          <xdr:row>38</xdr:row>
          <xdr:rowOff>31750</xdr:rowOff>
        </xdr:to>
        <xdr:sp macro="" textlink="">
          <xdr:nvSpPr>
            <xdr:cNvPr id="47129" name="Check Box 25" hidden="1">
              <a:extLst>
                <a:ext uri="{63B3BB69-23CF-44E3-9099-C40C66FF867C}">
                  <a14:compatExt spid="_x0000_s47129"/>
                </a:ext>
                <a:ext uri="{FF2B5EF4-FFF2-40B4-BE49-F238E27FC236}">
                  <a16:creationId xmlns:a16="http://schemas.microsoft.com/office/drawing/2014/main" id="{00000000-0008-0000-0D00-00001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37</xdr:row>
          <xdr:rowOff>0</xdr:rowOff>
        </xdr:from>
        <xdr:to>
          <xdr:col>3</xdr:col>
          <xdr:colOff>114300</xdr:colOff>
          <xdr:row>38</xdr:row>
          <xdr:rowOff>25400</xdr:rowOff>
        </xdr:to>
        <xdr:sp macro="" textlink="">
          <xdr:nvSpPr>
            <xdr:cNvPr id="47130" name="Check Box 26" hidden="1">
              <a:extLst>
                <a:ext uri="{63B3BB69-23CF-44E3-9099-C40C66FF867C}">
                  <a14:compatExt spid="_x0000_s47130"/>
                </a:ext>
                <a:ext uri="{FF2B5EF4-FFF2-40B4-BE49-F238E27FC236}">
                  <a16:creationId xmlns:a16="http://schemas.microsoft.com/office/drawing/2014/main" id="{00000000-0008-0000-0D00-00001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36</xdr:row>
          <xdr:rowOff>190500</xdr:rowOff>
        </xdr:from>
        <xdr:to>
          <xdr:col>2</xdr:col>
          <xdr:colOff>107950</xdr:colOff>
          <xdr:row>38</xdr:row>
          <xdr:rowOff>0</xdr:rowOff>
        </xdr:to>
        <xdr:sp macro="" textlink="">
          <xdr:nvSpPr>
            <xdr:cNvPr id="47131" name="Check Box 27" hidden="1">
              <a:extLst>
                <a:ext uri="{63B3BB69-23CF-44E3-9099-C40C66FF867C}">
                  <a14:compatExt spid="_x0000_s47131"/>
                </a:ext>
                <a:ext uri="{FF2B5EF4-FFF2-40B4-BE49-F238E27FC236}">
                  <a16:creationId xmlns:a16="http://schemas.microsoft.com/office/drawing/2014/main" id="{00000000-0008-0000-0D00-00001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25400</xdr:rowOff>
        </xdr:from>
        <xdr:to>
          <xdr:col>1</xdr:col>
          <xdr:colOff>31750</xdr:colOff>
          <xdr:row>46</xdr:row>
          <xdr:rowOff>152400</xdr:rowOff>
        </xdr:to>
        <xdr:sp macro="" textlink="">
          <xdr:nvSpPr>
            <xdr:cNvPr id="47132" name="Check Box 28" hidden="1">
              <a:extLst>
                <a:ext uri="{63B3BB69-23CF-44E3-9099-C40C66FF867C}">
                  <a14:compatExt spid="_x0000_s47132"/>
                </a:ext>
                <a:ext uri="{FF2B5EF4-FFF2-40B4-BE49-F238E27FC236}">
                  <a16:creationId xmlns:a16="http://schemas.microsoft.com/office/drawing/2014/main" id="{00000000-0008-0000-0D00-00001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0</xdr:rowOff>
        </xdr:from>
        <xdr:to>
          <xdr:col>3</xdr:col>
          <xdr:colOff>88900</xdr:colOff>
          <xdr:row>47</xdr:row>
          <xdr:rowOff>25400</xdr:rowOff>
        </xdr:to>
        <xdr:sp macro="" textlink="">
          <xdr:nvSpPr>
            <xdr:cNvPr id="47133" name="Check Box 29" hidden="1">
              <a:extLst>
                <a:ext uri="{63B3BB69-23CF-44E3-9099-C40C66FF867C}">
                  <a14:compatExt spid="_x0000_s47133"/>
                </a:ext>
                <a:ext uri="{FF2B5EF4-FFF2-40B4-BE49-F238E27FC236}">
                  <a16:creationId xmlns:a16="http://schemas.microsoft.com/office/drawing/2014/main" id="{00000000-0008-0000-0D00-00001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45</xdr:row>
          <xdr:rowOff>184150</xdr:rowOff>
        </xdr:from>
        <xdr:to>
          <xdr:col>2</xdr:col>
          <xdr:colOff>101600</xdr:colOff>
          <xdr:row>47</xdr:row>
          <xdr:rowOff>31750</xdr:rowOff>
        </xdr:to>
        <xdr:sp macro="" textlink="">
          <xdr:nvSpPr>
            <xdr:cNvPr id="47134" name="Check Box 30" hidden="1">
              <a:extLst>
                <a:ext uri="{63B3BB69-23CF-44E3-9099-C40C66FF867C}">
                  <a14:compatExt spid="_x0000_s47134"/>
                </a:ext>
                <a:ext uri="{FF2B5EF4-FFF2-40B4-BE49-F238E27FC236}">
                  <a16:creationId xmlns:a16="http://schemas.microsoft.com/office/drawing/2014/main" id="{00000000-0008-0000-0D00-00001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27</xdr:row>
          <xdr:rowOff>152400</xdr:rowOff>
        </xdr:from>
        <xdr:to>
          <xdr:col>0</xdr:col>
          <xdr:colOff>495300</xdr:colOff>
          <xdr:row>29</xdr:row>
          <xdr:rowOff>25400</xdr:rowOff>
        </xdr:to>
        <xdr:sp macro="" textlink="">
          <xdr:nvSpPr>
            <xdr:cNvPr id="47135" name="Check Box 31" hidden="1">
              <a:extLst>
                <a:ext uri="{63B3BB69-23CF-44E3-9099-C40C66FF867C}">
                  <a14:compatExt spid="_x0000_s47135"/>
                </a:ext>
                <a:ext uri="{FF2B5EF4-FFF2-40B4-BE49-F238E27FC236}">
                  <a16:creationId xmlns:a16="http://schemas.microsoft.com/office/drawing/2014/main" id="{00000000-0008-0000-0D00-00001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27</xdr:row>
          <xdr:rowOff>184150</xdr:rowOff>
        </xdr:from>
        <xdr:to>
          <xdr:col>3</xdr:col>
          <xdr:colOff>38100</xdr:colOff>
          <xdr:row>29</xdr:row>
          <xdr:rowOff>25400</xdr:rowOff>
        </xdr:to>
        <xdr:sp macro="" textlink="">
          <xdr:nvSpPr>
            <xdr:cNvPr id="47136" name="Check Box 32" hidden="1">
              <a:extLst>
                <a:ext uri="{63B3BB69-23CF-44E3-9099-C40C66FF867C}">
                  <a14:compatExt spid="_x0000_s47136"/>
                </a:ext>
                <a:ext uri="{FF2B5EF4-FFF2-40B4-BE49-F238E27FC236}">
                  <a16:creationId xmlns:a16="http://schemas.microsoft.com/office/drawing/2014/main" id="{00000000-0008-0000-0D00-00002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28</xdr:row>
          <xdr:rowOff>0</xdr:rowOff>
        </xdr:from>
        <xdr:to>
          <xdr:col>2</xdr:col>
          <xdr:colOff>0</xdr:colOff>
          <xdr:row>29</xdr:row>
          <xdr:rowOff>25400</xdr:rowOff>
        </xdr:to>
        <xdr:sp macro="" textlink="">
          <xdr:nvSpPr>
            <xdr:cNvPr id="47137" name="Check Box 33" hidden="1">
              <a:extLst>
                <a:ext uri="{63B3BB69-23CF-44E3-9099-C40C66FF867C}">
                  <a14:compatExt spid="_x0000_s47137"/>
                </a:ext>
                <a:ext uri="{FF2B5EF4-FFF2-40B4-BE49-F238E27FC236}">
                  <a16:creationId xmlns:a16="http://schemas.microsoft.com/office/drawing/2014/main" id="{00000000-0008-0000-0D00-00002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22</xdr:row>
          <xdr:rowOff>177800</xdr:rowOff>
        </xdr:from>
        <xdr:to>
          <xdr:col>1</xdr:col>
          <xdr:colOff>254000</xdr:colOff>
          <xdr:row>24</xdr:row>
          <xdr:rowOff>38100</xdr:rowOff>
        </xdr:to>
        <xdr:sp macro="" textlink="">
          <xdr:nvSpPr>
            <xdr:cNvPr id="47138" name="Check Box 34" hidden="1">
              <a:extLst>
                <a:ext uri="{63B3BB69-23CF-44E3-9099-C40C66FF867C}">
                  <a14:compatExt spid="_x0000_s47138"/>
                </a:ext>
                <a:ext uri="{FF2B5EF4-FFF2-40B4-BE49-F238E27FC236}">
                  <a16:creationId xmlns:a16="http://schemas.microsoft.com/office/drawing/2014/main" id="{00000000-0008-0000-0D00-00002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22</xdr:row>
          <xdr:rowOff>190500</xdr:rowOff>
        </xdr:from>
        <xdr:to>
          <xdr:col>2</xdr:col>
          <xdr:colOff>107950</xdr:colOff>
          <xdr:row>24</xdr:row>
          <xdr:rowOff>25400</xdr:rowOff>
        </xdr:to>
        <xdr:sp macro="" textlink="">
          <xdr:nvSpPr>
            <xdr:cNvPr id="47139" name="Check Box 35" hidden="1">
              <a:extLst>
                <a:ext uri="{63B3BB69-23CF-44E3-9099-C40C66FF867C}">
                  <a14:compatExt spid="_x0000_s47139"/>
                </a:ext>
                <a:ext uri="{FF2B5EF4-FFF2-40B4-BE49-F238E27FC236}">
                  <a16:creationId xmlns:a16="http://schemas.microsoft.com/office/drawing/2014/main" id="{00000000-0008-0000-0D00-00002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22</xdr:row>
          <xdr:rowOff>177800</xdr:rowOff>
        </xdr:from>
        <xdr:to>
          <xdr:col>3</xdr:col>
          <xdr:colOff>254000</xdr:colOff>
          <xdr:row>24</xdr:row>
          <xdr:rowOff>38100</xdr:rowOff>
        </xdr:to>
        <xdr:sp macro="" textlink="">
          <xdr:nvSpPr>
            <xdr:cNvPr id="47140" name="Check Box 36" hidden="1">
              <a:extLst>
                <a:ext uri="{63B3BB69-23CF-44E3-9099-C40C66FF867C}">
                  <a14:compatExt spid="_x0000_s47140"/>
                </a:ext>
                <a:ext uri="{FF2B5EF4-FFF2-40B4-BE49-F238E27FC236}">
                  <a16:creationId xmlns:a16="http://schemas.microsoft.com/office/drawing/2014/main" id="{00000000-0008-0000-0D00-00002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52</xdr:row>
          <xdr:rowOff>25400</xdr:rowOff>
        </xdr:from>
        <xdr:to>
          <xdr:col>1</xdr:col>
          <xdr:colOff>31750</xdr:colOff>
          <xdr:row>52</xdr:row>
          <xdr:rowOff>152400</xdr:rowOff>
        </xdr:to>
        <xdr:sp macro="" textlink="">
          <xdr:nvSpPr>
            <xdr:cNvPr id="47141" name="Check Box 37" hidden="1">
              <a:extLst>
                <a:ext uri="{63B3BB69-23CF-44E3-9099-C40C66FF867C}">
                  <a14:compatExt spid="_x0000_s47141"/>
                </a:ext>
                <a:ext uri="{FF2B5EF4-FFF2-40B4-BE49-F238E27FC236}">
                  <a16:creationId xmlns:a16="http://schemas.microsoft.com/office/drawing/2014/main" id="{00000000-0008-0000-0D00-00002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0</xdr:rowOff>
        </xdr:from>
        <xdr:to>
          <xdr:col>3</xdr:col>
          <xdr:colOff>88900</xdr:colOff>
          <xdr:row>53</xdr:row>
          <xdr:rowOff>25400</xdr:rowOff>
        </xdr:to>
        <xdr:sp macro="" textlink="">
          <xdr:nvSpPr>
            <xdr:cNvPr id="47142" name="Check Box 38" hidden="1">
              <a:extLst>
                <a:ext uri="{63B3BB69-23CF-44E3-9099-C40C66FF867C}">
                  <a14:compatExt spid="_x0000_s47142"/>
                </a:ext>
                <a:ext uri="{FF2B5EF4-FFF2-40B4-BE49-F238E27FC236}">
                  <a16:creationId xmlns:a16="http://schemas.microsoft.com/office/drawing/2014/main" id="{00000000-0008-0000-0D00-00002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51</xdr:row>
          <xdr:rowOff>184150</xdr:rowOff>
        </xdr:from>
        <xdr:to>
          <xdr:col>2</xdr:col>
          <xdr:colOff>101600</xdr:colOff>
          <xdr:row>53</xdr:row>
          <xdr:rowOff>31750</xdr:rowOff>
        </xdr:to>
        <xdr:sp macro="" textlink="">
          <xdr:nvSpPr>
            <xdr:cNvPr id="47143" name="Check Box 39" hidden="1">
              <a:extLst>
                <a:ext uri="{63B3BB69-23CF-44E3-9099-C40C66FF867C}">
                  <a14:compatExt spid="_x0000_s47143"/>
                </a:ext>
                <a:ext uri="{FF2B5EF4-FFF2-40B4-BE49-F238E27FC236}">
                  <a16:creationId xmlns:a16="http://schemas.microsoft.com/office/drawing/2014/main" id="{00000000-0008-0000-0D00-00002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54</xdr:row>
          <xdr:rowOff>25400</xdr:rowOff>
        </xdr:from>
        <xdr:to>
          <xdr:col>1</xdr:col>
          <xdr:colOff>31750</xdr:colOff>
          <xdr:row>54</xdr:row>
          <xdr:rowOff>152400</xdr:rowOff>
        </xdr:to>
        <xdr:sp macro="" textlink="">
          <xdr:nvSpPr>
            <xdr:cNvPr id="47144" name="Check Box 40" hidden="1">
              <a:extLst>
                <a:ext uri="{63B3BB69-23CF-44E3-9099-C40C66FF867C}">
                  <a14:compatExt spid="_x0000_s47144"/>
                </a:ext>
                <a:ext uri="{FF2B5EF4-FFF2-40B4-BE49-F238E27FC236}">
                  <a16:creationId xmlns:a16="http://schemas.microsoft.com/office/drawing/2014/main" id="{00000000-0008-0000-0D00-00002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53</xdr:row>
          <xdr:rowOff>184150</xdr:rowOff>
        </xdr:from>
        <xdr:to>
          <xdr:col>3</xdr:col>
          <xdr:colOff>101600</xdr:colOff>
          <xdr:row>55</xdr:row>
          <xdr:rowOff>12700</xdr:rowOff>
        </xdr:to>
        <xdr:sp macro="" textlink="">
          <xdr:nvSpPr>
            <xdr:cNvPr id="47145" name="Check Box 41" hidden="1">
              <a:extLst>
                <a:ext uri="{63B3BB69-23CF-44E3-9099-C40C66FF867C}">
                  <a14:compatExt spid="_x0000_s47145"/>
                </a:ext>
                <a:ext uri="{FF2B5EF4-FFF2-40B4-BE49-F238E27FC236}">
                  <a16:creationId xmlns:a16="http://schemas.microsoft.com/office/drawing/2014/main" id="{00000000-0008-0000-0D00-00002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53</xdr:row>
          <xdr:rowOff>184150</xdr:rowOff>
        </xdr:from>
        <xdr:to>
          <xdr:col>2</xdr:col>
          <xdr:colOff>101600</xdr:colOff>
          <xdr:row>55</xdr:row>
          <xdr:rowOff>31750</xdr:rowOff>
        </xdr:to>
        <xdr:sp macro="" textlink="">
          <xdr:nvSpPr>
            <xdr:cNvPr id="47146" name="Check Box 42" hidden="1">
              <a:extLst>
                <a:ext uri="{63B3BB69-23CF-44E3-9099-C40C66FF867C}">
                  <a14:compatExt spid="_x0000_s47146"/>
                </a:ext>
                <a:ext uri="{FF2B5EF4-FFF2-40B4-BE49-F238E27FC236}">
                  <a16:creationId xmlns:a16="http://schemas.microsoft.com/office/drawing/2014/main" id="{00000000-0008-0000-0D00-00002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25400</xdr:rowOff>
        </xdr:from>
        <xdr:to>
          <xdr:col>1</xdr:col>
          <xdr:colOff>31750</xdr:colOff>
          <xdr:row>57</xdr:row>
          <xdr:rowOff>152400</xdr:rowOff>
        </xdr:to>
        <xdr:sp macro="" textlink="">
          <xdr:nvSpPr>
            <xdr:cNvPr id="47147" name="Check Box 43" hidden="1">
              <a:extLst>
                <a:ext uri="{63B3BB69-23CF-44E3-9099-C40C66FF867C}">
                  <a14:compatExt spid="_x0000_s47147"/>
                </a:ext>
                <a:ext uri="{FF2B5EF4-FFF2-40B4-BE49-F238E27FC236}">
                  <a16:creationId xmlns:a16="http://schemas.microsoft.com/office/drawing/2014/main" id="{00000000-0008-0000-0D00-00002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57</xdr:row>
          <xdr:rowOff>0</xdr:rowOff>
        </xdr:from>
        <xdr:to>
          <xdr:col>3</xdr:col>
          <xdr:colOff>88900</xdr:colOff>
          <xdr:row>58</xdr:row>
          <xdr:rowOff>25400</xdr:rowOff>
        </xdr:to>
        <xdr:sp macro="" textlink="">
          <xdr:nvSpPr>
            <xdr:cNvPr id="47148" name="Check Box 44" hidden="1">
              <a:extLst>
                <a:ext uri="{63B3BB69-23CF-44E3-9099-C40C66FF867C}">
                  <a14:compatExt spid="_x0000_s47148"/>
                </a:ext>
                <a:ext uri="{FF2B5EF4-FFF2-40B4-BE49-F238E27FC236}">
                  <a16:creationId xmlns:a16="http://schemas.microsoft.com/office/drawing/2014/main" id="{00000000-0008-0000-0D00-00002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56</xdr:row>
          <xdr:rowOff>184150</xdr:rowOff>
        </xdr:from>
        <xdr:to>
          <xdr:col>2</xdr:col>
          <xdr:colOff>101600</xdr:colOff>
          <xdr:row>58</xdr:row>
          <xdr:rowOff>31750</xdr:rowOff>
        </xdr:to>
        <xdr:sp macro="" textlink="">
          <xdr:nvSpPr>
            <xdr:cNvPr id="47149" name="Check Box 45" hidden="1">
              <a:extLst>
                <a:ext uri="{63B3BB69-23CF-44E3-9099-C40C66FF867C}">
                  <a14:compatExt spid="_x0000_s47149"/>
                </a:ext>
                <a:ext uri="{FF2B5EF4-FFF2-40B4-BE49-F238E27FC236}">
                  <a16:creationId xmlns:a16="http://schemas.microsoft.com/office/drawing/2014/main" id="{00000000-0008-0000-0D00-00002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59</xdr:row>
          <xdr:rowOff>25400</xdr:rowOff>
        </xdr:from>
        <xdr:to>
          <xdr:col>1</xdr:col>
          <xdr:colOff>31750</xdr:colOff>
          <xdr:row>59</xdr:row>
          <xdr:rowOff>152400</xdr:rowOff>
        </xdr:to>
        <xdr:sp macro="" textlink="">
          <xdr:nvSpPr>
            <xdr:cNvPr id="47150" name="Check Box 46" hidden="1">
              <a:extLst>
                <a:ext uri="{63B3BB69-23CF-44E3-9099-C40C66FF867C}">
                  <a14:compatExt spid="_x0000_s47150"/>
                </a:ext>
                <a:ext uri="{FF2B5EF4-FFF2-40B4-BE49-F238E27FC236}">
                  <a16:creationId xmlns:a16="http://schemas.microsoft.com/office/drawing/2014/main" id="{00000000-0008-0000-0D00-00002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58</xdr:row>
          <xdr:rowOff>190500</xdr:rowOff>
        </xdr:from>
        <xdr:to>
          <xdr:col>3</xdr:col>
          <xdr:colOff>76200</xdr:colOff>
          <xdr:row>60</xdr:row>
          <xdr:rowOff>25400</xdr:rowOff>
        </xdr:to>
        <xdr:sp macro="" textlink="">
          <xdr:nvSpPr>
            <xdr:cNvPr id="47151" name="Check Box 47" hidden="1">
              <a:extLst>
                <a:ext uri="{63B3BB69-23CF-44E3-9099-C40C66FF867C}">
                  <a14:compatExt spid="_x0000_s47151"/>
                </a:ext>
                <a:ext uri="{FF2B5EF4-FFF2-40B4-BE49-F238E27FC236}">
                  <a16:creationId xmlns:a16="http://schemas.microsoft.com/office/drawing/2014/main" id="{00000000-0008-0000-0D00-00002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58</xdr:row>
          <xdr:rowOff>184150</xdr:rowOff>
        </xdr:from>
        <xdr:to>
          <xdr:col>2</xdr:col>
          <xdr:colOff>101600</xdr:colOff>
          <xdr:row>60</xdr:row>
          <xdr:rowOff>31750</xdr:rowOff>
        </xdr:to>
        <xdr:sp macro="" textlink="">
          <xdr:nvSpPr>
            <xdr:cNvPr id="47152" name="Check Box 48" hidden="1">
              <a:extLst>
                <a:ext uri="{63B3BB69-23CF-44E3-9099-C40C66FF867C}">
                  <a14:compatExt spid="_x0000_s47152"/>
                </a:ext>
                <a:ext uri="{FF2B5EF4-FFF2-40B4-BE49-F238E27FC236}">
                  <a16:creationId xmlns:a16="http://schemas.microsoft.com/office/drawing/2014/main" id="{00000000-0008-0000-0D00-00003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61</xdr:row>
          <xdr:rowOff>25400</xdr:rowOff>
        </xdr:from>
        <xdr:to>
          <xdr:col>1</xdr:col>
          <xdr:colOff>31750</xdr:colOff>
          <xdr:row>61</xdr:row>
          <xdr:rowOff>152400</xdr:rowOff>
        </xdr:to>
        <xdr:sp macro="" textlink="">
          <xdr:nvSpPr>
            <xdr:cNvPr id="47153" name="Check Box 49" hidden="1">
              <a:extLst>
                <a:ext uri="{63B3BB69-23CF-44E3-9099-C40C66FF867C}">
                  <a14:compatExt spid="_x0000_s47153"/>
                </a:ext>
                <a:ext uri="{FF2B5EF4-FFF2-40B4-BE49-F238E27FC236}">
                  <a16:creationId xmlns:a16="http://schemas.microsoft.com/office/drawing/2014/main" id="{00000000-0008-0000-0D00-00003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60</xdr:row>
          <xdr:rowOff>184150</xdr:rowOff>
        </xdr:from>
        <xdr:to>
          <xdr:col>3</xdr:col>
          <xdr:colOff>76200</xdr:colOff>
          <xdr:row>62</xdr:row>
          <xdr:rowOff>12700</xdr:rowOff>
        </xdr:to>
        <xdr:sp macro="" textlink="">
          <xdr:nvSpPr>
            <xdr:cNvPr id="47154" name="Check Box 50" hidden="1">
              <a:extLst>
                <a:ext uri="{63B3BB69-23CF-44E3-9099-C40C66FF867C}">
                  <a14:compatExt spid="_x0000_s47154"/>
                </a:ext>
                <a:ext uri="{FF2B5EF4-FFF2-40B4-BE49-F238E27FC236}">
                  <a16:creationId xmlns:a16="http://schemas.microsoft.com/office/drawing/2014/main" id="{00000000-0008-0000-0D00-00003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60</xdr:row>
          <xdr:rowOff>184150</xdr:rowOff>
        </xdr:from>
        <xdr:to>
          <xdr:col>2</xdr:col>
          <xdr:colOff>101600</xdr:colOff>
          <xdr:row>62</xdr:row>
          <xdr:rowOff>31750</xdr:rowOff>
        </xdr:to>
        <xdr:sp macro="" textlink="">
          <xdr:nvSpPr>
            <xdr:cNvPr id="47155" name="Check Box 51" hidden="1">
              <a:extLst>
                <a:ext uri="{63B3BB69-23CF-44E3-9099-C40C66FF867C}">
                  <a14:compatExt spid="_x0000_s47155"/>
                </a:ext>
                <a:ext uri="{FF2B5EF4-FFF2-40B4-BE49-F238E27FC236}">
                  <a16:creationId xmlns:a16="http://schemas.microsoft.com/office/drawing/2014/main" id="{00000000-0008-0000-0D00-00003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65</xdr:row>
          <xdr:rowOff>25400</xdr:rowOff>
        </xdr:from>
        <xdr:to>
          <xdr:col>1</xdr:col>
          <xdr:colOff>31750</xdr:colOff>
          <xdr:row>65</xdr:row>
          <xdr:rowOff>152400</xdr:rowOff>
        </xdr:to>
        <xdr:sp macro="" textlink="">
          <xdr:nvSpPr>
            <xdr:cNvPr id="47156" name="Check Box 52" hidden="1">
              <a:extLst>
                <a:ext uri="{63B3BB69-23CF-44E3-9099-C40C66FF867C}">
                  <a14:compatExt spid="_x0000_s47156"/>
                </a:ext>
                <a:ext uri="{FF2B5EF4-FFF2-40B4-BE49-F238E27FC236}">
                  <a16:creationId xmlns:a16="http://schemas.microsoft.com/office/drawing/2014/main" id="{00000000-0008-0000-0D00-00003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65</xdr:row>
          <xdr:rowOff>0</xdr:rowOff>
        </xdr:from>
        <xdr:to>
          <xdr:col>3</xdr:col>
          <xdr:colOff>88900</xdr:colOff>
          <xdr:row>66</xdr:row>
          <xdr:rowOff>25400</xdr:rowOff>
        </xdr:to>
        <xdr:sp macro="" textlink="">
          <xdr:nvSpPr>
            <xdr:cNvPr id="47157" name="Check Box 53" hidden="1">
              <a:extLst>
                <a:ext uri="{63B3BB69-23CF-44E3-9099-C40C66FF867C}">
                  <a14:compatExt spid="_x0000_s47157"/>
                </a:ext>
                <a:ext uri="{FF2B5EF4-FFF2-40B4-BE49-F238E27FC236}">
                  <a16:creationId xmlns:a16="http://schemas.microsoft.com/office/drawing/2014/main" id="{00000000-0008-0000-0D00-00003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64</xdr:row>
          <xdr:rowOff>184150</xdr:rowOff>
        </xdr:from>
        <xdr:to>
          <xdr:col>2</xdr:col>
          <xdr:colOff>101600</xdr:colOff>
          <xdr:row>66</xdr:row>
          <xdr:rowOff>31750</xdr:rowOff>
        </xdr:to>
        <xdr:sp macro="" textlink="">
          <xdr:nvSpPr>
            <xdr:cNvPr id="47158" name="Check Box 54" hidden="1">
              <a:extLst>
                <a:ext uri="{63B3BB69-23CF-44E3-9099-C40C66FF867C}">
                  <a14:compatExt spid="_x0000_s47158"/>
                </a:ext>
                <a:ext uri="{FF2B5EF4-FFF2-40B4-BE49-F238E27FC236}">
                  <a16:creationId xmlns:a16="http://schemas.microsoft.com/office/drawing/2014/main" id="{00000000-0008-0000-0D00-00003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25400</xdr:rowOff>
        </xdr:from>
        <xdr:to>
          <xdr:col>1</xdr:col>
          <xdr:colOff>31750</xdr:colOff>
          <xdr:row>67</xdr:row>
          <xdr:rowOff>152400</xdr:rowOff>
        </xdr:to>
        <xdr:sp macro="" textlink="">
          <xdr:nvSpPr>
            <xdr:cNvPr id="47159" name="Check Box 55" hidden="1">
              <a:extLst>
                <a:ext uri="{63B3BB69-23CF-44E3-9099-C40C66FF867C}">
                  <a14:compatExt spid="_x0000_s47159"/>
                </a:ext>
                <a:ext uri="{FF2B5EF4-FFF2-40B4-BE49-F238E27FC236}">
                  <a16:creationId xmlns:a16="http://schemas.microsoft.com/office/drawing/2014/main" id="{00000000-0008-0000-0D00-00003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67</xdr:row>
          <xdr:rowOff>0</xdr:rowOff>
        </xdr:from>
        <xdr:to>
          <xdr:col>3</xdr:col>
          <xdr:colOff>88900</xdr:colOff>
          <xdr:row>68</xdr:row>
          <xdr:rowOff>25400</xdr:rowOff>
        </xdr:to>
        <xdr:sp macro="" textlink="">
          <xdr:nvSpPr>
            <xdr:cNvPr id="47160" name="Check Box 56" hidden="1">
              <a:extLst>
                <a:ext uri="{63B3BB69-23CF-44E3-9099-C40C66FF867C}">
                  <a14:compatExt spid="_x0000_s47160"/>
                </a:ext>
                <a:ext uri="{FF2B5EF4-FFF2-40B4-BE49-F238E27FC236}">
                  <a16:creationId xmlns:a16="http://schemas.microsoft.com/office/drawing/2014/main" id="{00000000-0008-0000-0D00-00003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66</xdr:row>
          <xdr:rowOff>184150</xdr:rowOff>
        </xdr:from>
        <xdr:to>
          <xdr:col>2</xdr:col>
          <xdr:colOff>101600</xdr:colOff>
          <xdr:row>68</xdr:row>
          <xdr:rowOff>31750</xdr:rowOff>
        </xdr:to>
        <xdr:sp macro="" textlink="">
          <xdr:nvSpPr>
            <xdr:cNvPr id="47161" name="Check Box 57" hidden="1">
              <a:extLst>
                <a:ext uri="{63B3BB69-23CF-44E3-9099-C40C66FF867C}">
                  <a14:compatExt spid="_x0000_s47161"/>
                </a:ext>
                <a:ext uri="{FF2B5EF4-FFF2-40B4-BE49-F238E27FC236}">
                  <a16:creationId xmlns:a16="http://schemas.microsoft.com/office/drawing/2014/main" id="{00000000-0008-0000-0D00-00003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72</xdr:row>
          <xdr:rowOff>25400</xdr:rowOff>
        </xdr:from>
        <xdr:to>
          <xdr:col>1</xdr:col>
          <xdr:colOff>31750</xdr:colOff>
          <xdr:row>72</xdr:row>
          <xdr:rowOff>152400</xdr:rowOff>
        </xdr:to>
        <xdr:sp macro="" textlink="">
          <xdr:nvSpPr>
            <xdr:cNvPr id="47162" name="Check Box 58" hidden="1">
              <a:extLst>
                <a:ext uri="{63B3BB69-23CF-44E3-9099-C40C66FF867C}">
                  <a14:compatExt spid="_x0000_s47162"/>
                </a:ext>
                <a:ext uri="{FF2B5EF4-FFF2-40B4-BE49-F238E27FC236}">
                  <a16:creationId xmlns:a16="http://schemas.microsoft.com/office/drawing/2014/main" id="{00000000-0008-0000-0D00-00003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72</xdr:row>
          <xdr:rowOff>0</xdr:rowOff>
        </xdr:from>
        <xdr:to>
          <xdr:col>3</xdr:col>
          <xdr:colOff>88900</xdr:colOff>
          <xdr:row>73</xdr:row>
          <xdr:rowOff>25400</xdr:rowOff>
        </xdr:to>
        <xdr:sp macro="" textlink="">
          <xdr:nvSpPr>
            <xdr:cNvPr id="47163" name="Check Box 59" hidden="1">
              <a:extLst>
                <a:ext uri="{63B3BB69-23CF-44E3-9099-C40C66FF867C}">
                  <a14:compatExt spid="_x0000_s47163"/>
                </a:ext>
                <a:ext uri="{FF2B5EF4-FFF2-40B4-BE49-F238E27FC236}">
                  <a16:creationId xmlns:a16="http://schemas.microsoft.com/office/drawing/2014/main" id="{00000000-0008-0000-0D00-00003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71</xdr:row>
          <xdr:rowOff>184150</xdr:rowOff>
        </xdr:from>
        <xdr:to>
          <xdr:col>2</xdr:col>
          <xdr:colOff>101600</xdr:colOff>
          <xdr:row>73</xdr:row>
          <xdr:rowOff>31750</xdr:rowOff>
        </xdr:to>
        <xdr:sp macro="" textlink="">
          <xdr:nvSpPr>
            <xdr:cNvPr id="47164" name="Check Box 60" hidden="1">
              <a:extLst>
                <a:ext uri="{63B3BB69-23CF-44E3-9099-C40C66FF867C}">
                  <a14:compatExt spid="_x0000_s47164"/>
                </a:ext>
                <a:ext uri="{FF2B5EF4-FFF2-40B4-BE49-F238E27FC236}">
                  <a16:creationId xmlns:a16="http://schemas.microsoft.com/office/drawing/2014/main" id="{00000000-0008-0000-0D00-00003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74</xdr:row>
          <xdr:rowOff>25400</xdr:rowOff>
        </xdr:from>
        <xdr:to>
          <xdr:col>1</xdr:col>
          <xdr:colOff>31750</xdr:colOff>
          <xdr:row>74</xdr:row>
          <xdr:rowOff>152400</xdr:rowOff>
        </xdr:to>
        <xdr:sp macro="" textlink="">
          <xdr:nvSpPr>
            <xdr:cNvPr id="47165" name="Check Box 61" hidden="1">
              <a:extLst>
                <a:ext uri="{63B3BB69-23CF-44E3-9099-C40C66FF867C}">
                  <a14:compatExt spid="_x0000_s47165"/>
                </a:ext>
                <a:ext uri="{FF2B5EF4-FFF2-40B4-BE49-F238E27FC236}">
                  <a16:creationId xmlns:a16="http://schemas.microsoft.com/office/drawing/2014/main" id="{00000000-0008-0000-0D00-00003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74</xdr:row>
          <xdr:rowOff>0</xdr:rowOff>
        </xdr:from>
        <xdr:to>
          <xdr:col>3</xdr:col>
          <xdr:colOff>88900</xdr:colOff>
          <xdr:row>75</xdr:row>
          <xdr:rowOff>25400</xdr:rowOff>
        </xdr:to>
        <xdr:sp macro="" textlink="">
          <xdr:nvSpPr>
            <xdr:cNvPr id="47166" name="Check Box 62" hidden="1">
              <a:extLst>
                <a:ext uri="{63B3BB69-23CF-44E3-9099-C40C66FF867C}">
                  <a14:compatExt spid="_x0000_s47166"/>
                </a:ext>
                <a:ext uri="{FF2B5EF4-FFF2-40B4-BE49-F238E27FC236}">
                  <a16:creationId xmlns:a16="http://schemas.microsoft.com/office/drawing/2014/main" id="{00000000-0008-0000-0D00-00003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73</xdr:row>
          <xdr:rowOff>184150</xdr:rowOff>
        </xdr:from>
        <xdr:to>
          <xdr:col>2</xdr:col>
          <xdr:colOff>101600</xdr:colOff>
          <xdr:row>75</xdr:row>
          <xdr:rowOff>31750</xdr:rowOff>
        </xdr:to>
        <xdr:sp macro="" textlink="">
          <xdr:nvSpPr>
            <xdr:cNvPr id="47167" name="Check Box 63" hidden="1">
              <a:extLst>
                <a:ext uri="{63B3BB69-23CF-44E3-9099-C40C66FF867C}">
                  <a14:compatExt spid="_x0000_s47167"/>
                </a:ext>
                <a:ext uri="{FF2B5EF4-FFF2-40B4-BE49-F238E27FC236}">
                  <a16:creationId xmlns:a16="http://schemas.microsoft.com/office/drawing/2014/main" id="{00000000-0008-0000-0D00-00003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80</xdr:row>
          <xdr:rowOff>25400</xdr:rowOff>
        </xdr:from>
        <xdr:to>
          <xdr:col>1</xdr:col>
          <xdr:colOff>31750</xdr:colOff>
          <xdr:row>80</xdr:row>
          <xdr:rowOff>152400</xdr:rowOff>
        </xdr:to>
        <xdr:sp macro="" textlink="">
          <xdr:nvSpPr>
            <xdr:cNvPr id="47168" name="Check Box 64" hidden="1">
              <a:extLst>
                <a:ext uri="{63B3BB69-23CF-44E3-9099-C40C66FF867C}">
                  <a14:compatExt spid="_x0000_s47168"/>
                </a:ext>
                <a:ext uri="{FF2B5EF4-FFF2-40B4-BE49-F238E27FC236}">
                  <a16:creationId xmlns:a16="http://schemas.microsoft.com/office/drawing/2014/main" id="{00000000-0008-0000-0D00-00004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80</xdr:row>
          <xdr:rowOff>0</xdr:rowOff>
        </xdr:from>
        <xdr:to>
          <xdr:col>3</xdr:col>
          <xdr:colOff>88900</xdr:colOff>
          <xdr:row>81</xdr:row>
          <xdr:rowOff>25400</xdr:rowOff>
        </xdr:to>
        <xdr:sp macro="" textlink="">
          <xdr:nvSpPr>
            <xdr:cNvPr id="47169" name="Check Box 65" hidden="1">
              <a:extLst>
                <a:ext uri="{63B3BB69-23CF-44E3-9099-C40C66FF867C}">
                  <a14:compatExt spid="_x0000_s47169"/>
                </a:ext>
                <a:ext uri="{FF2B5EF4-FFF2-40B4-BE49-F238E27FC236}">
                  <a16:creationId xmlns:a16="http://schemas.microsoft.com/office/drawing/2014/main" id="{00000000-0008-0000-0D00-00004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79</xdr:row>
          <xdr:rowOff>184150</xdr:rowOff>
        </xdr:from>
        <xdr:to>
          <xdr:col>2</xdr:col>
          <xdr:colOff>101600</xdr:colOff>
          <xdr:row>81</xdr:row>
          <xdr:rowOff>31750</xdr:rowOff>
        </xdr:to>
        <xdr:sp macro="" textlink="">
          <xdr:nvSpPr>
            <xdr:cNvPr id="47170" name="Check Box 66" hidden="1">
              <a:extLst>
                <a:ext uri="{63B3BB69-23CF-44E3-9099-C40C66FF867C}">
                  <a14:compatExt spid="_x0000_s47170"/>
                </a:ext>
                <a:ext uri="{FF2B5EF4-FFF2-40B4-BE49-F238E27FC236}">
                  <a16:creationId xmlns:a16="http://schemas.microsoft.com/office/drawing/2014/main" id="{00000000-0008-0000-0D00-00004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82</xdr:row>
          <xdr:rowOff>25400</xdr:rowOff>
        </xdr:from>
        <xdr:to>
          <xdr:col>1</xdr:col>
          <xdr:colOff>31750</xdr:colOff>
          <xdr:row>82</xdr:row>
          <xdr:rowOff>152400</xdr:rowOff>
        </xdr:to>
        <xdr:sp macro="" textlink="">
          <xdr:nvSpPr>
            <xdr:cNvPr id="47171" name="Check Box 67" hidden="1">
              <a:extLst>
                <a:ext uri="{63B3BB69-23CF-44E3-9099-C40C66FF867C}">
                  <a14:compatExt spid="_x0000_s47171"/>
                </a:ext>
                <a:ext uri="{FF2B5EF4-FFF2-40B4-BE49-F238E27FC236}">
                  <a16:creationId xmlns:a16="http://schemas.microsoft.com/office/drawing/2014/main" id="{00000000-0008-0000-0D00-00004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82</xdr:row>
          <xdr:rowOff>0</xdr:rowOff>
        </xdr:from>
        <xdr:to>
          <xdr:col>3</xdr:col>
          <xdr:colOff>88900</xdr:colOff>
          <xdr:row>83</xdr:row>
          <xdr:rowOff>25400</xdr:rowOff>
        </xdr:to>
        <xdr:sp macro="" textlink="">
          <xdr:nvSpPr>
            <xdr:cNvPr id="47172" name="Check Box 68" hidden="1">
              <a:extLst>
                <a:ext uri="{63B3BB69-23CF-44E3-9099-C40C66FF867C}">
                  <a14:compatExt spid="_x0000_s47172"/>
                </a:ext>
                <a:ext uri="{FF2B5EF4-FFF2-40B4-BE49-F238E27FC236}">
                  <a16:creationId xmlns:a16="http://schemas.microsoft.com/office/drawing/2014/main" id="{00000000-0008-0000-0D00-00004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81</xdr:row>
          <xdr:rowOff>184150</xdr:rowOff>
        </xdr:from>
        <xdr:to>
          <xdr:col>2</xdr:col>
          <xdr:colOff>101600</xdr:colOff>
          <xdr:row>83</xdr:row>
          <xdr:rowOff>31750</xdr:rowOff>
        </xdr:to>
        <xdr:sp macro="" textlink="">
          <xdr:nvSpPr>
            <xdr:cNvPr id="47173" name="Check Box 69" hidden="1">
              <a:extLst>
                <a:ext uri="{63B3BB69-23CF-44E3-9099-C40C66FF867C}">
                  <a14:compatExt spid="_x0000_s47173"/>
                </a:ext>
                <a:ext uri="{FF2B5EF4-FFF2-40B4-BE49-F238E27FC236}">
                  <a16:creationId xmlns:a16="http://schemas.microsoft.com/office/drawing/2014/main" id="{00000000-0008-0000-0D00-00004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84</xdr:row>
          <xdr:rowOff>25400</xdr:rowOff>
        </xdr:from>
        <xdr:to>
          <xdr:col>1</xdr:col>
          <xdr:colOff>31750</xdr:colOff>
          <xdr:row>84</xdr:row>
          <xdr:rowOff>152400</xdr:rowOff>
        </xdr:to>
        <xdr:sp macro="" textlink="">
          <xdr:nvSpPr>
            <xdr:cNvPr id="47174" name="Check Box 70" hidden="1">
              <a:extLst>
                <a:ext uri="{63B3BB69-23CF-44E3-9099-C40C66FF867C}">
                  <a14:compatExt spid="_x0000_s47174"/>
                </a:ext>
                <a:ext uri="{FF2B5EF4-FFF2-40B4-BE49-F238E27FC236}">
                  <a16:creationId xmlns:a16="http://schemas.microsoft.com/office/drawing/2014/main" id="{00000000-0008-0000-0D00-00004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84</xdr:row>
          <xdr:rowOff>0</xdr:rowOff>
        </xdr:from>
        <xdr:to>
          <xdr:col>3</xdr:col>
          <xdr:colOff>88900</xdr:colOff>
          <xdr:row>85</xdr:row>
          <xdr:rowOff>25400</xdr:rowOff>
        </xdr:to>
        <xdr:sp macro="" textlink="">
          <xdr:nvSpPr>
            <xdr:cNvPr id="47175" name="Check Box 71" hidden="1">
              <a:extLst>
                <a:ext uri="{63B3BB69-23CF-44E3-9099-C40C66FF867C}">
                  <a14:compatExt spid="_x0000_s47175"/>
                </a:ext>
                <a:ext uri="{FF2B5EF4-FFF2-40B4-BE49-F238E27FC236}">
                  <a16:creationId xmlns:a16="http://schemas.microsoft.com/office/drawing/2014/main" id="{00000000-0008-0000-0D00-00004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83</xdr:row>
          <xdr:rowOff>184150</xdr:rowOff>
        </xdr:from>
        <xdr:to>
          <xdr:col>2</xdr:col>
          <xdr:colOff>101600</xdr:colOff>
          <xdr:row>85</xdr:row>
          <xdr:rowOff>31750</xdr:rowOff>
        </xdr:to>
        <xdr:sp macro="" textlink="">
          <xdr:nvSpPr>
            <xdr:cNvPr id="47176" name="Check Box 72" hidden="1">
              <a:extLst>
                <a:ext uri="{63B3BB69-23CF-44E3-9099-C40C66FF867C}">
                  <a14:compatExt spid="_x0000_s47176"/>
                </a:ext>
                <a:ext uri="{FF2B5EF4-FFF2-40B4-BE49-F238E27FC236}">
                  <a16:creationId xmlns:a16="http://schemas.microsoft.com/office/drawing/2014/main" id="{00000000-0008-0000-0D00-00004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86</xdr:row>
          <xdr:rowOff>25400</xdr:rowOff>
        </xdr:from>
        <xdr:to>
          <xdr:col>1</xdr:col>
          <xdr:colOff>31750</xdr:colOff>
          <xdr:row>86</xdr:row>
          <xdr:rowOff>152400</xdr:rowOff>
        </xdr:to>
        <xdr:sp macro="" textlink="">
          <xdr:nvSpPr>
            <xdr:cNvPr id="47177" name="Check Box 73" hidden="1">
              <a:extLst>
                <a:ext uri="{63B3BB69-23CF-44E3-9099-C40C66FF867C}">
                  <a14:compatExt spid="_x0000_s47177"/>
                </a:ext>
                <a:ext uri="{FF2B5EF4-FFF2-40B4-BE49-F238E27FC236}">
                  <a16:creationId xmlns:a16="http://schemas.microsoft.com/office/drawing/2014/main" id="{00000000-0008-0000-0D00-00004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86</xdr:row>
          <xdr:rowOff>0</xdr:rowOff>
        </xdr:from>
        <xdr:to>
          <xdr:col>3</xdr:col>
          <xdr:colOff>88900</xdr:colOff>
          <xdr:row>87</xdr:row>
          <xdr:rowOff>25400</xdr:rowOff>
        </xdr:to>
        <xdr:sp macro="" textlink="">
          <xdr:nvSpPr>
            <xdr:cNvPr id="47178" name="Check Box 74" hidden="1">
              <a:extLst>
                <a:ext uri="{63B3BB69-23CF-44E3-9099-C40C66FF867C}">
                  <a14:compatExt spid="_x0000_s47178"/>
                </a:ext>
                <a:ext uri="{FF2B5EF4-FFF2-40B4-BE49-F238E27FC236}">
                  <a16:creationId xmlns:a16="http://schemas.microsoft.com/office/drawing/2014/main" id="{00000000-0008-0000-0D00-00004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85</xdr:row>
          <xdr:rowOff>184150</xdr:rowOff>
        </xdr:from>
        <xdr:to>
          <xdr:col>2</xdr:col>
          <xdr:colOff>101600</xdr:colOff>
          <xdr:row>87</xdr:row>
          <xdr:rowOff>31750</xdr:rowOff>
        </xdr:to>
        <xdr:sp macro="" textlink="">
          <xdr:nvSpPr>
            <xdr:cNvPr id="47179" name="Check Box 75" hidden="1">
              <a:extLst>
                <a:ext uri="{63B3BB69-23CF-44E3-9099-C40C66FF867C}">
                  <a14:compatExt spid="_x0000_s47179"/>
                </a:ext>
                <a:ext uri="{FF2B5EF4-FFF2-40B4-BE49-F238E27FC236}">
                  <a16:creationId xmlns:a16="http://schemas.microsoft.com/office/drawing/2014/main" id="{00000000-0008-0000-0D00-00004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93</xdr:row>
          <xdr:rowOff>25400</xdr:rowOff>
        </xdr:from>
        <xdr:to>
          <xdr:col>1</xdr:col>
          <xdr:colOff>31750</xdr:colOff>
          <xdr:row>93</xdr:row>
          <xdr:rowOff>152400</xdr:rowOff>
        </xdr:to>
        <xdr:sp macro="" textlink="">
          <xdr:nvSpPr>
            <xdr:cNvPr id="47180" name="Check Box 76" hidden="1">
              <a:extLst>
                <a:ext uri="{63B3BB69-23CF-44E3-9099-C40C66FF867C}">
                  <a14:compatExt spid="_x0000_s47180"/>
                </a:ext>
                <a:ext uri="{FF2B5EF4-FFF2-40B4-BE49-F238E27FC236}">
                  <a16:creationId xmlns:a16="http://schemas.microsoft.com/office/drawing/2014/main" id="{00000000-0008-0000-0D00-00004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93</xdr:row>
          <xdr:rowOff>0</xdr:rowOff>
        </xdr:from>
        <xdr:to>
          <xdr:col>3</xdr:col>
          <xdr:colOff>88900</xdr:colOff>
          <xdr:row>94</xdr:row>
          <xdr:rowOff>25400</xdr:rowOff>
        </xdr:to>
        <xdr:sp macro="" textlink="">
          <xdr:nvSpPr>
            <xdr:cNvPr id="47181" name="Check Box 77" hidden="1">
              <a:extLst>
                <a:ext uri="{63B3BB69-23CF-44E3-9099-C40C66FF867C}">
                  <a14:compatExt spid="_x0000_s47181"/>
                </a:ext>
                <a:ext uri="{FF2B5EF4-FFF2-40B4-BE49-F238E27FC236}">
                  <a16:creationId xmlns:a16="http://schemas.microsoft.com/office/drawing/2014/main" id="{00000000-0008-0000-0D00-00004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92</xdr:row>
          <xdr:rowOff>184150</xdr:rowOff>
        </xdr:from>
        <xdr:to>
          <xdr:col>2</xdr:col>
          <xdr:colOff>101600</xdr:colOff>
          <xdr:row>94</xdr:row>
          <xdr:rowOff>31750</xdr:rowOff>
        </xdr:to>
        <xdr:sp macro="" textlink="">
          <xdr:nvSpPr>
            <xdr:cNvPr id="47182" name="Check Box 78" hidden="1">
              <a:extLst>
                <a:ext uri="{63B3BB69-23CF-44E3-9099-C40C66FF867C}">
                  <a14:compatExt spid="_x0000_s47182"/>
                </a:ext>
                <a:ext uri="{FF2B5EF4-FFF2-40B4-BE49-F238E27FC236}">
                  <a16:creationId xmlns:a16="http://schemas.microsoft.com/office/drawing/2014/main" id="{00000000-0008-0000-0D00-00004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93</xdr:row>
          <xdr:rowOff>0</xdr:rowOff>
        </xdr:from>
        <xdr:to>
          <xdr:col>3</xdr:col>
          <xdr:colOff>88900</xdr:colOff>
          <xdr:row>94</xdr:row>
          <xdr:rowOff>25400</xdr:rowOff>
        </xdr:to>
        <xdr:sp macro="" textlink="">
          <xdr:nvSpPr>
            <xdr:cNvPr id="47183" name="Check Box 79" hidden="1">
              <a:extLst>
                <a:ext uri="{63B3BB69-23CF-44E3-9099-C40C66FF867C}">
                  <a14:compatExt spid="_x0000_s47183"/>
                </a:ext>
                <a:ext uri="{FF2B5EF4-FFF2-40B4-BE49-F238E27FC236}">
                  <a16:creationId xmlns:a16="http://schemas.microsoft.com/office/drawing/2014/main" id="{00000000-0008-0000-0D00-00004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95</xdr:row>
          <xdr:rowOff>25400</xdr:rowOff>
        </xdr:from>
        <xdr:to>
          <xdr:col>1</xdr:col>
          <xdr:colOff>31750</xdr:colOff>
          <xdr:row>95</xdr:row>
          <xdr:rowOff>152400</xdr:rowOff>
        </xdr:to>
        <xdr:sp macro="" textlink="">
          <xdr:nvSpPr>
            <xdr:cNvPr id="47184" name="Check Box 80" hidden="1">
              <a:extLst>
                <a:ext uri="{63B3BB69-23CF-44E3-9099-C40C66FF867C}">
                  <a14:compatExt spid="_x0000_s47184"/>
                </a:ext>
                <a:ext uri="{FF2B5EF4-FFF2-40B4-BE49-F238E27FC236}">
                  <a16:creationId xmlns:a16="http://schemas.microsoft.com/office/drawing/2014/main" id="{00000000-0008-0000-0D00-000050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95</xdr:row>
          <xdr:rowOff>0</xdr:rowOff>
        </xdr:from>
        <xdr:to>
          <xdr:col>3</xdr:col>
          <xdr:colOff>88900</xdr:colOff>
          <xdr:row>96</xdr:row>
          <xdr:rowOff>25400</xdr:rowOff>
        </xdr:to>
        <xdr:sp macro="" textlink="">
          <xdr:nvSpPr>
            <xdr:cNvPr id="47185" name="Check Box 81" hidden="1">
              <a:extLst>
                <a:ext uri="{63B3BB69-23CF-44E3-9099-C40C66FF867C}">
                  <a14:compatExt spid="_x0000_s47185"/>
                </a:ext>
                <a:ext uri="{FF2B5EF4-FFF2-40B4-BE49-F238E27FC236}">
                  <a16:creationId xmlns:a16="http://schemas.microsoft.com/office/drawing/2014/main" id="{00000000-0008-0000-0D00-000051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94</xdr:row>
          <xdr:rowOff>184150</xdr:rowOff>
        </xdr:from>
        <xdr:to>
          <xdr:col>2</xdr:col>
          <xdr:colOff>101600</xdr:colOff>
          <xdr:row>96</xdr:row>
          <xdr:rowOff>31750</xdr:rowOff>
        </xdr:to>
        <xdr:sp macro="" textlink="">
          <xdr:nvSpPr>
            <xdr:cNvPr id="47186" name="Check Box 82" hidden="1">
              <a:extLst>
                <a:ext uri="{63B3BB69-23CF-44E3-9099-C40C66FF867C}">
                  <a14:compatExt spid="_x0000_s47186"/>
                </a:ext>
                <a:ext uri="{FF2B5EF4-FFF2-40B4-BE49-F238E27FC236}">
                  <a16:creationId xmlns:a16="http://schemas.microsoft.com/office/drawing/2014/main" id="{00000000-0008-0000-0D00-000052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100</xdr:row>
          <xdr:rowOff>101600</xdr:rowOff>
        </xdr:from>
        <xdr:to>
          <xdr:col>1</xdr:col>
          <xdr:colOff>38100</xdr:colOff>
          <xdr:row>100</xdr:row>
          <xdr:rowOff>228600</xdr:rowOff>
        </xdr:to>
        <xdr:sp macro="" textlink="">
          <xdr:nvSpPr>
            <xdr:cNvPr id="47187" name="Check Box 83" hidden="1">
              <a:extLst>
                <a:ext uri="{63B3BB69-23CF-44E3-9099-C40C66FF867C}">
                  <a14:compatExt spid="_x0000_s47187"/>
                </a:ext>
                <a:ext uri="{FF2B5EF4-FFF2-40B4-BE49-F238E27FC236}">
                  <a16:creationId xmlns:a16="http://schemas.microsoft.com/office/drawing/2014/main" id="{00000000-0008-0000-0D00-000053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100</xdr:row>
          <xdr:rowOff>69850</xdr:rowOff>
        </xdr:from>
        <xdr:to>
          <xdr:col>3</xdr:col>
          <xdr:colOff>101600</xdr:colOff>
          <xdr:row>100</xdr:row>
          <xdr:rowOff>279400</xdr:rowOff>
        </xdr:to>
        <xdr:sp macro="" textlink="">
          <xdr:nvSpPr>
            <xdr:cNvPr id="47188" name="Check Box 84" hidden="1">
              <a:extLst>
                <a:ext uri="{63B3BB69-23CF-44E3-9099-C40C66FF867C}">
                  <a14:compatExt spid="_x0000_s47188"/>
                </a:ext>
                <a:ext uri="{FF2B5EF4-FFF2-40B4-BE49-F238E27FC236}">
                  <a16:creationId xmlns:a16="http://schemas.microsoft.com/office/drawing/2014/main" id="{00000000-0008-0000-0D00-000054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100</xdr:row>
          <xdr:rowOff>25400</xdr:rowOff>
        </xdr:from>
        <xdr:to>
          <xdr:col>2</xdr:col>
          <xdr:colOff>215900</xdr:colOff>
          <xdr:row>100</xdr:row>
          <xdr:rowOff>317500</xdr:rowOff>
        </xdr:to>
        <xdr:sp macro="" textlink="">
          <xdr:nvSpPr>
            <xdr:cNvPr id="47189" name="Check Box 85" hidden="1">
              <a:extLst>
                <a:ext uri="{63B3BB69-23CF-44E3-9099-C40C66FF867C}">
                  <a14:compatExt spid="_x0000_s47189"/>
                </a:ext>
                <a:ext uri="{FF2B5EF4-FFF2-40B4-BE49-F238E27FC236}">
                  <a16:creationId xmlns:a16="http://schemas.microsoft.com/office/drawing/2014/main" id="{00000000-0008-0000-0D00-000055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102</xdr:row>
          <xdr:rowOff>152400</xdr:rowOff>
        </xdr:from>
        <xdr:to>
          <xdr:col>1</xdr:col>
          <xdr:colOff>184150</xdr:colOff>
          <xdr:row>102</xdr:row>
          <xdr:rowOff>419100</xdr:rowOff>
        </xdr:to>
        <xdr:sp macro="" textlink="">
          <xdr:nvSpPr>
            <xdr:cNvPr id="47190" name="Check Box 86" hidden="1">
              <a:extLst>
                <a:ext uri="{63B3BB69-23CF-44E3-9099-C40C66FF867C}">
                  <a14:compatExt spid="_x0000_s47190"/>
                </a:ext>
                <a:ext uri="{FF2B5EF4-FFF2-40B4-BE49-F238E27FC236}">
                  <a16:creationId xmlns:a16="http://schemas.microsoft.com/office/drawing/2014/main" id="{00000000-0008-0000-0D00-000056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102</xdr:row>
          <xdr:rowOff>114300</xdr:rowOff>
        </xdr:from>
        <xdr:to>
          <xdr:col>3</xdr:col>
          <xdr:colOff>177800</xdr:colOff>
          <xdr:row>102</xdr:row>
          <xdr:rowOff>412750</xdr:rowOff>
        </xdr:to>
        <xdr:sp macro="" textlink="">
          <xdr:nvSpPr>
            <xdr:cNvPr id="47191" name="Check Box 87" hidden="1">
              <a:extLst>
                <a:ext uri="{63B3BB69-23CF-44E3-9099-C40C66FF867C}">
                  <a14:compatExt spid="_x0000_s47191"/>
                </a:ext>
                <a:ext uri="{FF2B5EF4-FFF2-40B4-BE49-F238E27FC236}">
                  <a16:creationId xmlns:a16="http://schemas.microsoft.com/office/drawing/2014/main" id="{00000000-0008-0000-0D00-000057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102</xdr:row>
          <xdr:rowOff>114300</xdr:rowOff>
        </xdr:from>
        <xdr:to>
          <xdr:col>2</xdr:col>
          <xdr:colOff>215900</xdr:colOff>
          <xdr:row>102</xdr:row>
          <xdr:rowOff>393700</xdr:rowOff>
        </xdr:to>
        <xdr:sp macro="" textlink="">
          <xdr:nvSpPr>
            <xdr:cNvPr id="47192" name="Check Box 88" hidden="1">
              <a:extLst>
                <a:ext uri="{63B3BB69-23CF-44E3-9099-C40C66FF867C}">
                  <a14:compatExt spid="_x0000_s47192"/>
                </a:ext>
                <a:ext uri="{FF2B5EF4-FFF2-40B4-BE49-F238E27FC236}">
                  <a16:creationId xmlns:a16="http://schemas.microsoft.com/office/drawing/2014/main" id="{00000000-0008-0000-0D00-000058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104</xdr:row>
          <xdr:rowOff>0</xdr:rowOff>
        </xdr:from>
        <xdr:to>
          <xdr:col>1</xdr:col>
          <xdr:colOff>177800</xdr:colOff>
          <xdr:row>104</xdr:row>
          <xdr:rowOff>228600</xdr:rowOff>
        </xdr:to>
        <xdr:sp macro="" textlink="">
          <xdr:nvSpPr>
            <xdr:cNvPr id="47193" name="Check Box 89" hidden="1">
              <a:extLst>
                <a:ext uri="{63B3BB69-23CF-44E3-9099-C40C66FF867C}">
                  <a14:compatExt spid="_x0000_s47193"/>
                </a:ext>
                <a:ext uri="{FF2B5EF4-FFF2-40B4-BE49-F238E27FC236}">
                  <a16:creationId xmlns:a16="http://schemas.microsoft.com/office/drawing/2014/main" id="{00000000-0008-0000-0D00-000059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104</xdr:row>
          <xdr:rowOff>0</xdr:rowOff>
        </xdr:from>
        <xdr:to>
          <xdr:col>3</xdr:col>
          <xdr:colOff>88900</xdr:colOff>
          <xdr:row>105</xdr:row>
          <xdr:rowOff>25400</xdr:rowOff>
        </xdr:to>
        <xdr:sp macro="" textlink="">
          <xdr:nvSpPr>
            <xdr:cNvPr id="47194" name="Check Box 90" hidden="1">
              <a:extLst>
                <a:ext uri="{63B3BB69-23CF-44E3-9099-C40C66FF867C}">
                  <a14:compatExt spid="_x0000_s47194"/>
                </a:ext>
                <a:ext uri="{FF2B5EF4-FFF2-40B4-BE49-F238E27FC236}">
                  <a16:creationId xmlns:a16="http://schemas.microsoft.com/office/drawing/2014/main" id="{00000000-0008-0000-0D00-00005A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103</xdr:row>
          <xdr:rowOff>184150</xdr:rowOff>
        </xdr:from>
        <xdr:to>
          <xdr:col>2</xdr:col>
          <xdr:colOff>298450</xdr:colOff>
          <xdr:row>104</xdr:row>
          <xdr:rowOff>260350</xdr:rowOff>
        </xdr:to>
        <xdr:sp macro="" textlink="">
          <xdr:nvSpPr>
            <xdr:cNvPr id="47195" name="Check Box 91" hidden="1">
              <a:extLst>
                <a:ext uri="{63B3BB69-23CF-44E3-9099-C40C66FF867C}">
                  <a14:compatExt spid="_x0000_s47195"/>
                </a:ext>
                <a:ext uri="{FF2B5EF4-FFF2-40B4-BE49-F238E27FC236}">
                  <a16:creationId xmlns:a16="http://schemas.microsoft.com/office/drawing/2014/main" id="{00000000-0008-0000-0D00-00005B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104</xdr:row>
          <xdr:rowOff>0</xdr:rowOff>
        </xdr:from>
        <xdr:to>
          <xdr:col>3</xdr:col>
          <xdr:colOff>88900</xdr:colOff>
          <xdr:row>105</xdr:row>
          <xdr:rowOff>25400</xdr:rowOff>
        </xdr:to>
        <xdr:sp macro="" textlink="">
          <xdr:nvSpPr>
            <xdr:cNvPr id="47196" name="Check Box 92" hidden="1">
              <a:extLst>
                <a:ext uri="{63B3BB69-23CF-44E3-9099-C40C66FF867C}">
                  <a14:compatExt spid="_x0000_s47196"/>
                </a:ext>
                <a:ext uri="{FF2B5EF4-FFF2-40B4-BE49-F238E27FC236}">
                  <a16:creationId xmlns:a16="http://schemas.microsoft.com/office/drawing/2014/main" id="{00000000-0008-0000-0D00-00005C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106</xdr:row>
          <xdr:rowOff>25400</xdr:rowOff>
        </xdr:from>
        <xdr:to>
          <xdr:col>1</xdr:col>
          <xdr:colOff>127000</xdr:colOff>
          <xdr:row>107</xdr:row>
          <xdr:rowOff>0</xdr:rowOff>
        </xdr:to>
        <xdr:sp macro="" textlink="">
          <xdr:nvSpPr>
            <xdr:cNvPr id="47197" name="Check Box 93" hidden="1">
              <a:extLst>
                <a:ext uri="{63B3BB69-23CF-44E3-9099-C40C66FF867C}">
                  <a14:compatExt spid="_x0000_s47197"/>
                </a:ext>
                <a:ext uri="{FF2B5EF4-FFF2-40B4-BE49-F238E27FC236}">
                  <a16:creationId xmlns:a16="http://schemas.microsoft.com/office/drawing/2014/main" id="{00000000-0008-0000-0D00-00005D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105</xdr:row>
          <xdr:rowOff>190500</xdr:rowOff>
        </xdr:from>
        <xdr:to>
          <xdr:col>3</xdr:col>
          <xdr:colOff>381000</xdr:colOff>
          <xdr:row>106</xdr:row>
          <xdr:rowOff>368300</xdr:rowOff>
        </xdr:to>
        <xdr:sp macro="" textlink="">
          <xdr:nvSpPr>
            <xdr:cNvPr id="47198" name="Check Box 94" hidden="1">
              <a:extLst>
                <a:ext uri="{63B3BB69-23CF-44E3-9099-C40C66FF867C}">
                  <a14:compatExt spid="_x0000_s47198"/>
                </a:ext>
                <a:ext uri="{FF2B5EF4-FFF2-40B4-BE49-F238E27FC236}">
                  <a16:creationId xmlns:a16="http://schemas.microsoft.com/office/drawing/2014/main" id="{00000000-0008-0000-0D00-00005E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106</xdr:row>
          <xdr:rowOff>31750</xdr:rowOff>
        </xdr:from>
        <xdr:to>
          <xdr:col>2</xdr:col>
          <xdr:colOff>298450</xdr:colOff>
          <xdr:row>106</xdr:row>
          <xdr:rowOff>355600</xdr:rowOff>
        </xdr:to>
        <xdr:sp macro="" textlink="">
          <xdr:nvSpPr>
            <xdr:cNvPr id="47199" name="Check Box 95" hidden="1">
              <a:extLst>
                <a:ext uri="{63B3BB69-23CF-44E3-9099-C40C66FF867C}">
                  <a14:compatExt spid="_x0000_s47199"/>
                </a:ext>
                <a:ext uri="{FF2B5EF4-FFF2-40B4-BE49-F238E27FC236}">
                  <a16:creationId xmlns:a16="http://schemas.microsoft.com/office/drawing/2014/main" id="{00000000-0008-0000-0D00-00005FB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31750</xdr:colOff>
          <xdr:row>3</xdr:row>
          <xdr:rowOff>368300</xdr:rowOff>
        </xdr:from>
        <xdr:to>
          <xdr:col>10</xdr:col>
          <xdr:colOff>736600</xdr:colOff>
          <xdr:row>5</xdr:row>
          <xdr:rowOff>63500</xdr:rowOff>
        </xdr:to>
        <xdr:sp macro="" textlink="">
          <xdr:nvSpPr>
            <xdr:cNvPr id="50177" name="Check Box 1" hidden="1">
              <a:extLst>
                <a:ext uri="{63B3BB69-23CF-44E3-9099-C40C66FF867C}">
                  <a14:compatExt spid="_x0000_s50177"/>
                </a:ext>
                <a:ext uri="{FF2B5EF4-FFF2-40B4-BE49-F238E27FC236}">
                  <a16:creationId xmlns:a16="http://schemas.microsoft.com/office/drawing/2014/main" id="{00000000-0008-0000-0E00-00000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3</xdr:row>
          <xdr:rowOff>336550</xdr:rowOff>
        </xdr:from>
        <xdr:to>
          <xdr:col>12</xdr:col>
          <xdr:colOff>787400</xdr:colOff>
          <xdr:row>5</xdr:row>
          <xdr:rowOff>69850</xdr:rowOff>
        </xdr:to>
        <xdr:sp macro="" textlink="">
          <xdr:nvSpPr>
            <xdr:cNvPr id="50178" name="Check Box 2" hidden="1">
              <a:extLst>
                <a:ext uri="{63B3BB69-23CF-44E3-9099-C40C66FF867C}">
                  <a14:compatExt spid="_x0000_s50178"/>
                </a:ext>
                <a:ext uri="{FF2B5EF4-FFF2-40B4-BE49-F238E27FC236}">
                  <a16:creationId xmlns:a16="http://schemas.microsoft.com/office/drawing/2014/main" id="{00000000-0008-0000-0E00-00000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xdr:row>
          <xdr:rowOff>215900</xdr:rowOff>
        </xdr:from>
        <xdr:to>
          <xdr:col>10</xdr:col>
          <xdr:colOff>749300</xdr:colOff>
          <xdr:row>6</xdr:row>
          <xdr:rowOff>50800</xdr:rowOff>
        </xdr:to>
        <xdr:sp macro="" textlink="">
          <xdr:nvSpPr>
            <xdr:cNvPr id="50179" name="Check Box 3" hidden="1">
              <a:extLst>
                <a:ext uri="{63B3BB69-23CF-44E3-9099-C40C66FF867C}">
                  <a14:compatExt spid="_x0000_s50179"/>
                </a:ext>
                <a:ext uri="{FF2B5EF4-FFF2-40B4-BE49-F238E27FC236}">
                  <a16:creationId xmlns:a16="http://schemas.microsoft.com/office/drawing/2014/main" id="{00000000-0008-0000-0E00-00000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xdr:row>
          <xdr:rowOff>190500</xdr:rowOff>
        </xdr:from>
        <xdr:to>
          <xdr:col>12</xdr:col>
          <xdr:colOff>755650</xdr:colOff>
          <xdr:row>6</xdr:row>
          <xdr:rowOff>63500</xdr:rowOff>
        </xdr:to>
        <xdr:sp macro="" textlink="">
          <xdr:nvSpPr>
            <xdr:cNvPr id="50180" name="Check Box 4" hidden="1">
              <a:extLst>
                <a:ext uri="{63B3BB69-23CF-44E3-9099-C40C66FF867C}">
                  <a14:compatExt spid="_x0000_s50180"/>
                </a:ext>
                <a:ext uri="{FF2B5EF4-FFF2-40B4-BE49-F238E27FC236}">
                  <a16:creationId xmlns:a16="http://schemas.microsoft.com/office/drawing/2014/main" id="{00000000-0008-0000-0E00-00000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xdr:row>
          <xdr:rowOff>203200</xdr:rowOff>
        </xdr:from>
        <xdr:to>
          <xdr:col>10</xdr:col>
          <xdr:colOff>749300</xdr:colOff>
          <xdr:row>7</xdr:row>
          <xdr:rowOff>50800</xdr:rowOff>
        </xdr:to>
        <xdr:sp macro="" textlink="">
          <xdr:nvSpPr>
            <xdr:cNvPr id="50181" name="Check Box 5" hidden="1">
              <a:extLst>
                <a:ext uri="{63B3BB69-23CF-44E3-9099-C40C66FF867C}">
                  <a14:compatExt spid="_x0000_s50181"/>
                </a:ext>
                <a:ext uri="{FF2B5EF4-FFF2-40B4-BE49-F238E27FC236}">
                  <a16:creationId xmlns:a16="http://schemas.microsoft.com/office/drawing/2014/main" id="{00000000-0008-0000-0E00-00000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6</xdr:row>
          <xdr:rowOff>12700</xdr:rowOff>
        </xdr:from>
        <xdr:to>
          <xdr:col>12</xdr:col>
          <xdr:colOff>698500</xdr:colOff>
          <xdr:row>7</xdr:row>
          <xdr:rowOff>31750</xdr:rowOff>
        </xdr:to>
        <xdr:sp macro="" textlink="">
          <xdr:nvSpPr>
            <xdr:cNvPr id="50182" name="Check Box 6" hidden="1">
              <a:extLst>
                <a:ext uri="{63B3BB69-23CF-44E3-9099-C40C66FF867C}">
                  <a14:compatExt spid="_x0000_s50182"/>
                </a:ext>
                <a:ext uri="{FF2B5EF4-FFF2-40B4-BE49-F238E27FC236}">
                  <a16:creationId xmlns:a16="http://schemas.microsoft.com/office/drawing/2014/main" id="{00000000-0008-0000-0E00-00000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xdr:row>
          <xdr:rowOff>203200</xdr:rowOff>
        </xdr:from>
        <xdr:to>
          <xdr:col>10</xdr:col>
          <xdr:colOff>736600</xdr:colOff>
          <xdr:row>8</xdr:row>
          <xdr:rowOff>50800</xdr:rowOff>
        </xdr:to>
        <xdr:sp macro="" textlink="">
          <xdr:nvSpPr>
            <xdr:cNvPr id="50183" name="Check Box 7" hidden="1">
              <a:extLst>
                <a:ext uri="{63B3BB69-23CF-44E3-9099-C40C66FF867C}">
                  <a14:compatExt spid="_x0000_s50183"/>
                </a:ext>
                <a:ext uri="{FF2B5EF4-FFF2-40B4-BE49-F238E27FC236}">
                  <a16:creationId xmlns:a16="http://schemas.microsoft.com/office/drawing/2014/main" id="{00000000-0008-0000-0E00-00000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xdr:row>
          <xdr:rowOff>25400</xdr:rowOff>
        </xdr:from>
        <xdr:to>
          <xdr:col>12</xdr:col>
          <xdr:colOff>641350</xdr:colOff>
          <xdr:row>8</xdr:row>
          <xdr:rowOff>12700</xdr:rowOff>
        </xdr:to>
        <xdr:sp macro="" textlink="">
          <xdr:nvSpPr>
            <xdr:cNvPr id="50184" name="Check Box 8" hidden="1">
              <a:extLst>
                <a:ext uri="{63B3BB69-23CF-44E3-9099-C40C66FF867C}">
                  <a14:compatExt spid="_x0000_s50184"/>
                </a:ext>
                <a:ext uri="{FF2B5EF4-FFF2-40B4-BE49-F238E27FC236}">
                  <a16:creationId xmlns:a16="http://schemas.microsoft.com/office/drawing/2014/main" id="{00000000-0008-0000-0E00-00000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203200</xdr:rowOff>
        </xdr:from>
        <xdr:to>
          <xdr:col>10</xdr:col>
          <xdr:colOff>736600</xdr:colOff>
          <xdr:row>9</xdr:row>
          <xdr:rowOff>50800</xdr:rowOff>
        </xdr:to>
        <xdr:sp macro="" textlink="">
          <xdr:nvSpPr>
            <xdr:cNvPr id="50185" name="Check Box 9" hidden="1">
              <a:extLst>
                <a:ext uri="{63B3BB69-23CF-44E3-9099-C40C66FF867C}">
                  <a14:compatExt spid="_x0000_s50185"/>
                </a:ext>
                <a:ext uri="{FF2B5EF4-FFF2-40B4-BE49-F238E27FC236}">
                  <a16:creationId xmlns:a16="http://schemas.microsoft.com/office/drawing/2014/main" id="{00000000-0008-0000-0E00-00000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xdr:row>
          <xdr:rowOff>190500</xdr:rowOff>
        </xdr:from>
        <xdr:to>
          <xdr:col>12</xdr:col>
          <xdr:colOff>749300</xdr:colOff>
          <xdr:row>9</xdr:row>
          <xdr:rowOff>38100</xdr:rowOff>
        </xdr:to>
        <xdr:sp macro="" textlink="">
          <xdr:nvSpPr>
            <xdr:cNvPr id="50186" name="Check Box 10" hidden="1">
              <a:extLst>
                <a:ext uri="{63B3BB69-23CF-44E3-9099-C40C66FF867C}">
                  <a14:compatExt spid="_x0000_s50186"/>
                </a:ext>
                <a:ext uri="{FF2B5EF4-FFF2-40B4-BE49-F238E27FC236}">
                  <a16:creationId xmlns:a16="http://schemas.microsoft.com/office/drawing/2014/main" id="{00000000-0008-0000-0E00-00000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203200</xdr:rowOff>
        </xdr:from>
        <xdr:to>
          <xdr:col>10</xdr:col>
          <xdr:colOff>749300</xdr:colOff>
          <xdr:row>10</xdr:row>
          <xdr:rowOff>50800</xdr:rowOff>
        </xdr:to>
        <xdr:sp macro="" textlink="">
          <xdr:nvSpPr>
            <xdr:cNvPr id="50187" name="Check Box 11" hidden="1">
              <a:extLst>
                <a:ext uri="{63B3BB69-23CF-44E3-9099-C40C66FF867C}">
                  <a14:compatExt spid="_x0000_s50187"/>
                </a:ext>
                <a:ext uri="{FF2B5EF4-FFF2-40B4-BE49-F238E27FC236}">
                  <a16:creationId xmlns:a16="http://schemas.microsoft.com/office/drawing/2014/main" id="{00000000-0008-0000-0E00-00000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8</xdr:row>
          <xdr:rowOff>203200</xdr:rowOff>
        </xdr:from>
        <xdr:to>
          <xdr:col>12</xdr:col>
          <xdr:colOff>749300</xdr:colOff>
          <xdr:row>10</xdr:row>
          <xdr:rowOff>63500</xdr:rowOff>
        </xdr:to>
        <xdr:sp macro="" textlink="">
          <xdr:nvSpPr>
            <xdr:cNvPr id="50188" name="Check Box 12" hidden="1">
              <a:extLst>
                <a:ext uri="{63B3BB69-23CF-44E3-9099-C40C66FF867C}">
                  <a14:compatExt spid="_x0000_s50188"/>
                </a:ext>
                <a:ext uri="{FF2B5EF4-FFF2-40B4-BE49-F238E27FC236}">
                  <a16:creationId xmlns:a16="http://schemas.microsoft.com/office/drawing/2014/main" id="{00000000-0008-0000-0E00-00000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29</xdr:row>
          <xdr:rowOff>177800</xdr:rowOff>
        </xdr:from>
        <xdr:to>
          <xdr:col>0</xdr:col>
          <xdr:colOff>393700</xdr:colOff>
          <xdr:row>31</xdr:row>
          <xdr:rowOff>63500</xdr:rowOff>
        </xdr:to>
        <xdr:sp macro="" textlink="">
          <xdr:nvSpPr>
            <xdr:cNvPr id="50189" name="Check Box 13" hidden="1">
              <a:extLst>
                <a:ext uri="{63B3BB69-23CF-44E3-9099-C40C66FF867C}">
                  <a14:compatExt spid="_x0000_s50189"/>
                </a:ext>
                <a:ext uri="{FF2B5EF4-FFF2-40B4-BE49-F238E27FC236}">
                  <a16:creationId xmlns:a16="http://schemas.microsoft.com/office/drawing/2014/main" id="{00000000-0008-0000-0E00-00000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29</xdr:row>
          <xdr:rowOff>177800</xdr:rowOff>
        </xdr:from>
        <xdr:to>
          <xdr:col>2</xdr:col>
          <xdr:colOff>406400</xdr:colOff>
          <xdr:row>31</xdr:row>
          <xdr:rowOff>63500</xdr:rowOff>
        </xdr:to>
        <xdr:sp macro="" textlink="">
          <xdr:nvSpPr>
            <xdr:cNvPr id="50190" name="Check Box 14" hidden="1">
              <a:extLst>
                <a:ext uri="{63B3BB69-23CF-44E3-9099-C40C66FF867C}">
                  <a14:compatExt spid="_x0000_s50190"/>
                </a:ext>
                <a:ext uri="{FF2B5EF4-FFF2-40B4-BE49-F238E27FC236}">
                  <a16:creationId xmlns:a16="http://schemas.microsoft.com/office/drawing/2014/main" id="{00000000-0008-0000-0E00-00000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29</xdr:row>
          <xdr:rowOff>177800</xdr:rowOff>
        </xdr:from>
        <xdr:to>
          <xdr:col>1</xdr:col>
          <xdr:colOff>431800</xdr:colOff>
          <xdr:row>31</xdr:row>
          <xdr:rowOff>63500</xdr:rowOff>
        </xdr:to>
        <xdr:sp macro="" textlink="">
          <xdr:nvSpPr>
            <xdr:cNvPr id="50191" name="Check Box 15" hidden="1">
              <a:extLst>
                <a:ext uri="{63B3BB69-23CF-44E3-9099-C40C66FF867C}">
                  <a14:compatExt spid="_x0000_s50191"/>
                </a:ext>
                <a:ext uri="{FF2B5EF4-FFF2-40B4-BE49-F238E27FC236}">
                  <a16:creationId xmlns:a16="http://schemas.microsoft.com/office/drawing/2014/main" id="{00000000-0008-0000-0E00-00000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36</xdr:row>
          <xdr:rowOff>114300</xdr:rowOff>
        </xdr:from>
        <xdr:to>
          <xdr:col>1</xdr:col>
          <xdr:colOff>127000</xdr:colOff>
          <xdr:row>38</xdr:row>
          <xdr:rowOff>69850</xdr:rowOff>
        </xdr:to>
        <xdr:sp macro="" textlink="">
          <xdr:nvSpPr>
            <xdr:cNvPr id="50192" name="Check Box 16" hidden="1">
              <a:extLst>
                <a:ext uri="{63B3BB69-23CF-44E3-9099-C40C66FF867C}">
                  <a14:compatExt spid="_x0000_s50192"/>
                </a:ext>
                <a:ext uri="{FF2B5EF4-FFF2-40B4-BE49-F238E27FC236}">
                  <a16:creationId xmlns:a16="http://schemas.microsoft.com/office/drawing/2014/main" id="{00000000-0008-0000-0E00-00001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36</xdr:row>
          <xdr:rowOff>139700</xdr:rowOff>
        </xdr:from>
        <xdr:to>
          <xdr:col>3</xdr:col>
          <xdr:colOff>279400</xdr:colOff>
          <xdr:row>38</xdr:row>
          <xdr:rowOff>50800</xdr:rowOff>
        </xdr:to>
        <xdr:sp macro="" textlink="">
          <xdr:nvSpPr>
            <xdr:cNvPr id="50193" name="Check Box 17" hidden="1">
              <a:extLst>
                <a:ext uri="{63B3BB69-23CF-44E3-9099-C40C66FF867C}">
                  <a14:compatExt spid="_x0000_s50193"/>
                </a:ext>
                <a:ext uri="{FF2B5EF4-FFF2-40B4-BE49-F238E27FC236}">
                  <a16:creationId xmlns:a16="http://schemas.microsoft.com/office/drawing/2014/main" id="{00000000-0008-0000-0E00-00001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127000</xdr:rowOff>
        </xdr:from>
        <xdr:to>
          <xdr:col>1</xdr:col>
          <xdr:colOff>571500</xdr:colOff>
          <xdr:row>38</xdr:row>
          <xdr:rowOff>63500</xdr:rowOff>
        </xdr:to>
        <xdr:sp macro="" textlink="">
          <xdr:nvSpPr>
            <xdr:cNvPr id="50194" name="Check Box 18" hidden="1">
              <a:extLst>
                <a:ext uri="{63B3BB69-23CF-44E3-9099-C40C66FF867C}">
                  <a14:compatExt spid="_x0000_s50194"/>
                </a:ext>
                <a:ext uri="{FF2B5EF4-FFF2-40B4-BE49-F238E27FC236}">
                  <a16:creationId xmlns:a16="http://schemas.microsoft.com/office/drawing/2014/main" id="{00000000-0008-0000-0E00-00001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38</xdr:row>
          <xdr:rowOff>139700</xdr:rowOff>
        </xdr:from>
        <xdr:to>
          <xdr:col>1</xdr:col>
          <xdr:colOff>330200</xdr:colOff>
          <xdr:row>40</xdr:row>
          <xdr:rowOff>38100</xdr:rowOff>
        </xdr:to>
        <xdr:sp macro="" textlink="">
          <xdr:nvSpPr>
            <xdr:cNvPr id="50195" name="Check Box 19" hidden="1">
              <a:extLst>
                <a:ext uri="{63B3BB69-23CF-44E3-9099-C40C66FF867C}">
                  <a14:compatExt spid="_x0000_s50195"/>
                </a:ext>
                <a:ext uri="{FF2B5EF4-FFF2-40B4-BE49-F238E27FC236}">
                  <a16:creationId xmlns:a16="http://schemas.microsoft.com/office/drawing/2014/main" id="{00000000-0008-0000-0E00-00001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38</xdr:row>
          <xdr:rowOff>139700</xdr:rowOff>
        </xdr:from>
        <xdr:to>
          <xdr:col>3</xdr:col>
          <xdr:colOff>304800</xdr:colOff>
          <xdr:row>40</xdr:row>
          <xdr:rowOff>38100</xdr:rowOff>
        </xdr:to>
        <xdr:sp macro="" textlink="">
          <xdr:nvSpPr>
            <xdr:cNvPr id="50196" name="Check Box 20" hidden="1">
              <a:extLst>
                <a:ext uri="{63B3BB69-23CF-44E3-9099-C40C66FF867C}">
                  <a14:compatExt spid="_x0000_s50196"/>
                </a:ext>
                <a:ext uri="{FF2B5EF4-FFF2-40B4-BE49-F238E27FC236}">
                  <a16:creationId xmlns:a16="http://schemas.microsoft.com/office/drawing/2014/main" id="{00000000-0008-0000-0E00-00001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38</xdr:row>
          <xdr:rowOff>152400</xdr:rowOff>
        </xdr:from>
        <xdr:to>
          <xdr:col>2</xdr:col>
          <xdr:colOff>50800</xdr:colOff>
          <xdr:row>40</xdr:row>
          <xdr:rowOff>50800</xdr:rowOff>
        </xdr:to>
        <xdr:sp macro="" textlink="">
          <xdr:nvSpPr>
            <xdr:cNvPr id="50197" name="Check Box 21" hidden="1">
              <a:extLst>
                <a:ext uri="{63B3BB69-23CF-44E3-9099-C40C66FF867C}">
                  <a14:compatExt spid="_x0000_s50197"/>
                </a:ext>
                <a:ext uri="{FF2B5EF4-FFF2-40B4-BE49-F238E27FC236}">
                  <a16:creationId xmlns:a16="http://schemas.microsoft.com/office/drawing/2014/main" id="{00000000-0008-0000-0E00-00001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17</xdr:row>
          <xdr:rowOff>152400</xdr:rowOff>
        </xdr:from>
        <xdr:to>
          <xdr:col>0</xdr:col>
          <xdr:colOff>596900</xdr:colOff>
          <xdr:row>19</xdr:row>
          <xdr:rowOff>25400</xdr:rowOff>
        </xdr:to>
        <xdr:sp macro="" textlink="">
          <xdr:nvSpPr>
            <xdr:cNvPr id="50198" name="Check Box 22" hidden="1">
              <a:extLst>
                <a:ext uri="{63B3BB69-23CF-44E3-9099-C40C66FF867C}">
                  <a14:compatExt spid="_x0000_s50198"/>
                </a:ext>
                <a:ext uri="{FF2B5EF4-FFF2-40B4-BE49-F238E27FC236}">
                  <a16:creationId xmlns:a16="http://schemas.microsoft.com/office/drawing/2014/main" id="{00000000-0008-0000-0E00-00001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xdr:row>
          <xdr:rowOff>152400</xdr:rowOff>
        </xdr:from>
        <xdr:to>
          <xdr:col>3</xdr:col>
          <xdr:colOff>31750</xdr:colOff>
          <xdr:row>19</xdr:row>
          <xdr:rowOff>25400</xdr:rowOff>
        </xdr:to>
        <xdr:sp macro="" textlink="">
          <xdr:nvSpPr>
            <xdr:cNvPr id="50199" name="Check Box 23" hidden="1">
              <a:extLst>
                <a:ext uri="{63B3BB69-23CF-44E3-9099-C40C66FF867C}">
                  <a14:compatExt spid="_x0000_s50199"/>
                </a:ext>
                <a:ext uri="{FF2B5EF4-FFF2-40B4-BE49-F238E27FC236}">
                  <a16:creationId xmlns:a16="http://schemas.microsoft.com/office/drawing/2014/main" id="{00000000-0008-0000-0E00-00001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17</xdr:row>
          <xdr:rowOff>146050</xdr:rowOff>
        </xdr:from>
        <xdr:to>
          <xdr:col>1</xdr:col>
          <xdr:colOff>603250</xdr:colOff>
          <xdr:row>19</xdr:row>
          <xdr:rowOff>31750</xdr:rowOff>
        </xdr:to>
        <xdr:sp macro="" textlink="">
          <xdr:nvSpPr>
            <xdr:cNvPr id="50200" name="Check Box 24" hidden="1">
              <a:extLst>
                <a:ext uri="{63B3BB69-23CF-44E3-9099-C40C66FF867C}">
                  <a14:compatExt spid="_x0000_s50200"/>
                </a:ext>
                <a:ext uri="{FF2B5EF4-FFF2-40B4-BE49-F238E27FC236}">
                  <a16:creationId xmlns:a16="http://schemas.microsoft.com/office/drawing/2014/main" id="{00000000-0008-0000-0E00-00001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22</xdr:row>
          <xdr:rowOff>177800</xdr:rowOff>
        </xdr:from>
        <xdr:to>
          <xdr:col>1</xdr:col>
          <xdr:colOff>38100</xdr:colOff>
          <xdr:row>23</xdr:row>
          <xdr:rowOff>241300</xdr:rowOff>
        </xdr:to>
        <xdr:sp macro="" textlink="">
          <xdr:nvSpPr>
            <xdr:cNvPr id="50201" name="Check Box 25" hidden="1">
              <a:extLst>
                <a:ext uri="{63B3BB69-23CF-44E3-9099-C40C66FF867C}">
                  <a14:compatExt spid="_x0000_s50201"/>
                </a:ext>
                <a:ext uri="{FF2B5EF4-FFF2-40B4-BE49-F238E27FC236}">
                  <a16:creationId xmlns:a16="http://schemas.microsoft.com/office/drawing/2014/main" id="{00000000-0008-0000-0E00-00001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22</xdr:row>
          <xdr:rowOff>177800</xdr:rowOff>
        </xdr:from>
        <xdr:to>
          <xdr:col>2</xdr:col>
          <xdr:colOff>495300</xdr:colOff>
          <xdr:row>23</xdr:row>
          <xdr:rowOff>241300</xdr:rowOff>
        </xdr:to>
        <xdr:sp macro="" textlink="">
          <xdr:nvSpPr>
            <xdr:cNvPr id="50202" name="Check Box 26" hidden="1">
              <a:extLst>
                <a:ext uri="{63B3BB69-23CF-44E3-9099-C40C66FF867C}">
                  <a14:compatExt spid="_x0000_s50202"/>
                </a:ext>
                <a:ext uri="{FF2B5EF4-FFF2-40B4-BE49-F238E27FC236}">
                  <a16:creationId xmlns:a16="http://schemas.microsoft.com/office/drawing/2014/main" id="{00000000-0008-0000-0E00-00001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22</xdr:row>
          <xdr:rowOff>177800</xdr:rowOff>
        </xdr:from>
        <xdr:to>
          <xdr:col>1</xdr:col>
          <xdr:colOff>533400</xdr:colOff>
          <xdr:row>23</xdr:row>
          <xdr:rowOff>241300</xdr:rowOff>
        </xdr:to>
        <xdr:sp macro="" textlink="">
          <xdr:nvSpPr>
            <xdr:cNvPr id="50203" name="Check Box 27" hidden="1">
              <a:extLst>
                <a:ext uri="{63B3BB69-23CF-44E3-9099-C40C66FF867C}">
                  <a14:compatExt spid="_x0000_s50203"/>
                </a:ext>
                <a:ext uri="{FF2B5EF4-FFF2-40B4-BE49-F238E27FC236}">
                  <a16:creationId xmlns:a16="http://schemas.microsoft.com/office/drawing/2014/main" id="{00000000-0008-0000-0E00-00001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27</xdr:row>
          <xdr:rowOff>177800</xdr:rowOff>
        </xdr:from>
        <xdr:to>
          <xdr:col>0</xdr:col>
          <xdr:colOff>393700</xdr:colOff>
          <xdr:row>29</xdr:row>
          <xdr:rowOff>63500</xdr:rowOff>
        </xdr:to>
        <xdr:sp macro="" textlink="">
          <xdr:nvSpPr>
            <xdr:cNvPr id="50204" name="Check Box 28" hidden="1">
              <a:extLst>
                <a:ext uri="{63B3BB69-23CF-44E3-9099-C40C66FF867C}">
                  <a14:compatExt spid="_x0000_s50204"/>
                </a:ext>
                <a:ext uri="{FF2B5EF4-FFF2-40B4-BE49-F238E27FC236}">
                  <a16:creationId xmlns:a16="http://schemas.microsoft.com/office/drawing/2014/main" id="{00000000-0008-0000-0E00-00001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27</xdr:row>
          <xdr:rowOff>177800</xdr:rowOff>
        </xdr:from>
        <xdr:to>
          <xdr:col>2</xdr:col>
          <xdr:colOff>406400</xdr:colOff>
          <xdr:row>29</xdr:row>
          <xdr:rowOff>63500</xdr:rowOff>
        </xdr:to>
        <xdr:sp macro="" textlink="">
          <xdr:nvSpPr>
            <xdr:cNvPr id="50205" name="Check Box 29" hidden="1">
              <a:extLst>
                <a:ext uri="{63B3BB69-23CF-44E3-9099-C40C66FF867C}">
                  <a14:compatExt spid="_x0000_s50205"/>
                </a:ext>
                <a:ext uri="{FF2B5EF4-FFF2-40B4-BE49-F238E27FC236}">
                  <a16:creationId xmlns:a16="http://schemas.microsoft.com/office/drawing/2014/main" id="{00000000-0008-0000-0E00-00001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27</xdr:row>
          <xdr:rowOff>177800</xdr:rowOff>
        </xdr:from>
        <xdr:to>
          <xdr:col>1</xdr:col>
          <xdr:colOff>431800</xdr:colOff>
          <xdr:row>29</xdr:row>
          <xdr:rowOff>63500</xdr:rowOff>
        </xdr:to>
        <xdr:sp macro="" textlink="">
          <xdr:nvSpPr>
            <xdr:cNvPr id="50206" name="Check Box 30" hidden="1">
              <a:extLst>
                <a:ext uri="{63B3BB69-23CF-44E3-9099-C40C66FF867C}">
                  <a14:compatExt spid="_x0000_s50206"/>
                </a:ext>
                <a:ext uri="{FF2B5EF4-FFF2-40B4-BE49-F238E27FC236}">
                  <a16:creationId xmlns:a16="http://schemas.microsoft.com/office/drawing/2014/main" id="{00000000-0008-0000-0E00-00001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34</xdr:row>
          <xdr:rowOff>107950</xdr:rowOff>
        </xdr:from>
        <xdr:to>
          <xdr:col>1</xdr:col>
          <xdr:colOff>31750</xdr:colOff>
          <xdr:row>36</xdr:row>
          <xdr:rowOff>38100</xdr:rowOff>
        </xdr:to>
        <xdr:sp macro="" textlink="">
          <xdr:nvSpPr>
            <xdr:cNvPr id="50207" name="Check Box 31" hidden="1">
              <a:extLst>
                <a:ext uri="{63B3BB69-23CF-44E3-9099-C40C66FF867C}">
                  <a14:compatExt spid="_x0000_s50207"/>
                </a:ext>
                <a:ext uri="{FF2B5EF4-FFF2-40B4-BE49-F238E27FC236}">
                  <a16:creationId xmlns:a16="http://schemas.microsoft.com/office/drawing/2014/main" id="{00000000-0008-0000-0E00-00001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34</xdr:row>
          <xdr:rowOff>139700</xdr:rowOff>
        </xdr:from>
        <xdr:to>
          <xdr:col>2</xdr:col>
          <xdr:colOff>603250</xdr:colOff>
          <xdr:row>36</xdr:row>
          <xdr:rowOff>31750</xdr:rowOff>
        </xdr:to>
        <xdr:sp macro="" textlink="">
          <xdr:nvSpPr>
            <xdr:cNvPr id="50208" name="Check Box 32" hidden="1">
              <a:extLst>
                <a:ext uri="{63B3BB69-23CF-44E3-9099-C40C66FF867C}">
                  <a14:compatExt spid="_x0000_s50208"/>
                </a:ext>
                <a:ext uri="{FF2B5EF4-FFF2-40B4-BE49-F238E27FC236}">
                  <a16:creationId xmlns:a16="http://schemas.microsoft.com/office/drawing/2014/main" id="{00000000-0008-0000-0E00-00002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34</xdr:row>
          <xdr:rowOff>127000</xdr:rowOff>
        </xdr:from>
        <xdr:to>
          <xdr:col>2</xdr:col>
          <xdr:colOff>38100</xdr:colOff>
          <xdr:row>36</xdr:row>
          <xdr:rowOff>63500</xdr:rowOff>
        </xdr:to>
        <xdr:sp macro="" textlink="">
          <xdr:nvSpPr>
            <xdr:cNvPr id="50209" name="Check Box 33" hidden="1">
              <a:extLst>
                <a:ext uri="{63B3BB69-23CF-44E3-9099-C40C66FF867C}">
                  <a14:compatExt spid="_x0000_s50209"/>
                </a:ext>
                <a:ext uri="{FF2B5EF4-FFF2-40B4-BE49-F238E27FC236}">
                  <a16:creationId xmlns:a16="http://schemas.microsoft.com/office/drawing/2014/main" id="{00000000-0008-0000-0E00-00002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43</xdr:row>
          <xdr:rowOff>203200</xdr:rowOff>
        </xdr:from>
        <xdr:to>
          <xdr:col>1</xdr:col>
          <xdr:colOff>304800</xdr:colOff>
          <xdr:row>45</xdr:row>
          <xdr:rowOff>69850</xdr:rowOff>
        </xdr:to>
        <xdr:sp macro="" textlink="">
          <xdr:nvSpPr>
            <xdr:cNvPr id="50210" name="Check Box 34" hidden="1">
              <a:extLst>
                <a:ext uri="{63B3BB69-23CF-44E3-9099-C40C66FF867C}">
                  <a14:compatExt spid="_x0000_s50210"/>
                </a:ext>
                <a:ext uri="{FF2B5EF4-FFF2-40B4-BE49-F238E27FC236}">
                  <a16:creationId xmlns:a16="http://schemas.microsoft.com/office/drawing/2014/main" id="{00000000-0008-0000-0E00-00002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43</xdr:row>
          <xdr:rowOff>190500</xdr:rowOff>
        </xdr:from>
        <xdr:to>
          <xdr:col>3</xdr:col>
          <xdr:colOff>330200</xdr:colOff>
          <xdr:row>45</xdr:row>
          <xdr:rowOff>63500</xdr:rowOff>
        </xdr:to>
        <xdr:sp macro="" textlink="">
          <xdr:nvSpPr>
            <xdr:cNvPr id="50211" name="Check Box 35" hidden="1">
              <a:extLst>
                <a:ext uri="{63B3BB69-23CF-44E3-9099-C40C66FF867C}">
                  <a14:compatExt spid="_x0000_s50211"/>
                </a:ext>
                <a:ext uri="{FF2B5EF4-FFF2-40B4-BE49-F238E27FC236}">
                  <a16:creationId xmlns:a16="http://schemas.microsoft.com/office/drawing/2014/main" id="{00000000-0008-0000-0E00-00002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43</xdr:row>
          <xdr:rowOff>190500</xdr:rowOff>
        </xdr:from>
        <xdr:to>
          <xdr:col>2</xdr:col>
          <xdr:colOff>38100</xdr:colOff>
          <xdr:row>45</xdr:row>
          <xdr:rowOff>50800</xdr:rowOff>
        </xdr:to>
        <xdr:sp macro="" textlink="">
          <xdr:nvSpPr>
            <xdr:cNvPr id="50212" name="Check Box 36" hidden="1">
              <a:extLst>
                <a:ext uri="{63B3BB69-23CF-44E3-9099-C40C66FF867C}">
                  <a14:compatExt spid="_x0000_s50212"/>
                </a:ext>
                <a:ext uri="{FF2B5EF4-FFF2-40B4-BE49-F238E27FC236}">
                  <a16:creationId xmlns:a16="http://schemas.microsoft.com/office/drawing/2014/main" id="{00000000-0008-0000-0E00-00002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165100</xdr:colOff>
          <xdr:row>48</xdr:row>
          <xdr:rowOff>146050</xdr:rowOff>
        </xdr:from>
        <xdr:to>
          <xdr:col>1</xdr:col>
          <xdr:colOff>298450</xdr:colOff>
          <xdr:row>50</xdr:row>
          <xdr:rowOff>50800</xdr:rowOff>
        </xdr:to>
        <xdr:sp macro="" textlink="">
          <xdr:nvSpPr>
            <xdr:cNvPr id="50213" name="Check Box 37" hidden="1">
              <a:extLst>
                <a:ext uri="{63B3BB69-23CF-44E3-9099-C40C66FF867C}">
                  <a14:compatExt spid="_x0000_s50213"/>
                </a:ext>
                <a:ext uri="{FF2B5EF4-FFF2-40B4-BE49-F238E27FC236}">
                  <a16:creationId xmlns:a16="http://schemas.microsoft.com/office/drawing/2014/main" id="{00000000-0008-0000-0E00-00002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48</xdr:row>
          <xdr:rowOff>152400</xdr:rowOff>
        </xdr:from>
        <xdr:to>
          <xdr:col>3</xdr:col>
          <xdr:colOff>304800</xdr:colOff>
          <xdr:row>50</xdr:row>
          <xdr:rowOff>63500</xdr:rowOff>
        </xdr:to>
        <xdr:sp macro="" textlink="">
          <xdr:nvSpPr>
            <xdr:cNvPr id="50214" name="Check Box 38" hidden="1">
              <a:extLst>
                <a:ext uri="{63B3BB69-23CF-44E3-9099-C40C66FF867C}">
                  <a14:compatExt spid="_x0000_s50214"/>
                </a:ext>
                <a:ext uri="{FF2B5EF4-FFF2-40B4-BE49-F238E27FC236}">
                  <a16:creationId xmlns:a16="http://schemas.microsoft.com/office/drawing/2014/main" id="{00000000-0008-0000-0E00-00002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146050</xdr:rowOff>
        </xdr:from>
        <xdr:to>
          <xdr:col>2</xdr:col>
          <xdr:colOff>38100</xdr:colOff>
          <xdr:row>50</xdr:row>
          <xdr:rowOff>38100</xdr:rowOff>
        </xdr:to>
        <xdr:sp macro="" textlink="">
          <xdr:nvSpPr>
            <xdr:cNvPr id="50215" name="Check Box 39" hidden="1">
              <a:extLst>
                <a:ext uri="{63B3BB69-23CF-44E3-9099-C40C66FF867C}">
                  <a14:compatExt spid="_x0000_s50215"/>
                </a:ext>
                <a:ext uri="{FF2B5EF4-FFF2-40B4-BE49-F238E27FC236}">
                  <a16:creationId xmlns:a16="http://schemas.microsoft.com/office/drawing/2014/main" id="{00000000-0008-0000-0E00-00002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54</xdr:row>
          <xdr:rowOff>152400</xdr:rowOff>
        </xdr:from>
        <xdr:to>
          <xdr:col>1</xdr:col>
          <xdr:colOff>342900</xdr:colOff>
          <xdr:row>56</xdr:row>
          <xdr:rowOff>63500</xdr:rowOff>
        </xdr:to>
        <xdr:sp macro="" textlink="">
          <xdr:nvSpPr>
            <xdr:cNvPr id="50216" name="Check Box 40" hidden="1">
              <a:extLst>
                <a:ext uri="{63B3BB69-23CF-44E3-9099-C40C66FF867C}">
                  <a14:compatExt spid="_x0000_s50216"/>
                </a:ext>
                <a:ext uri="{FF2B5EF4-FFF2-40B4-BE49-F238E27FC236}">
                  <a16:creationId xmlns:a16="http://schemas.microsoft.com/office/drawing/2014/main" id="{00000000-0008-0000-0E00-00002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54</xdr:row>
          <xdr:rowOff>165100</xdr:rowOff>
        </xdr:from>
        <xdr:to>
          <xdr:col>3</xdr:col>
          <xdr:colOff>317500</xdr:colOff>
          <xdr:row>56</xdr:row>
          <xdr:rowOff>69850</xdr:rowOff>
        </xdr:to>
        <xdr:sp macro="" textlink="">
          <xdr:nvSpPr>
            <xdr:cNvPr id="50217" name="Check Box 41" hidden="1">
              <a:extLst>
                <a:ext uri="{63B3BB69-23CF-44E3-9099-C40C66FF867C}">
                  <a14:compatExt spid="_x0000_s50217"/>
                </a:ext>
                <a:ext uri="{FF2B5EF4-FFF2-40B4-BE49-F238E27FC236}">
                  <a16:creationId xmlns:a16="http://schemas.microsoft.com/office/drawing/2014/main" id="{00000000-0008-0000-0E00-00002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54</xdr:row>
          <xdr:rowOff>152400</xdr:rowOff>
        </xdr:from>
        <xdr:to>
          <xdr:col>2</xdr:col>
          <xdr:colOff>50800</xdr:colOff>
          <xdr:row>56</xdr:row>
          <xdr:rowOff>50800</xdr:rowOff>
        </xdr:to>
        <xdr:sp macro="" textlink="">
          <xdr:nvSpPr>
            <xdr:cNvPr id="50218" name="Check Box 42" hidden="1">
              <a:extLst>
                <a:ext uri="{63B3BB69-23CF-44E3-9099-C40C66FF867C}">
                  <a14:compatExt spid="_x0000_s50218"/>
                </a:ext>
                <a:ext uri="{FF2B5EF4-FFF2-40B4-BE49-F238E27FC236}">
                  <a16:creationId xmlns:a16="http://schemas.microsoft.com/office/drawing/2014/main" id="{00000000-0008-0000-0E00-00002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56</xdr:row>
          <xdr:rowOff>165100</xdr:rowOff>
        </xdr:from>
        <xdr:to>
          <xdr:col>1</xdr:col>
          <xdr:colOff>342900</xdr:colOff>
          <xdr:row>58</xdr:row>
          <xdr:rowOff>69850</xdr:rowOff>
        </xdr:to>
        <xdr:sp macro="" textlink="">
          <xdr:nvSpPr>
            <xdr:cNvPr id="50219" name="Check Box 43" hidden="1">
              <a:extLst>
                <a:ext uri="{63B3BB69-23CF-44E3-9099-C40C66FF867C}">
                  <a14:compatExt spid="_x0000_s50219"/>
                </a:ext>
                <a:ext uri="{FF2B5EF4-FFF2-40B4-BE49-F238E27FC236}">
                  <a16:creationId xmlns:a16="http://schemas.microsoft.com/office/drawing/2014/main" id="{00000000-0008-0000-0E00-00002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56</xdr:row>
          <xdr:rowOff>177800</xdr:rowOff>
        </xdr:from>
        <xdr:to>
          <xdr:col>3</xdr:col>
          <xdr:colOff>317500</xdr:colOff>
          <xdr:row>58</xdr:row>
          <xdr:rowOff>76200</xdr:rowOff>
        </xdr:to>
        <xdr:sp macro="" textlink="">
          <xdr:nvSpPr>
            <xdr:cNvPr id="50220" name="Check Box 44" hidden="1">
              <a:extLst>
                <a:ext uri="{63B3BB69-23CF-44E3-9099-C40C66FF867C}">
                  <a14:compatExt spid="_x0000_s50220"/>
                </a:ext>
                <a:ext uri="{FF2B5EF4-FFF2-40B4-BE49-F238E27FC236}">
                  <a16:creationId xmlns:a16="http://schemas.microsoft.com/office/drawing/2014/main" id="{00000000-0008-0000-0E00-00002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56</xdr:row>
          <xdr:rowOff>165100</xdr:rowOff>
        </xdr:from>
        <xdr:to>
          <xdr:col>2</xdr:col>
          <xdr:colOff>50800</xdr:colOff>
          <xdr:row>58</xdr:row>
          <xdr:rowOff>63500</xdr:rowOff>
        </xdr:to>
        <xdr:sp macro="" textlink="">
          <xdr:nvSpPr>
            <xdr:cNvPr id="50221" name="Check Box 45" hidden="1">
              <a:extLst>
                <a:ext uri="{63B3BB69-23CF-44E3-9099-C40C66FF867C}">
                  <a14:compatExt spid="_x0000_s50221"/>
                </a:ext>
                <a:ext uri="{FF2B5EF4-FFF2-40B4-BE49-F238E27FC236}">
                  <a16:creationId xmlns:a16="http://schemas.microsoft.com/office/drawing/2014/main" id="{00000000-0008-0000-0E00-00002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58</xdr:row>
          <xdr:rowOff>146050</xdr:rowOff>
        </xdr:from>
        <xdr:to>
          <xdr:col>1</xdr:col>
          <xdr:colOff>336550</xdr:colOff>
          <xdr:row>60</xdr:row>
          <xdr:rowOff>50800</xdr:rowOff>
        </xdr:to>
        <xdr:sp macro="" textlink="">
          <xdr:nvSpPr>
            <xdr:cNvPr id="50222" name="Check Box 46" hidden="1">
              <a:extLst>
                <a:ext uri="{63B3BB69-23CF-44E3-9099-C40C66FF867C}">
                  <a14:compatExt spid="_x0000_s50222"/>
                </a:ext>
                <a:ext uri="{FF2B5EF4-FFF2-40B4-BE49-F238E27FC236}">
                  <a16:creationId xmlns:a16="http://schemas.microsoft.com/office/drawing/2014/main" id="{00000000-0008-0000-0E00-00002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58</xdr:row>
          <xdr:rowOff>152400</xdr:rowOff>
        </xdr:from>
        <xdr:to>
          <xdr:col>3</xdr:col>
          <xdr:colOff>317500</xdr:colOff>
          <xdr:row>60</xdr:row>
          <xdr:rowOff>63500</xdr:rowOff>
        </xdr:to>
        <xdr:sp macro="" textlink="">
          <xdr:nvSpPr>
            <xdr:cNvPr id="50223" name="Check Box 47" hidden="1">
              <a:extLst>
                <a:ext uri="{63B3BB69-23CF-44E3-9099-C40C66FF867C}">
                  <a14:compatExt spid="_x0000_s50223"/>
                </a:ext>
                <a:ext uri="{FF2B5EF4-FFF2-40B4-BE49-F238E27FC236}">
                  <a16:creationId xmlns:a16="http://schemas.microsoft.com/office/drawing/2014/main" id="{00000000-0008-0000-0E00-00002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58</xdr:row>
          <xdr:rowOff>165100</xdr:rowOff>
        </xdr:from>
        <xdr:to>
          <xdr:col>2</xdr:col>
          <xdr:colOff>50800</xdr:colOff>
          <xdr:row>60</xdr:row>
          <xdr:rowOff>63500</xdr:rowOff>
        </xdr:to>
        <xdr:sp macro="" textlink="">
          <xdr:nvSpPr>
            <xdr:cNvPr id="50224" name="Check Box 48" hidden="1">
              <a:extLst>
                <a:ext uri="{63B3BB69-23CF-44E3-9099-C40C66FF867C}">
                  <a14:compatExt spid="_x0000_s50224"/>
                </a:ext>
                <a:ext uri="{FF2B5EF4-FFF2-40B4-BE49-F238E27FC236}">
                  <a16:creationId xmlns:a16="http://schemas.microsoft.com/office/drawing/2014/main" id="{00000000-0008-0000-0E00-000030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60</xdr:row>
          <xdr:rowOff>152400</xdr:rowOff>
        </xdr:from>
        <xdr:to>
          <xdr:col>1</xdr:col>
          <xdr:colOff>336550</xdr:colOff>
          <xdr:row>62</xdr:row>
          <xdr:rowOff>63500</xdr:rowOff>
        </xdr:to>
        <xdr:sp macro="" textlink="">
          <xdr:nvSpPr>
            <xdr:cNvPr id="50225" name="Check Box 49" hidden="1">
              <a:extLst>
                <a:ext uri="{63B3BB69-23CF-44E3-9099-C40C66FF867C}">
                  <a14:compatExt spid="_x0000_s50225"/>
                </a:ext>
                <a:ext uri="{FF2B5EF4-FFF2-40B4-BE49-F238E27FC236}">
                  <a16:creationId xmlns:a16="http://schemas.microsoft.com/office/drawing/2014/main" id="{00000000-0008-0000-0E00-000031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60</xdr:row>
          <xdr:rowOff>165100</xdr:rowOff>
        </xdr:from>
        <xdr:to>
          <xdr:col>3</xdr:col>
          <xdr:colOff>317500</xdr:colOff>
          <xdr:row>62</xdr:row>
          <xdr:rowOff>69850</xdr:rowOff>
        </xdr:to>
        <xdr:sp macro="" textlink="">
          <xdr:nvSpPr>
            <xdr:cNvPr id="50226" name="Check Box 50" hidden="1">
              <a:extLst>
                <a:ext uri="{63B3BB69-23CF-44E3-9099-C40C66FF867C}">
                  <a14:compatExt spid="_x0000_s50226"/>
                </a:ext>
                <a:ext uri="{FF2B5EF4-FFF2-40B4-BE49-F238E27FC236}">
                  <a16:creationId xmlns:a16="http://schemas.microsoft.com/office/drawing/2014/main" id="{00000000-0008-0000-0E00-000032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60</xdr:row>
          <xdr:rowOff>146050</xdr:rowOff>
        </xdr:from>
        <xdr:to>
          <xdr:col>2</xdr:col>
          <xdr:colOff>38100</xdr:colOff>
          <xdr:row>62</xdr:row>
          <xdr:rowOff>38100</xdr:rowOff>
        </xdr:to>
        <xdr:sp macro="" textlink="">
          <xdr:nvSpPr>
            <xdr:cNvPr id="50227" name="Check Box 51" hidden="1">
              <a:extLst>
                <a:ext uri="{63B3BB69-23CF-44E3-9099-C40C66FF867C}">
                  <a14:compatExt spid="_x0000_s50227"/>
                </a:ext>
                <a:ext uri="{FF2B5EF4-FFF2-40B4-BE49-F238E27FC236}">
                  <a16:creationId xmlns:a16="http://schemas.microsoft.com/office/drawing/2014/main" id="{00000000-0008-0000-0E00-000033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74</xdr:row>
          <xdr:rowOff>165100</xdr:rowOff>
        </xdr:from>
        <xdr:to>
          <xdr:col>1</xdr:col>
          <xdr:colOff>215900</xdr:colOff>
          <xdr:row>76</xdr:row>
          <xdr:rowOff>0</xdr:rowOff>
        </xdr:to>
        <xdr:sp macro="" textlink="">
          <xdr:nvSpPr>
            <xdr:cNvPr id="50228" name="Check Box 52" hidden="1">
              <a:extLst>
                <a:ext uri="{63B3BB69-23CF-44E3-9099-C40C66FF867C}">
                  <a14:compatExt spid="_x0000_s50228"/>
                </a:ext>
                <a:ext uri="{FF2B5EF4-FFF2-40B4-BE49-F238E27FC236}">
                  <a16:creationId xmlns:a16="http://schemas.microsoft.com/office/drawing/2014/main" id="{00000000-0008-0000-0E00-000034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74</xdr:row>
          <xdr:rowOff>184150</xdr:rowOff>
        </xdr:from>
        <xdr:to>
          <xdr:col>3</xdr:col>
          <xdr:colOff>190500</xdr:colOff>
          <xdr:row>76</xdr:row>
          <xdr:rowOff>0</xdr:rowOff>
        </xdr:to>
        <xdr:sp macro="" textlink="">
          <xdr:nvSpPr>
            <xdr:cNvPr id="50229" name="Check Box 53" hidden="1">
              <a:extLst>
                <a:ext uri="{63B3BB69-23CF-44E3-9099-C40C66FF867C}">
                  <a14:compatExt spid="_x0000_s50229"/>
                </a:ext>
                <a:ext uri="{FF2B5EF4-FFF2-40B4-BE49-F238E27FC236}">
                  <a16:creationId xmlns:a16="http://schemas.microsoft.com/office/drawing/2014/main" id="{00000000-0008-0000-0E00-000035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74</xdr:row>
          <xdr:rowOff>184150</xdr:rowOff>
        </xdr:from>
        <xdr:to>
          <xdr:col>2</xdr:col>
          <xdr:colOff>304800</xdr:colOff>
          <xdr:row>76</xdr:row>
          <xdr:rowOff>12700</xdr:rowOff>
        </xdr:to>
        <xdr:sp macro="" textlink="">
          <xdr:nvSpPr>
            <xdr:cNvPr id="50230" name="Check Box 54" hidden="1">
              <a:extLst>
                <a:ext uri="{63B3BB69-23CF-44E3-9099-C40C66FF867C}">
                  <a14:compatExt spid="_x0000_s50230"/>
                </a:ext>
                <a:ext uri="{FF2B5EF4-FFF2-40B4-BE49-F238E27FC236}">
                  <a16:creationId xmlns:a16="http://schemas.microsoft.com/office/drawing/2014/main" id="{00000000-0008-0000-0E00-000036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77</xdr:row>
          <xdr:rowOff>12700</xdr:rowOff>
        </xdr:from>
        <xdr:to>
          <xdr:col>1</xdr:col>
          <xdr:colOff>190500</xdr:colOff>
          <xdr:row>78</xdr:row>
          <xdr:rowOff>0</xdr:rowOff>
        </xdr:to>
        <xdr:sp macro="" textlink="">
          <xdr:nvSpPr>
            <xdr:cNvPr id="50231" name="Check Box 55" hidden="1">
              <a:extLst>
                <a:ext uri="{63B3BB69-23CF-44E3-9099-C40C66FF867C}">
                  <a14:compatExt spid="_x0000_s50231"/>
                </a:ext>
                <a:ext uri="{FF2B5EF4-FFF2-40B4-BE49-F238E27FC236}">
                  <a16:creationId xmlns:a16="http://schemas.microsoft.com/office/drawing/2014/main" id="{00000000-0008-0000-0E00-000037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77</xdr:row>
          <xdr:rowOff>0</xdr:rowOff>
        </xdr:from>
        <xdr:to>
          <xdr:col>3</xdr:col>
          <xdr:colOff>222250</xdr:colOff>
          <xdr:row>78</xdr:row>
          <xdr:rowOff>0</xdr:rowOff>
        </xdr:to>
        <xdr:sp macro="" textlink="">
          <xdr:nvSpPr>
            <xdr:cNvPr id="50232" name="Check Box 56" hidden="1">
              <a:extLst>
                <a:ext uri="{63B3BB69-23CF-44E3-9099-C40C66FF867C}">
                  <a14:compatExt spid="_x0000_s50232"/>
                </a:ext>
                <a:ext uri="{FF2B5EF4-FFF2-40B4-BE49-F238E27FC236}">
                  <a16:creationId xmlns:a16="http://schemas.microsoft.com/office/drawing/2014/main" id="{00000000-0008-0000-0E00-000038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77</xdr:row>
          <xdr:rowOff>25400</xdr:rowOff>
        </xdr:from>
        <xdr:to>
          <xdr:col>2</xdr:col>
          <xdr:colOff>266700</xdr:colOff>
          <xdr:row>77</xdr:row>
          <xdr:rowOff>393700</xdr:rowOff>
        </xdr:to>
        <xdr:sp macro="" textlink="">
          <xdr:nvSpPr>
            <xdr:cNvPr id="50233" name="Check Box 57" hidden="1">
              <a:extLst>
                <a:ext uri="{63B3BB69-23CF-44E3-9099-C40C66FF867C}">
                  <a14:compatExt spid="_x0000_s50233"/>
                </a:ext>
                <a:ext uri="{FF2B5EF4-FFF2-40B4-BE49-F238E27FC236}">
                  <a16:creationId xmlns:a16="http://schemas.microsoft.com/office/drawing/2014/main" id="{00000000-0008-0000-0E00-000039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67</xdr:row>
          <xdr:rowOff>165100</xdr:rowOff>
        </xdr:from>
        <xdr:to>
          <xdr:col>1</xdr:col>
          <xdr:colOff>304800</xdr:colOff>
          <xdr:row>69</xdr:row>
          <xdr:rowOff>50800</xdr:rowOff>
        </xdr:to>
        <xdr:sp macro="" textlink="">
          <xdr:nvSpPr>
            <xdr:cNvPr id="50234" name="Check Box 58" hidden="1">
              <a:extLst>
                <a:ext uri="{63B3BB69-23CF-44E3-9099-C40C66FF867C}">
                  <a14:compatExt spid="_x0000_s50234"/>
                </a:ext>
                <a:ext uri="{FF2B5EF4-FFF2-40B4-BE49-F238E27FC236}">
                  <a16:creationId xmlns:a16="http://schemas.microsoft.com/office/drawing/2014/main" id="{00000000-0008-0000-0E00-00003A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67</xdr:row>
          <xdr:rowOff>152400</xdr:rowOff>
        </xdr:from>
        <xdr:to>
          <xdr:col>3</xdr:col>
          <xdr:colOff>304800</xdr:colOff>
          <xdr:row>69</xdr:row>
          <xdr:rowOff>38100</xdr:rowOff>
        </xdr:to>
        <xdr:sp macro="" textlink="">
          <xdr:nvSpPr>
            <xdr:cNvPr id="50235" name="Check Box 59" hidden="1">
              <a:extLst>
                <a:ext uri="{63B3BB69-23CF-44E3-9099-C40C66FF867C}">
                  <a14:compatExt spid="_x0000_s50235"/>
                </a:ext>
                <a:ext uri="{FF2B5EF4-FFF2-40B4-BE49-F238E27FC236}">
                  <a16:creationId xmlns:a16="http://schemas.microsoft.com/office/drawing/2014/main" id="{00000000-0008-0000-0E00-00003B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67</xdr:row>
          <xdr:rowOff>146050</xdr:rowOff>
        </xdr:from>
        <xdr:to>
          <xdr:col>2</xdr:col>
          <xdr:colOff>38100</xdr:colOff>
          <xdr:row>69</xdr:row>
          <xdr:rowOff>25400</xdr:rowOff>
        </xdr:to>
        <xdr:sp macro="" textlink="">
          <xdr:nvSpPr>
            <xdr:cNvPr id="50236" name="Check Box 60" hidden="1">
              <a:extLst>
                <a:ext uri="{63B3BB69-23CF-44E3-9099-C40C66FF867C}">
                  <a14:compatExt spid="_x0000_s50236"/>
                </a:ext>
                <a:ext uri="{FF2B5EF4-FFF2-40B4-BE49-F238E27FC236}">
                  <a16:creationId xmlns:a16="http://schemas.microsoft.com/office/drawing/2014/main" id="{00000000-0008-0000-0E00-00003C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69</xdr:row>
          <xdr:rowOff>165100</xdr:rowOff>
        </xdr:from>
        <xdr:to>
          <xdr:col>1</xdr:col>
          <xdr:colOff>304800</xdr:colOff>
          <xdr:row>71</xdr:row>
          <xdr:rowOff>0</xdr:rowOff>
        </xdr:to>
        <xdr:sp macro="" textlink="">
          <xdr:nvSpPr>
            <xdr:cNvPr id="50237" name="Check Box 61" hidden="1">
              <a:extLst>
                <a:ext uri="{63B3BB69-23CF-44E3-9099-C40C66FF867C}">
                  <a14:compatExt spid="_x0000_s50237"/>
                </a:ext>
                <a:ext uri="{FF2B5EF4-FFF2-40B4-BE49-F238E27FC236}">
                  <a16:creationId xmlns:a16="http://schemas.microsoft.com/office/drawing/2014/main" id="{00000000-0008-0000-0E00-00003D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69</xdr:row>
          <xdr:rowOff>177800</xdr:rowOff>
        </xdr:from>
        <xdr:to>
          <xdr:col>3</xdr:col>
          <xdr:colOff>298450</xdr:colOff>
          <xdr:row>71</xdr:row>
          <xdr:rowOff>12700</xdr:rowOff>
        </xdr:to>
        <xdr:sp macro="" textlink="">
          <xdr:nvSpPr>
            <xdr:cNvPr id="50238" name="Check Box 62" hidden="1">
              <a:extLst>
                <a:ext uri="{63B3BB69-23CF-44E3-9099-C40C66FF867C}">
                  <a14:compatExt spid="_x0000_s50238"/>
                </a:ext>
                <a:ext uri="{FF2B5EF4-FFF2-40B4-BE49-F238E27FC236}">
                  <a16:creationId xmlns:a16="http://schemas.microsoft.com/office/drawing/2014/main" id="{00000000-0008-0000-0E00-00003E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69</xdr:row>
          <xdr:rowOff>184150</xdr:rowOff>
        </xdr:from>
        <xdr:to>
          <xdr:col>2</xdr:col>
          <xdr:colOff>50800</xdr:colOff>
          <xdr:row>71</xdr:row>
          <xdr:rowOff>12700</xdr:rowOff>
        </xdr:to>
        <xdr:sp macro="" textlink="">
          <xdr:nvSpPr>
            <xdr:cNvPr id="50239" name="Check Box 63" hidden="1">
              <a:extLst>
                <a:ext uri="{63B3BB69-23CF-44E3-9099-C40C66FF867C}">
                  <a14:compatExt spid="_x0000_s50239"/>
                </a:ext>
                <a:ext uri="{FF2B5EF4-FFF2-40B4-BE49-F238E27FC236}">
                  <a16:creationId xmlns:a16="http://schemas.microsoft.com/office/drawing/2014/main" id="{00000000-0008-0000-0E00-00003FC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69850</xdr:colOff>
          <xdr:row>3</xdr:row>
          <xdr:rowOff>330200</xdr:rowOff>
        </xdr:from>
        <xdr:to>
          <xdr:col>10</xdr:col>
          <xdr:colOff>774700</xdr:colOff>
          <xdr:row>5</xdr:row>
          <xdr:rowOff>63500</xdr:rowOff>
        </xdr:to>
        <xdr:sp macro="" textlink="">
          <xdr:nvSpPr>
            <xdr:cNvPr id="49153" name="Check Box 1" hidden="1">
              <a:extLst>
                <a:ext uri="{63B3BB69-23CF-44E3-9099-C40C66FF867C}">
                  <a14:compatExt spid="_x0000_s49153"/>
                </a:ext>
                <a:ext uri="{FF2B5EF4-FFF2-40B4-BE49-F238E27FC236}">
                  <a16:creationId xmlns:a16="http://schemas.microsoft.com/office/drawing/2014/main" id="{00000000-0008-0000-0F00-00000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3</xdr:row>
          <xdr:rowOff>336550</xdr:rowOff>
        </xdr:from>
        <xdr:to>
          <xdr:col>12</xdr:col>
          <xdr:colOff>755650</xdr:colOff>
          <xdr:row>5</xdr:row>
          <xdr:rowOff>63500</xdr:rowOff>
        </xdr:to>
        <xdr:sp macro="" textlink="">
          <xdr:nvSpPr>
            <xdr:cNvPr id="49154" name="Check Box 2" hidden="1">
              <a:extLst>
                <a:ext uri="{63B3BB69-23CF-44E3-9099-C40C66FF867C}">
                  <a14:compatExt spid="_x0000_s49154"/>
                </a:ext>
                <a:ext uri="{FF2B5EF4-FFF2-40B4-BE49-F238E27FC236}">
                  <a16:creationId xmlns:a16="http://schemas.microsoft.com/office/drawing/2014/main" id="{00000000-0008-0000-0F00-00000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4</xdr:row>
          <xdr:rowOff>190500</xdr:rowOff>
        </xdr:from>
        <xdr:to>
          <xdr:col>10</xdr:col>
          <xdr:colOff>774700</xdr:colOff>
          <xdr:row>6</xdr:row>
          <xdr:rowOff>50800</xdr:rowOff>
        </xdr:to>
        <xdr:sp macro="" textlink="">
          <xdr:nvSpPr>
            <xdr:cNvPr id="49155" name="Check Box 3" hidden="1">
              <a:extLst>
                <a:ext uri="{63B3BB69-23CF-44E3-9099-C40C66FF867C}">
                  <a14:compatExt spid="_x0000_s49155"/>
                </a:ext>
                <a:ext uri="{FF2B5EF4-FFF2-40B4-BE49-F238E27FC236}">
                  <a16:creationId xmlns:a16="http://schemas.microsoft.com/office/drawing/2014/main" id="{00000000-0008-0000-0F00-00000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4</xdr:row>
          <xdr:rowOff>215900</xdr:rowOff>
        </xdr:from>
        <xdr:to>
          <xdr:col>12</xdr:col>
          <xdr:colOff>755650</xdr:colOff>
          <xdr:row>6</xdr:row>
          <xdr:rowOff>63500</xdr:rowOff>
        </xdr:to>
        <xdr:sp macro="" textlink="">
          <xdr:nvSpPr>
            <xdr:cNvPr id="49156" name="Check Box 4" hidden="1">
              <a:extLst>
                <a:ext uri="{63B3BB69-23CF-44E3-9099-C40C66FF867C}">
                  <a14:compatExt spid="_x0000_s49156"/>
                </a:ext>
                <a:ext uri="{FF2B5EF4-FFF2-40B4-BE49-F238E27FC236}">
                  <a16:creationId xmlns:a16="http://schemas.microsoft.com/office/drawing/2014/main" id="{00000000-0008-0000-0F00-00000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5</xdr:row>
          <xdr:rowOff>184150</xdr:rowOff>
        </xdr:from>
        <xdr:to>
          <xdr:col>10</xdr:col>
          <xdr:colOff>762000</xdr:colOff>
          <xdr:row>7</xdr:row>
          <xdr:rowOff>63500</xdr:rowOff>
        </xdr:to>
        <xdr:sp macro="" textlink="">
          <xdr:nvSpPr>
            <xdr:cNvPr id="49157" name="Check Box 5" hidden="1">
              <a:extLst>
                <a:ext uri="{63B3BB69-23CF-44E3-9099-C40C66FF867C}">
                  <a14:compatExt spid="_x0000_s49157"/>
                </a:ext>
                <a:ext uri="{FF2B5EF4-FFF2-40B4-BE49-F238E27FC236}">
                  <a16:creationId xmlns:a16="http://schemas.microsoft.com/office/drawing/2014/main" id="{00000000-0008-0000-0F00-00000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5</xdr:row>
          <xdr:rowOff>215900</xdr:rowOff>
        </xdr:from>
        <xdr:to>
          <xdr:col>12</xdr:col>
          <xdr:colOff>755650</xdr:colOff>
          <xdr:row>7</xdr:row>
          <xdr:rowOff>50800</xdr:rowOff>
        </xdr:to>
        <xdr:sp macro="" textlink="">
          <xdr:nvSpPr>
            <xdr:cNvPr id="49158" name="Check Box 6" hidden="1">
              <a:extLst>
                <a:ext uri="{63B3BB69-23CF-44E3-9099-C40C66FF867C}">
                  <a14:compatExt spid="_x0000_s49158"/>
                </a:ext>
                <a:ext uri="{FF2B5EF4-FFF2-40B4-BE49-F238E27FC236}">
                  <a16:creationId xmlns:a16="http://schemas.microsoft.com/office/drawing/2014/main" id="{00000000-0008-0000-0F00-00000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35</xdr:row>
          <xdr:rowOff>177800</xdr:rowOff>
        </xdr:from>
        <xdr:to>
          <xdr:col>0</xdr:col>
          <xdr:colOff>546100</xdr:colOff>
          <xdr:row>37</xdr:row>
          <xdr:rowOff>88900</xdr:rowOff>
        </xdr:to>
        <xdr:sp macro="" textlink="">
          <xdr:nvSpPr>
            <xdr:cNvPr id="49159" name="Check Box 7" hidden="1">
              <a:extLst>
                <a:ext uri="{63B3BB69-23CF-44E3-9099-C40C66FF867C}">
                  <a14:compatExt spid="_x0000_s49159"/>
                </a:ext>
                <a:ext uri="{FF2B5EF4-FFF2-40B4-BE49-F238E27FC236}">
                  <a16:creationId xmlns:a16="http://schemas.microsoft.com/office/drawing/2014/main" id="{00000000-0008-0000-0F00-00000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35</xdr:row>
          <xdr:rowOff>165100</xdr:rowOff>
        </xdr:from>
        <xdr:to>
          <xdr:col>2</xdr:col>
          <xdr:colOff>450850</xdr:colOff>
          <xdr:row>37</xdr:row>
          <xdr:rowOff>63500</xdr:rowOff>
        </xdr:to>
        <xdr:sp macro="" textlink="">
          <xdr:nvSpPr>
            <xdr:cNvPr id="49160" name="Check Box 8" hidden="1">
              <a:extLst>
                <a:ext uri="{63B3BB69-23CF-44E3-9099-C40C66FF867C}">
                  <a14:compatExt spid="_x0000_s49160"/>
                </a:ext>
                <a:ext uri="{FF2B5EF4-FFF2-40B4-BE49-F238E27FC236}">
                  <a16:creationId xmlns:a16="http://schemas.microsoft.com/office/drawing/2014/main" id="{00000000-0008-0000-0F00-00000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35</xdr:row>
          <xdr:rowOff>165100</xdr:rowOff>
        </xdr:from>
        <xdr:to>
          <xdr:col>2</xdr:col>
          <xdr:colOff>0</xdr:colOff>
          <xdr:row>37</xdr:row>
          <xdr:rowOff>88900</xdr:rowOff>
        </xdr:to>
        <xdr:sp macro="" textlink="">
          <xdr:nvSpPr>
            <xdr:cNvPr id="49161" name="Check Box 9" hidden="1">
              <a:extLst>
                <a:ext uri="{63B3BB69-23CF-44E3-9099-C40C66FF867C}">
                  <a14:compatExt spid="_x0000_s49161"/>
                </a:ext>
                <a:ext uri="{FF2B5EF4-FFF2-40B4-BE49-F238E27FC236}">
                  <a16:creationId xmlns:a16="http://schemas.microsoft.com/office/drawing/2014/main" id="{00000000-0008-0000-0F00-00000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37</xdr:row>
          <xdr:rowOff>190500</xdr:rowOff>
        </xdr:from>
        <xdr:to>
          <xdr:col>0</xdr:col>
          <xdr:colOff>527050</xdr:colOff>
          <xdr:row>39</xdr:row>
          <xdr:rowOff>31750</xdr:rowOff>
        </xdr:to>
        <xdr:sp macro="" textlink="">
          <xdr:nvSpPr>
            <xdr:cNvPr id="49162" name="Check Box 10" hidden="1">
              <a:extLst>
                <a:ext uri="{63B3BB69-23CF-44E3-9099-C40C66FF867C}">
                  <a14:compatExt spid="_x0000_s49162"/>
                </a:ext>
                <a:ext uri="{FF2B5EF4-FFF2-40B4-BE49-F238E27FC236}">
                  <a16:creationId xmlns:a16="http://schemas.microsoft.com/office/drawing/2014/main" id="{00000000-0008-0000-0F00-00000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37</xdr:row>
          <xdr:rowOff>190500</xdr:rowOff>
        </xdr:from>
        <xdr:to>
          <xdr:col>2</xdr:col>
          <xdr:colOff>660400</xdr:colOff>
          <xdr:row>39</xdr:row>
          <xdr:rowOff>31750</xdr:rowOff>
        </xdr:to>
        <xdr:sp macro="" textlink="">
          <xdr:nvSpPr>
            <xdr:cNvPr id="49163" name="Check Box 11" hidden="1">
              <a:extLst>
                <a:ext uri="{63B3BB69-23CF-44E3-9099-C40C66FF867C}">
                  <a14:compatExt spid="_x0000_s49163"/>
                </a:ext>
                <a:ext uri="{FF2B5EF4-FFF2-40B4-BE49-F238E27FC236}">
                  <a16:creationId xmlns:a16="http://schemas.microsoft.com/office/drawing/2014/main" id="{00000000-0008-0000-0F00-00000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37</xdr:row>
          <xdr:rowOff>203200</xdr:rowOff>
        </xdr:from>
        <xdr:to>
          <xdr:col>2</xdr:col>
          <xdr:colOff>0</xdr:colOff>
          <xdr:row>39</xdr:row>
          <xdr:rowOff>38100</xdr:rowOff>
        </xdr:to>
        <xdr:sp macro="" textlink="">
          <xdr:nvSpPr>
            <xdr:cNvPr id="49164" name="Check Box 12" hidden="1">
              <a:extLst>
                <a:ext uri="{63B3BB69-23CF-44E3-9099-C40C66FF867C}">
                  <a14:compatExt spid="_x0000_s49164"/>
                </a:ext>
                <a:ext uri="{FF2B5EF4-FFF2-40B4-BE49-F238E27FC236}">
                  <a16:creationId xmlns:a16="http://schemas.microsoft.com/office/drawing/2014/main" id="{00000000-0008-0000-0F00-00000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63500</xdr:colOff>
          <xdr:row>6</xdr:row>
          <xdr:rowOff>177800</xdr:rowOff>
        </xdr:from>
        <xdr:to>
          <xdr:col>10</xdr:col>
          <xdr:colOff>800100</xdr:colOff>
          <xdr:row>8</xdr:row>
          <xdr:rowOff>127000</xdr:rowOff>
        </xdr:to>
        <xdr:sp macro="" textlink="">
          <xdr:nvSpPr>
            <xdr:cNvPr id="49165" name="Check Box 13" hidden="1">
              <a:extLst>
                <a:ext uri="{63B3BB69-23CF-44E3-9099-C40C66FF867C}">
                  <a14:compatExt spid="_x0000_s49165"/>
                </a:ext>
                <a:ext uri="{FF2B5EF4-FFF2-40B4-BE49-F238E27FC236}">
                  <a16:creationId xmlns:a16="http://schemas.microsoft.com/office/drawing/2014/main" id="{00000000-0008-0000-0F00-00000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31750</xdr:colOff>
          <xdr:row>6</xdr:row>
          <xdr:rowOff>146050</xdr:rowOff>
        </xdr:from>
        <xdr:to>
          <xdr:col>13</xdr:col>
          <xdr:colOff>12700</xdr:colOff>
          <xdr:row>8</xdr:row>
          <xdr:rowOff>165100</xdr:rowOff>
        </xdr:to>
        <xdr:sp macro="" textlink="">
          <xdr:nvSpPr>
            <xdr:cNvPr id="49166" name="Check Box 14" hidden="1">
              <a:extLst>
                <a:ext uri="{63B3BB69-23CF-44E3-9099-C40C66FF867C}">
                  <a14:compatExt spid="_x0000_s49166"/>
                </a:ext>
                <a:ext uri="{FF2B5EF4-FFF2-40B4-BE49-F238E27FC236}">
                  <a16:creationId xmlns:a16="http://schemas.microsoft.com/office/drawing/2014/main" id="{00000000-0008-0000-0F00-00000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14</xdr:row>
          <xdr:rowOff>152400</xdr:rowOff>
        </xdr:from>
        <xdr:to>
          <xdr:col>0</xdr:col>
          <xdr:colOff>533400</xdr:colOff>
          <xdr:row>16</xdr:row>
          <xdr:rowOff>12700</xdr:rowOff>
        </xdr:to>
        <xdr:sp macro="" textlink="">
          <xdr:nvSpPr>
            <xdr:cNvPr id="49167" name="Check Box 15" hidden="1">
              <a:extLst>
                <a:ext uri="{63B3BB69-23CF-44E3-9099-C40C66FF867C}">
                  <a14:compatExt spid="_x0000_s49167"/>
                </a:ext>
                <a:ext uri="{FF2B5EF4-FFF2-40B4-BE49-F238E27FC236}">
                  <a16:creationId xmlns:a16="http://schemas.microsoft.com/office/drawing/2014/main" id="{00000000-0008-0000-0F00-00000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14</xdr:row>
          <xdr:rowOff>177800</xdr:rowOff>
        </xdr:from>
        <xdr:to>
          <xdr:col>3</xdr:col>
          <xdr:colOff>107950</xdr:colOff>
          <xdr:row>16</xdr:row>
          <xdr:rowOff>12700</xdr:rowOff>
        </xdr:to>
        <xdr:sp macro="" textlink="">
          <xdr:nvSpPr>
            <xdr:cNvPr id="49168" name="Check Box 16" hidden="1">
              <a:extLst>
                <a:ext uri="{63B3BB69-23CF-44E3-9099-C40C66FF867C}">
                  <a14:compatExt spid="_x0000_s49168"/>
                </a:ext>
                <a:ext uri="{FF2B5EF4-FFF2-40B4-BE49-F238E27FC236}">
                  <a16:creationId xmlns:a16="http://schemas.microsoft.com/office/drawing/2014/main" id="{00000000-0008-0000-0F00-00001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14</xdr:row>
          <xdr:rowOff>165100</xdr:rowOff>
        </xdr:from>
        <xdr:to>
          <xdr:col>2</xdr:col>
          <xdr:colOff>25400</xdr:colOff>
          <xdr:row>16</xdr:row>
          <xdr:rowOff>0</xdr:rowOff>
        </xdr:to>
        <xdr:sp macro="" textlink="">
          <xdr:nvSpPr>
            <xdr:cNvPr id="49169" name="Check Box 17" hidden="1">
              <a:extLst>
                <a:ext uri="{63B3BB69-23CF-44E3-9099-C40C66FF867C}">
                  <a14:compatExt spid="_x0000_s49169"/>
                </a:ext>
                <a:ext uri="{FF2B5EF4-FFF2-40B4-BE49-F238E27FC236}">
                  <a16:creationId xmlns:a16="http://schemas.microsoft.com/office/drawing/2014/main" id="{00000000-0008-0000-0F00-00001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19</xdr:row>
          <xdr:rowOff>203200</xdr:rowOff>
        </xdr:from>
        <xdr:to>
          <xdr:col>0</xdr:col>
          <xdr:colOff>520700</xdr:colOff>
          <xdr:row>21</xdr:row>
          <xdr:rowOff>31750</xdr:rowOff>
        </xdr:to>
        <xdr:sp macro="" textlink="">
          <xdr:nvSpPr>
            <xdr:cNvPr id="49170" name="Check Box 18" hidden="1">
              <a:extLst>
                <a:ext uri="{63B3BB69-23CF-44E3-9099-C40C66FF867C}">
                  <a14:compatExt spid="_x0000_s49170"/>
                </a:ext>
                <a:ext uri="{FF2B5EF4-FFF2-40B4-BE49-F238E27FC236}">
                  <a16:creationId xmlns:a16="http://schemas.microsoft.com/office/drawing/2014/main" id="{00000000-0008-0000-0F00-00001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20</xdr:row>
          <xdr:rowOff>0</xdr:rowOff>
        </xdr:from>
        <xdr:to>
          <xdr:col>3</xdr:col>
          <xdr:colOff>69850</xdr:colOff>
          <xdr:row>20</xdr:row>
          <xdr:rowOff>228600</xdr:rowOff>
        </xdr:to>
        <xdr:sp macro="" textlink="">
          <xdr:nvSpPr>
            <xdr:cNvPr id="49171" name="Check Box 19" hidden="1">
              <a:extLst>
                <a:ext uri="{63B3BB69-23CF-44E3-9099-C40C66FF867C}">
                  <a14:compatExt spid="_x0000_s49171"/>
                </a:ext>
                <a:ext uri="{FF2B5EF4-FFF2-40B4-BE49-F238E27FC236}">
                  <a16:creationId xmlns:a16="http://schemas.microsoft.com/office/drawing/2014/main" id="{00000000-0008-0000-0F00-00001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19</xdr:row>
          <xdr:rowOff>190500</xdr:rowOff>
        </xdr:from>
        <xdr:to>
          <xdr:col>1</xdr:col>
          <xdr:colOff>558800</xdr:colOff>
          <xdr:row>21</xdr:row>
          <xdr:rowOff>25400</xdr:rowOff>
        </xdr:to>
        <xdr:sp macro="" textlink="">
          <xdr:nvSpPr>
            <xdr:cNvPr id="49172" name="Check Box 20" hidden="1">
              <a:extLst>
                <a:ext uri="{63B3BB69-23CF-44E3-9099-C40C66FF867C}">
                  <a14:compatExt spid="_x0000_s49172"/>
                </a:ext>
                <a:ext uri="{FF2B5EF4-FFF2-40B4-BE49-F238E27FC236}">
                  <a16:creationId xmlns:a16="http://schemas.microsoft.com/office/drawing/2014/main" id="{00000000-0008-0000-0F00-00001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24</xdr:row>
          <xdr:rowOff>152400</xdr:rowOff>
        </xdr:from>
        <xdr:to>
          <xdr:col>0</xdr:col>
          <xdr:colOff>584200</xdr:colOff>
          <xdr:row>26</xdr:row>
          <xdr:rowOff>38100</xdr:rowOff>
        </xdr:to>
        <xdr:sp macro="" textlink="">
          <xdr:nvSpPr>
            <xdr:cNvPr id="49173" name="Check Box 21" hidden="1">
              <a:extLst>
                <a:ext uri="{63B3BB69-23CF-44E3-9099-C40C66FF867C}">
                  <a14:compatExt spid="_x0000_s49173"/>
                </a:ext>
                <a:ext uri="{FF2B5EF4-FFF2-40B4-BE49-F238E27FC236}">
                  <a16:creationId xmlns:a16="http://schemas.microsoft.com/office/drawing/2014/main" id="{00000000-0008-0000-0F00-00001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24</xdr:row>
          <xdr:rowOff>184150</xdr:rowOff>
        </xdr:from>
        <xdr:to>
          <xdr:col>2</xdr:col>
          <xdr:colOff>584200</xdr:colOff>
          <xdr:row>26</xdr:row>
          <xdr:rowOff>31750</xdr:rowOff>
        </xdr:to>
        <xdr:sp macro="" textlink="">
          <xdr:nvSpPr>
            <xdr:cNvPr id="49174" name="Check Box 22" hidden="1">
              <a:extLst>
                <a:ext uri="{63B3BB69-23CF-44E3-9099-C40C66FF867C}">
                  <a14:compatExt spid="_x0000_s49174"/>
                </a:ext>
                <a:ext uri="{FF2B5EF4-FFF2-40B4-BE49-F238E27FC236}">
                  <a16:creationId xmlns:a16="http://schemas.microsoft.com/office/drawing/2014/main" id="{00000000-0008-0000-0F00-00001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24</xdr:row>
          <xdr:rowOff>165100</xdr:rowOff>
        </xdr:from>
        <xdr:to>
          <xdr:col>2</xdr:col>
          <xdr:colOff>12700</xdr:colOff>
          <xdr:row>26</xdr:row>
          <xdr:rowOff>12700</xdr:rowOff>
        </xdr:to>
        <xdr:sp macro="" textlink="">
          <xdr:nvSpPr>
            <xdr:cNvPr id="49175" name="Check Box 23" hidden="1">
              <a:extLst>
                <a:ext uri="{63B3BB69-23CF-44E3-9099-C40C66FF867C}">
                  <a14:compatExt spid="_x0000_s49175"/>
                </a:ext>
                <a:ext uri="{FF2B5EF4-FFF2-40B4-BE49-F238E27FC236}">
                  <a16:creationId xmlns:a16="http://schemas.microsoft.com/office/drawing/2014/main" id="{00000000-0008-0000-0F00-00001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28</xdr:row>
          <xdr:rowOff>25400</xdr:rowOff>
        </xdr:from>
        <xdr:to>
          <xdr:col>0</xdr:col>
          <xdr:colOff>488950</xdr:colOff>
          <xdr:row>29</xdr:row>
          <xdr:rowOff>114300</xdr:rowOff>
        </xdr:to>
        <xdr:sp macro="" textlink="">
          <xdr:nvSpPr>
            <xdr:cNvPr id="49176" name="Check Box 24" hidden="1">
              <a:extLst>
                <a:ext uri="{63B3BB69-23CF-44E3-9099-C40C66FF867C}">
                  <a14:compatExt spid="_x0000_s49176"/>
                </a:ext>
                <a:ext uri="{FF2B5EF4-FFF2-40B4-BE49-F238E27FC236}">
                  <a16:creationId xmlns:a16="http://schemas.microsoft.com/office/drawing/2014/main" id="{00000000-0008-0000-0F00-00001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28</xdr:row>
          <xdr:rowOff>63500</xdr:rowOff>
        </xdr:from>
        <xdr:to>
          <xdr:col>2</xdr:col>
          <xdr:colOff>635000</xdr:colOff>
          <xdr:row>29</xdr:row>
          <xdr:rowOff>101600</xdr:rowOff>
        </xdr:to>
        <xdr:sp macro="" textlink="">
          <xdr:nvSpPr>
            <xdr:cNvPr id="49177" name="Check Box 25" hidden="1">
              <a:extLst>
                <a:ext uri="{63B3BB69-23CF-44E3-9099-C40C66FF867C}">
                  <a14:compatExt spid="_x0000_s49177"/>
                </a:ext>
                <a:ext uri="{FF2B5EF4-FFF2-40B4-BE49-F238E27FC236}">
                  <a16:creationId xmlns:a16="http://schemas.microsoft.com/office/drawing/2014/main" id="{00000000-0008-0000-0F00-00001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28</xdr:row>
          <xdr:rowOff>76200</xdr:rowOff>
        </xdr:from>
        <xdr:to>
          <xdr:col>1</xdr:col>
          <xdr:colOff>431800</xdr:colOff>
          <xdr:row>29</xdr:row>
          <xdr:rowOff>107950</xdr:rowOff>
        </xdr:to>
        <xdr:sp macro="" textlink="">
          <xdr:nvSpPr>
            <xdr:cNvPr id="49178" name="Check Box 26" hidden="1">
              <a:extLst>
                <a:ext uri="{63B3BB69-23CF-44E3-9099-C40C66FF867C}">
                  <a14:compatExt spid="_x0000_s49178"/>
                </a:ext>
                <a:ext uri="{FF2B5EF4-FFF2-40B4-BE49-F238E27FC236}">
                  <a16:creationId xmlns:a16="http://schemas.microsoft.com/office/drawing/2014/main" id="{00000000-0008-0000-0F00-00001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33</xdr:row>
          <xdr:rowOff>139700</xdr:rowOff>
        </xdr:from>
        <xdr:to>
          <xdr:col>1</xdr:col>
          <xdr:colOff>63500</xdr:colOff>
          <xdr:row>35</xdr:row>
          <xdr:rowOff>69850</xdr:rowOff>
        </xdr:to>
        <xdr:sp macro="" textlink="">
          <xdr:nvSpPr>
            <xdr:cNvPr id="49179" name="Check Box 27" hidden="1">
              <a:extLst>
                <a:ext uri="{63B3BB69-23CF-44E3-9099-C40C66FF867C}">
                  <a14:compatExt spid="_x0000_s49179"/>
                </a:ext>
                <a:ext uri="{FF2B5EF4-FFF2-40B4-BE49-F238E27FC236}">
                  <a16:creationId xmlns:a16="http://schemas.microsoft.com/office/drawing/2014/main" id="{00000000-0008-0000-0F00-00001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33</xdr:row>
          <xdr:rowOff>146050</xdr:rowOff>
        </xdr:from>
        <xdr:to>
          <xdr:col>2</xdr:col>
          <xdr:colOff>660400</xdr:colOff>
          <xdr:row>35</xdr:row>
          <xdr:rowOff>63500</xdr:rowOff>
        </xdr:to>
        <xdr:sp macro="" textlink="">
          <xdr:nvSpPr>
            <xdr:cNvPr id="49180" name="Check Box 28" hidden="1">
              <a:extLst>
                <a:ext uri="{63B3BB69-23CF-44E3-9099-C40C66FF867C}">
                  <a14:compatExt spid="_x0000_s49180"/>
                </a:ext>
                <a:ext uri="{FF2B5EF4-FFF2-40B4-BE49-F238E27FC236}">
                  <a16:creationId xmlns:a16="http://schemas.microsoft.com/office/drawing/2014/main" id="{00000000-0008-0000-0F00-00001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33</xdr:row>
          <xdr:rowOff>146050</xdr:rowOff>
        </xdr:from>
        <xdr:to>
          <xdr:col>2</xdr:col>
          <xdr:colOff>50800</xdr:colOff>
          <xdr:row>35</xdr:row>
          <xdr:rowOff>69850</xdr:rowOff>
        </xdr:to>
        <xdr:sp macro="" textlink="">
          <xdr:nvSpPr>
            <xdr:cNvPr id="49181" name="Check Box 29" hidden="1">
              <a:extLst>
                <a:ext uri="{63B3BB69-23CF-44E3-9099-C40C66FF867C}">
                  <a14:compatExt spid="_x0000_s49181"/>
                </a:ext>
                <a:ext uri="{FF2B5EF4-FFF2-40B4-BE49-F238E27FC236}">
                  <a16:creationId xmlns:a16="http://schemas.microsoft.com/office/drawing/2014/main" id="{00000000-0008-0000-0F00-00001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42</xdr:row>
          <xdr:rowOff>152400</xdr:rowOff>
        </xdr:from>
        <xdr:to>
          <xdr:col>0</xdr:col>
          <xdr:colOff>482600</xdr:colOff>
          <xdr:row>44</xdr:row>
          <xdr:rowOff>31750</xdr:rowOff>
        </xdr:to>
        <xdr:sp macro="" textlink="">
          <xdr:nvSpPr>
            <xdr:cNvPr id="49182" name="Check Box 30" hidden="1">
              <a:extLst>
                <a:ext uri="{63B3BB69-23CF-44E3-9099-C40C66FF867C}">
                  <a14:compatExt spid="_x0000_s49182"/>
                </a:ext>
                <a:ext uri="{FF2B5EF4-FFF2-40B4-BE49-F238E27FC236}">
                  <a16:creationId xmlns:a16="http://schemas.microsoft.com/office/drawing/2014/main" id="{00000000-0008-0000-0F00-00001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42</xdr:row>
          <xdr:rowOff>184150</xdr:rowOff>
        </xdr:from>
        <xdr:to>
          <xdr:col>2</xdr:col>
          <xdr:colOff>406400</xdr:colOff>
          <xdr:row>44</xdr:row>
          <xdr:rowOff>38100</xdr:rowOff>
        </xdr:to>
        <xdr:sp macro="" textlink="">
          <xdr:nvSpPr>
            <xdr:cNvPr id="49183" name="Check Box 31" hidden="1">
              <a:extLst>
                <a:ext uri="{63B3BB69-23CF-44E3-9099-C40C66FF867C}">
                  <a14:compatExt spid="_x0000_s49183"/>
                </a:ext>
                <a:ext uri="{FF2B5EF4-FFF2-40B4-BE49-F238E27FC236}">
                  <a16:creationId xmlns:a16="http://schemas.microsoft.com/office/drawing/2014/main" id="{00000000-0008-0000-0F00-00001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42</xdr:row>
          <xdr:rowOff>165100</xdr:rowOff>
        </xdr:from>
        <xdr:to>
          <xdr:col>1</xdr:col>
          <xdr:colOff>412750</xdr:colOff>
          <xdr:row>44</xdr:row>
          <xdr:rowOff>25400</xdr:rowOff>
        </xdr:to>
        <xdr:sp macro="" textlink="">
          <xdr:nvSpPr>
            <xdr:cNvPr id="49184" name="Check Box 32" hidden="1">
              <a:extLst>
                <a:ext uri="{63B3BB69-23CF-44E3-9099-C40C66FF867C}">
                  <a14:compatExt spid="_x0000_s49184"/>
                </a:ext>
                <a:ext uri="{FF2B5EF4-FFF2-40B4-BE49-F238E27FC236}">
                  <a16:creationId xmlns:a16="http://schemas.microsoft.com/office/drawing/2014/main" id="{00000000-0008-0000-0F00-00002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47</xdr:row>
          <xdr:rowOff>215900</xdr:rowOff>
        </xdr:from>
        <xdr:to>
          <xdr:col>0</xdr:col>
          <xdr:colOff>527050</xdr:colOff>
          <xdr:row>49</xdr:row>
          <xdr:rowOff>38100</xdr:rowOff>
        </xdr:to>
        <xdr:sp macro="" textlink="">
          <xdr:nvSpPr>
            <xdr:cNvPr id="49185" name="Check Box 33" hidden="1">
              <a:extLst>
                <a:ext uri="{63B3BB69-23CF-44E3-9099-C40C66FF867C}">
                  <a14:compatExt spid="_x0000_s49185"/>
                </a:ext>
                <a:ext uri="{FF2B5EF4-FFF2-40B4-BE49-F238E27FC236}">
                  <a16:creationId xmlns:a16="http://schemas.microsoft.com/office/drawing/2014/main" id="{00000000-0008-0000-0F00-00002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47</xdr:row>
          <xdr:rowOff>215900</xdr:rowOff>
        </xdr:from>
        <xdr:to>
          <xdr:col>2</xdr:col>
          <xdr:colOff>660400</xdr:colOff>
          <xdr:row>49</xdr:row>
          <xdr:rowOff>38100</xdr:rowOff>
        </xdr:to>
        <xdr:sp macro="" textlink="">
          <xdr:nvSpPr>
            <xdr:cNvPr id="49186" name="Check Box 34" hidden="1">
              <a:extLst>
                <a:ext uri="{63B3BB69-23CF-44E3-9099-C40C66FF867C}">
                  <a14:compatExt spid="_x0000_s49186"/>
                </a:ext>
                <a:ext uri="{FF2B5EF4-FFF2-40B4-BE49-F238E27FC236}">
                  <a16:creationId xmlns:a16="http://schemas.microsoft.com/office/drawing/2014/main" id="{00000000-0008-0000-0F00-00002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47</xdr:row>
          <xdr:rowOff>222250</xdr:rowOff>
        </xdr:from>
        <xdr:to>
          <xdr:col>1</xdr:col>
          <xdr:colOff>603250</xdr:colOff>
          <xdr:row>49</xdr:row>
          <xdr:rowOff>50800</xdr:rowOff>
        </xdr:to>
        <xdr:sp macro="" textlink="">
          <xdr:nvSpPr>
            <xdr:cNvPr id="49187" name="Check Box 35" hidden="1">
              <a:extLst>
                <a:ext uri="{63B3BB69-23CF-44E3-9099-C40C66FF867C}">
                  <a14:compatExt spid="_x0000_s49187"/>
                </a:ext>
                <a:ext uri="{FF2B5EF4-FFF2-40B4-BE49-F238E27FC236}">
                  <a16:creationId xmlns:a16="http://schemas.microsoft.com/office/drawing/2014/main" id="{00000000-0008-0000-0F00-00002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52</xdr:row>
          <xdr:rowOff>152400</xdr:rowOff>
        </xdr:from>
        <xdr:to>
          <xdr:col>0</xdr:col>
          <xdr:colOff>482600</xdr:colOff>
          <xdr:row>54</xdr:row>
          <xdr:rowOff>31750</xdr:rowOff>
        </xdr:to>
        <xdr:sp macro="" textlink="">
          <xdr:nvSpPr>
            <xdr:cNvPr id="49188" name="Check Box 36" hidden="1">
              <a:extLst>
                <a:ext uri="{63B3BB69-23CF-44E3-9099-C40C66FF867C}">
                  <a14:compatExt spid="_x0000_s49188"/>
                </a:ext>
                <a:ext uri="{FF2B5EF4-FFF2-40B4-BE49-F238E27FC236}">
                  <a16:creationId xmlns:a16="http://schemas.microsoft.com/office/drawing/2014/main" id="{00000000-0008-0000-0F00-00002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52</xdr:row>
          <xdr:rowOff>184150</xdr:rowOff>
        </xdr:from>
        <xdr:to>
          <xdr:col>2</xdr:col>
          <xdr:colOff>406400</xdr:colOff>
          <xdr:row>54</xdr:row>
          <xdr:rowOff>38100</xdr:rowOff>
        </xdr:to>
        <xdr:sp macro="" textlink="">
          <xdr:nvSpPr>
            <xdr:cNvPr id="49189" name="Check Box 37" hidden="1">
              <a:extLst>
                <a:ext uri="{63B3BB69-23CF-44E3-9099-C40C66FF867C}">
                  <a14:compatExt spid="_x0000_s49189"/>
                </a:ext>
                <a:ext uri="{FF2B5EF4-FFF2-40B4-BE49-F238E27FC236}">
                  <a16:creationId xmlns:a16="http://schemas.microsoft.com/office/drawing/2014/main" id="{00000000-0008-0000-0F00-00002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52</xdr:row>
          <xdr:rowOff>165100</xdr:rowOff>
        </xdr:from>
        <xdr:to>
          <xdr:col>1</xdr:col>
          <xdr:colOff>412750</xdr:colOff>
          <xdr:row>54</xdr:row>
          <xdr:rowOff>25400</xdr:rowOff>
        </xdr:to>
        <xdr:sp macro="" textlink="">
          <xdr:nvSpPr>
            <xdr:cNvPr id="49190" name="Check Box 38" hidden="1">
              <a:extLst>
                <a:ext uri="{63B3BB69-23CF-44E3-9099-C40C66FF867C}">
                  <a14:compatExt spid="_x0000_s49190"/>
                </a:ext>
                <a:ext uri="{FF2B5EF4-FFF2-40B4-BE49-F238E27FC236}">
                  <a16:creationId xmlns:a16="http://schemas.microsoft.com/office/drawing/2014/main" id="{00000000-0008-0000-0F00-00002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61</xdr:row>
          <xdr:rowOff>165100</xdr:rowOff>
        </xdr:from>
        <xdr:to>
          <xdr:col>1</xdr:col>
          <xdr:colOff>114300</xdr:colOff>
          <xdr:row>63</xdr:row>
          <xdr:rowOff>50800</xdr:rowOff>
        </xdr:to>
        <xdr:sp macro="" textlink="">
          <xdr:nvSpPr>
            <xdr:cNvPr id="49191" name="Check Box 39" hidden="1">
              <a:extLst>
                <a:ext uri="{63B3BB69-23CF-44E3-9099-C40C66FF867C}">
                  <a14:compatExt spid="_x0000_s49191"/>
                </a:ext>
                <a:ext uri="{FF2B5EF4-FFF2-40B4-BE49-F238E27FC236}">
                  <a16:creationId xmlns:a16="http://schemas.microsoft.com/office/drawing/2014/main" id="{00000000-0008-0000-0F00-00002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61</xdr:row>
          <xdr:rowOff>165100</xdr:rowOff>
        </xdr:from>
        <xdr:to>
          <xdr:col>2</xdr:col>
          <xdr:colOff>647700</xdr:colOff>
          <xdr:row>63</xdr:row>
          <xdr:rowOff>50800</xdr:rowOff>
        </xdr:to>
        <xdr:sp macro="" textlink="">
          <xdr:nvSpPr>
            <xdr:cNvPr id="49192" name="Check Box 40" hidden="1">
              <a:extLst>
                <a:ext uri="{63B3BB69-23CF-44E3-9099-C40C66FF867C}">
                  <a14:compatExt spid="_x0000_s49192"/>
                </a:ext>
                <a:ext uri="{FF2B5EF4-FFF2-40B4-BE49-F238E27FC236}">
                  <a16:creationId xmlns:a16="http://schemas.microsoft.com/office/drawing/2014/main" id="{00000000-0008-0000-0F00-00002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61</xdr:row>
          <xdr:rowOff>165100</xdr:rowOff>
        </xdr:from>
        <xdr:to>
          <xdr:col>1</xdr:col>
          <xdr:colOff>596900</xdr:colOff>
          <xdr:row>63</xdr:row>
          <xdr:rowOff>50800</xdr:rowOff>
        </xdr:to>
        <xdr:sp macro="" textlink="">
          <xdr:nvSpPr>
            <xdr:cNvPr id="49193" name="Check Box 41" hidden="1">
              <a:extLst>
                <a:ext uri="{63B3BB69-23CF-44E3-9099-C40C66FF867C}">
                  <a14:compatExt spid="_x0000_s49193"/>
                </a:ext>
                <a:ext uri="{FF2B5EF4-FFF2-40B4-BE49-F238E27FC236}">
                  <a16:creationId xmlns:a16="http://schemas.microsoft.com/office/drawing/2014/main" id="{00000000-0008-0000-0F00-00002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63</xdr:row>
          <xdr:rowOff>165100</xdr:rowOff>
        </xdr:from>
        <xdr:to>
          <xdr:col>1</xdr:col>
          <xdr:colOff>69850</xdr:colOff>
          <xdr:row>65</xdr:row>
          <xdr:rowOff>50800</xdr:rowOff>
        </xdr:to>
        <xdr:sp macro="" textlink="">
          <xdr:nvSpPr>
            <xdr:cNvPr id="49194" name="Check Box 42" hidden="1">
              <a:extLst>
                <a:ext uri="{63B3BB69-23CF-44E3-9099-C40C66FF867C}">
                  <a14:compatExt spid="_x0000_s49194"/>
                </a:ext>
                <a:ext uri="{FF2B5EF4-FFF2-40B4-BE49-F238E27FC236}">
                  <a16:creationId xmlns:a16="http://schemas.microsoft.com/office/drawing/2014/main" id="{00000000-0008-0000-0F00-00002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63</xdr:row>
          <xdr:rowOff>177800</xdr:rowOff>
        </xdr:from>
        <xdr:to>
          <xdr:col>2</xdr:col>
          <xdr:colOff>647700</xdr:colOff>
          <xdr:row>65</xdr:row>
          <xdr:rowOff>63500</xdr:rowOff>
        </xdr:to>
        <xdr:sp macro="" textlink="">
          <xdr:nvSpPr>
            <xdr:cNvPr id="49195" name="Check Box 43" hidden="1">
              <a:extLst>
                <a:ext uri="{63B3BB69-23CF-44E3-9099-C40C66FF867C}">
                  <a14:compatExt spid="_x0000_s49195"/>
                </a:ext>
                <a:ext uri="{FF2B5EF4-FFF2-40B4-BE49-F238E27FC236}">
                  <a16:creationId xmlns:a16="http://schemas.microsoft.com/office/drawing/2014/main" id="{00000000-0008-0000-0F00-00002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63</xdr:row>
          <xdr:rowOff>177800</xdr:rowOff>
        </xdr:from>
        <xdr:to>
          <xdr:col>1</xdr:col>
          <xdr:colOff>596900</xdr:colOff>
          <xdr:row>65</xdr:row>
          <xdr:rowOff>63500</xdr:rowOff>
        </xdr:to>
        <xdr:sp macro="" textlink="">
          <xdr:nvSpPr>
            <xdr:cNvPr id="49196" name="Check Box 44" hidden="1">
              <a:extLst>
                <a:ext uri="{63B3BB69-23CF-44E3-9099-C40C66FF867C}">
                  <a14:compatExt spid="_x0000_s49196"/>
                </a:ext>
                <a:ext uri="{FF2B5EF4-FFF2-40B4-BE49-F238E27FC236}">
                  <a16:creationId xmlns:a16="http://schemas.microsoft.com/office/drawing/2014/main" id="{00000000-0008-0000-0F00-00002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65</xdr:row>
          <xdr:rowOff>177800</xdr:rowOff>
        </xdr:from>
        <xdr:to>
          <xdr:col>0</xdr:col>
          <xdr:colOff>520700</xdr:colOff>
          <xdr:row>67</xdr:row>
          <xdr:rowOff>50800</xdr:rowOff>
        </xdr:to>
        <xdr:sp macro="" textlink="">
          <xdr:nvSpPr>
            <xdr:cNvPr id="49197" name="Check Box 45" hidden="1">
              <a:extLst>
                <a:ext uri="{63B3BB69-23CF-44E3-9099-C40C66FF867C}">
                  <a14:compatExt spid="_x0000_s49197"/>
                </a:ext>
                <a:ext uri="{FF2B5EF4-FFF2-40B4-BE49-F238E27FC236}">
                  <a16:creationId xmlns:a16="http://schemas.microsoft.com/office/drawing/2014/main" id="{00000000-0008-0000-0F00-00002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65</xdr:row>
          <xdr:rowOff>177800</xdr:rowOff>
        </xdr:from>
        <xdr:to>
          <xdr:col>2</xdr:col>
          <xdr:colOff>647700</xdr:colOff>
          <xdr:row>67</xdr:row>
          <xdr:rowOff>63500</xdr:rowOff>
        </xdr:to>
        <xdr:sp macro="" textlink="">
          <xdr:nvSpPr>
            <xdr:cNvPr id="49198" name="Check Box 46" hidden="1">
              <a:extLst>
                <a:ext uri="{63B3BB69-23CF-44E3-9099-C40C66FF867C}">
                  <a14:compatExt spid="_x0000_s49198"/>
                </a:ext>
                <a:ext uri="{FF2B5EF4-FFF2-40B4-BE49-F238E27FC236}">
                  <a16:creationId xmlns:a16="http://schemas.microsoft.com/office/drawing/2014/main" id="{00000000-0008-0000-0F00-00002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65</xdr:row>
          <xdr:rowOff>165100</xdr:rowOff>
        </xdr:from>
        <xdr:to>
          <xdr:col>1</xdr:col>
          <xdr:colOff>596900</xdr:colOff>
          <xdr:row>67</xdr:row>
          <xdr:rowOff>50800</xdr:rowOff>
        </xdr:to>
        <xdr:sp macro="" textlink="">
          <xdr:nvSpPr>
            <xdr:cNvPr id="49199" name="Check Box 47" hidden="1">
              <a:extLst>
                <a:ext uri="{63B3BB69-23CF-44E3-9099-C40C66FF867C}">
                  <a14:compatExt spid="_x0000_s49199"/>
                </a:ext>
                <a:ext uri="{FF2B5EF4-FFF2-40B4-BE49-F238E27FC236}">
                  <a16:creationId xmlns:a16="http://schemas.microsoft.com/office/drawing/2014/main" id="{00000000-0008-0000-0F00-00002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254000</xdr:rowOff>
        </xdr:from>
        <xdr:to>
          <xdr:col>0</xdr:col>
          <xdr:colOff>527050</xdr:colOff>
          <xdr:row>69</xdr:row>
          <xdr:rowOff>38100</xdr:rowOff>
        </xdr:to>
        <xdr:sp macro="" textlink="">
          <xdr:nvSpPr>
            <xdr:cNvPr id="49200" name="Check Box 48" hidden="1">
              <a:extLst>
                <a:ext uri="{63B3BB69-23CF-44E3-9099-C40C66FF867C}">
                  <a14:compatExt spid="_x0000_s49200"/>
                </a:ext>
                <a:ext uri="{FF2B5EF4-FFF2-40B4-BE49-F238E27FC236}">
                  <a16:creationId xmlns:a16="http://schemas.microsoft.com/office/drawing/2014/main" id="{00000000-0008-0000-0F00-00003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67</xdr:row>
          <xdr:rowOff>266700</xdr:rowOff>
        </xdr:from>
        <xdr:to>
          <xdr:col>2</xdr:col>
          <xdr:colOff>647700</xdr:colOff>
          <xdr:row>69</xdr:row>
          <xdr:rowOff>50800</xdr:rowOff>
        </xdr:to>
        <xdr:sp macro="" textlink="">
          <xdr:nvSpPr>
            <xdr:cNvPr id="49201" name="Check Box 49" hidden="1">
              <a:extLst>
                <a:ext uri="{63B3BB69-23CF-44E3-9099-C40C66FF867C}">
                  <a14:compatExt spid="_x0000_s49201"/>
                </a:ext>
                <a:ext uri="{FF2B5EF4-FFF2-40B4-BE49-F238E27FC236}">
                  <a16:creationId xmlns:a16="http://schemas.microsoft.com/office/drawing/2014/main" id="{00000000-0008-0000-0F00-00003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67</xdr:row>
          <xdr:rowOff>279400</xdr:rowOff>
        </xdr:from>
        <xdr:to>
          <xdr:col>1</xdr:col>
          <xdr:colOff>603250</xdr:colOff>
          <xdr:row>69</xdr:row>
          <xdr:rowOff>63500</xdr:rowOff>
        </xdr:to>
        <xdr:sp macro="" textlink="">
          <xdr:nvSpPr>
            <xdr:cNvPr id="49202" name="Check Box 50" hidden="1">
              <a:extLst>
                <a:ext uri="{63B3BB69-23CF-44E3-9099-C40C66FF867C}">
                  <a14:compatExt spid="_x0000_s49202"/>
                </a:ext>
                <a:ext uri="{FF2B5EF4-FFF2-40B4-BE49-F238E27FC236}">
                  <a16:creationId xmlns:a16="http://schemas.microsoft.com/office/drawing/2014/main" id="{00000000-0008-0000-0F00-00003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74</xdr:row>
          <xdr:rowOff>152400</xdr:rowOff>
        </xdr:from>
        <xdr:to>
          <xdr:col>0</xdr:col>
          <xdr:colOff>482600</xdr:colOff>
          <xdr:row>76</xdr:row>
          <xdr:rowOff>31750</xdr:rowOff>
        </xdr:to>
        <xdr:sp macro="" textlink="">
          <xdr:nvSpPr>
            <xdr:cNvPr id="49203" name="Check Box 51" hidden="1">
              <a:extLst>
                <a:ext uri="{63B3BB69-23CF-44E3-9099-C40C66FF867C}">
                  <a14:compatExt spid="_x0000_s49203"/>
                </a:ext>
                <a:ext uri="{FF2B5EF4-FFF2-40B4-BE49-F238E27FC236}">
                  <a16:creationId xmlns:a16="http://schemas.microsoft.com/office/drawing/2014/main" id="{00000000-0008-0000-0F00-00003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74</xdr:row>
          <xdr:rowOff>184150</xdr:rowOff>
        </xdr:from>
        <xdr:to>
          <xdr:col>2</xdr:col>
          <xdr:colOff>406400</xdr:colOff>
          <xdr:row>76</xdr:row>
          <xdr:rowOff>38100</xdr:rowOff>
        </xdr:to>
        <xdr:sp macro="" textlink="">
          <xdr:nvSpPr>
            <xdr:cNvPr id="49204" name="Check Box 52" hidden="1">
              <a:extLst>
                <a:ext uri="{63B3BB69-23CF-44E3-9099-C40C66FF867C}">
                  <a14:compatExt spid="_x0000_s49204"/>
                </a:ext>
                <a:ext uri="{FF2B5EF4-FFF2-40B4-BE49-F238E27FC236}">
                  <a16:creationId xmlns:a16="http://schemas.microsoft.com/office/drawing/2014/main" id="{00000000-0008-0000-0F00-00003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74</xdr:row>
          <xdr:rowOff>165100</xdr:rowOff>
        </xdr:from>
        <xdr:to>
          <xdr:col>1</xdr:col>
          <xdr:colOff>412750</xdr:colOff>
          <xdr:row>76</xdr:row>
          <xdr:rowOff>25400</xdr:rowOff>
        </xdr:to>
        <xdr:sp macro="" textlink="">
          <xdr:nvSpPr>
            <xdr:cNvPr id="49205" name="Check Box 53" hidden="1">
              <a:extLst>
                <a:ext uri="{63B3BB69-23CF-44E3-9099-C40C66FF867C}">
                  <a14:compatExt spid="_x0000_s49205"/>
                </a:ext>
                <a:ext uri="{FF2B5EF4-FFF2-40B4-BE49-F238E27FC236}">
                  <a16:creationId xmlns:a16="http://schemas.microsoft.com/office/drawing/2014/main" id="{00000000-0008-0000-0F00-00003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76</xdr:row>
          <xdr:rowOff>152400</xdr:rowOff>
        </xdr:from>
        <xdr:to>
          <xdr:col>0</xdr:col>
          <xdr:colOff>482600</xdr:colOff>
          <xdr:row>78</xdr:row>
          <xdr:rowOff>31750</xdr:rowOff>
        </xdr:to>
        <xdr:sp macro="" textlink="">
          <xdr:nvSpPr>
            <xdr:cNvPr id="49206" name="Check Box 54" hidden="1">
              <a:extLst>
                <a:ext uri="{63B3BB69-23CF-44E3-9099-C40C66FF867C}">
                  <a14:compatExt spid="_x0000_s49206"/>
                </a:ext>
                <a:ext uri="{FF2B5EF4-FFF2-40B4-BE49-F238E27FC236}">
                  <a16:creationId xmlns:a16="http://schemas.microsoft.com/office/drawing/2014/main" id="{00000000-0008-0000-0F00-00003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76</xdr:row>
          <xdr:rowOff>184150</xdr:rowOff>
        </xdr:from>
        <xdr:to>
          <xdr:col>2</xdr:col>
          <xdr:colOff>406400</xdr:colOff>
          <xdr:row>78</xdr:row>
          <xdr:rowOff>38100</xdr:rowOff>
        </xdr:to>
        <xdr:sp macro="" textlink="">
          <xdr:nvSpPr>
            <xdr:cNvPr id="49207" name="Check Box 55" hidden="1">
              <a:extLst>
                <a:ext uri="{63B3BB69-23CF-44E3-9099-C40C66FF867C}">
                  <a14:compatExt spid="_x0000_s49207"/>
                </a:ext>
                <a:ext uri="{FF2B5EF4-FFF2-40B4-BE49-F238E27FC236}">
                  <a16:creationId xmlns:a16="http://schemas.microsoft.com/office/drawing/2014/main" id="{00000000-0008-0000-0F00-00003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76</xdr:row>
          <xdr:rowOff>165100</xdr:rowOff>
        </xdr:from>
        <xdr:to>
          <xdr:col>1</xdr:col>
          <xdr:colOff>412750</xdr:colOff>
          <xdr:row>78</xdr:row>
          <xdr:rowOff>25400</xdr:rowOff>
        </xdr:to>
        <xdr:sp macro="" textlink="">
          <xdr:nvSpPr>
            <xdr:cNvPr id="49208" name="Check Box 56" hidden="1">
              <a:extLst>
                <a:ext uri="{63B3BB69-23CF-44E3-9099-C40C66FF867C}">
                  <a14:compatExt spid="_x0000_s49208"/>
                </a:ext>
                <a:ext uri="{FF2B5EF4-FFF2-40B4-BE49-F238E27FC236}">
                  <a16:creationId xmlns:a16="http://schemas.microsoft.com/office/drawing/2014/main" id="{00000000-0008-0000-0F00-00003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81</xdr:row>
          <xdr:rowOff>203200</xdr:rowOff>
        </xdr:from>
        <xdr:to>
          <xdr:col>0</xdr:col>
          <xdr:colOff>520700</xdr:colOff>
          <xdr:row>83</xdr:row>
          <xdr:rowOff>76200</xdr:rowOff>
        </xdr:to>
        <xdr:sp macro="" textlink="">
          <xdr:nvSpPr>
            <xdr:cNvPr id="49209" name="Check Box 57" hidden="1">
              <a:extLst>
                <a:ext uri="{63B3BB69-23CF-44E3-9099-C40C66FF867C}">
                  <a14:compatExt spid="_x0000_s49209"/>
                </a:ext>
                <a:ext uri="{FF2B5EF4-FFF2-40B4-BE49-F238E27FC236}">
                  <a16:creationId xmlns:a16="http://schemas.microsoft.com/office/drawing/2014/main" id="{00000000-0008-0000-0F00-00003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241300</xdr:colOff>
          <xdr:row>81</xdr:row>
          <xdr:rowOff>190500</xdr:rowOff>
        </xdr:from>
        <xdr:to>
          <xdr:col>2</xdr:col>
          <xdr:colOff>660400</xdr:colOff>
          <xdr:row>83</xdr:row>
          <xdr:rowOff>76200</xdr:rowOff>
        </xdr:to>
        <xdr:sp macro="" textlink="">
          <xdr:nvSpPr>
            <xdr:cNvPr id="49210" name="Check Box 58" hidden="1">
              <a:extLst>
                <a:ext uri="{63B3BB69-23CF-44E3-9099-C40C66FF867C}">
                  <a14:compatExt spid="_x0000_s49210"/>
                </a:ext>
                <a:ext uri="{FF2B5EF4-FFF2-40B4-BE49-F238E27FC236}">
                  <a16:creationId xmlns:a16="http://schemas.microsoft.com/office/drawing/2014/main" id="{00000000-0008-0000-0F00-00003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81</xdr:row>
          <xdr:rowOff>190500</xdr:rowOff>
        </xdr:from>
        <xdr:to>
          <xdr:col>1</xdr:col>
          <xdr:colOff>603250</xdr:colOff>
          <xdr:row>83</xdr:row>
          <xdr:rowOff>76200</xdr:rowOff>
        </xdr:to>
        <xdr:sp macro="" textlink="">
          <xdr:nvSpPr>
            <xdr:cNvPr id="49211" name="Check Box 59" hidden="1">
              <a:extLst>
                <a:ext uri="{63B3BB69-23CF-44E3-9099-C40C66FF867C}">
                  <a14:compatExt spid="_x0000_s49211"/>
                </a:ext>
                <a:ext uri="{FF2B5EF4-FFF2-40B4-BE49-F238E27FC236}">
                  <a16:creationId xmlns:a16="http://schemas.microsoft.com/office/drawing/2014/main" id="{00000000-0008-0000-0F00-00003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87</xdr:row>
          <xdr:rowOff>107950</xdr:rowOff>
        </xdr:from>
        <xdr:to>
          <xdr:col>1</xdr:col>
          <xdr:colOff>25400</xdr:colOff>
          <xdr:row>87</xdr:row>
          <xdr:rowOff>241300</xdr:rowOff>
        </xdr:to>
        <xdr:sp macro="" textlink="">
          <xdr:nvSpPr>
            <xdr:cNvPr id="49212" name="Check Box 60" hidden="1">
              <a:extLst>
                <a:ext uri="{63B3BB69-23CF-44E3-9099-C40C66FF867C}">
                  <a14:compatExt spid="_x0000_s49212"/>
                </a:ext>
                <a:ext uri="{FF2B5EF4-FFF2-40B4-BE49-F238E27FC236}">
                  <a16:creationId xmlns:a16="http://schemas.microsoft.com/office/drawing/2014/main" id="{00000000-0008-0000-0F00-00003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87</xdr:row>
          <xdr:rowOff>63500</xdr:rowOff>
        </xdr:from>
        <xdr:to>
          <xdr:col>3</xdr:col>
          <xdr:colOff>31750</xdr:colOff>
          <xdr:row>87</xdr:row>
          <xdr:rowOff>279400</xdr:rowOff>
        </xdr:to>
        <xdr:sp macro="" textlink="">
          <xdr:nvSpPr>
            <xdr:cNvPr id="49213" name="Check Box 61" hidden="1">
              <a:extLst>
                <a:ext uri="{63B3BB69-23CF-44E3-9099-C40C66FF867C}">
                  <a14:compatExt spid="_x0000_s49213"/>
                </a:ext>
                <a:ext uri="{FF2B5EF4-FFF2-40B4-BE49-F238E27FC236}">
                  <a16:creationId xmlns:a16="http://schemas.microsoft.com/office/drawing/2014/main" id="{00000000-0008-0000-0F00-00003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87</xdr:row>
          <xdr:rowOff>50800</xdr:rowOff>
        </xdr:from>
        <xdr:to>
          <xdr:col>2</xdr:col>
          <xdr:colOff>88900</xdr:colOff>
          <xdr:row>87</xdr:row>
          <xdr:rowOff>298450</xdr:rowOff>
        </xdr:to>
        <xdr:sp macro="" textlink="">
          <xdr:nvSpPr>
            <xdr:cNvPr id="49214" name="Check Box 62" hidden="1">
              <a:extLst>
                <a:ext uri="{63B3BB69-23CF-44E3-9099-C40C66FF867C}">
                  <a14:compatExt spid="_x0000_s49214"/>
                </a:ext>
                <a:ext uri="{FF2B5EF4-FFF2-40B4-BE49-F238E27FC236}">
                  <a16:creationId xmlns:a16="http://schemas.microsoft.com/office/drawing/2014/main" id="{00000000-0008-0000-0F00-00003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89</xdr:row>
          <xdr:rowOff>76200</xdr:rowOff>
        </xdr:from>
        <xdr:to>
          <xdr:col>1</xdr:col>
          <xdr:colOff>31750</xdr:colOff>
          <xdr:row>89</xdr:row>
          <xdr:rowOff>342900</xdr:rowOff>
        </xdr:to>
        <xdr:sp macro="" textlink="">
          <xdr:nvSpPr>
            <xdr:cNvPr id="49215" name="Check Box 63" hidden="1">
              <a:extLst>
                <a:ext uri="{63B3BB69-23CF-44E3-9099-C40C66FF867C}">
                  <a14:compatExt spid="_x0000_s49215"/>
                </a:ext>
                <a:ext uri="{FF2B5EF4-FFF2-40B4-BE49-F238E27FC236}">
                  <a16:creationId xmlns:a16="http://schemas.microsoft.com/office/drawing/2014/main" id="{00000000-0008-0000-0F00-00003F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89</xdr:row>
          <xdr:rowOff>88900</xdr:rowOff>
        </xdr:from>
        <xdr:to>
          <xdr:col>3</xdr:col>
          <xdr:colOff>88900</xdr:colOff>
          <xdr:row>89</xdr:row>
          <xdr:rowOff>374650</xdr:rowOff>
        </xdr:to>
        <xdr:sp macro="" textlink="">
          <xdr:nvSpPr>
            <xdr:cNvPr id="49216" name="Check Box 64" hidden="1">
              <a:extLst>
                <a:ext uri="{63B3BB69-23CF-44E3-9099-C40C66FF867C}">
                  <a14:compatExt spid="_x0000_s49216"/>
                </a:ext>
                <a:ext uri="{FF2B5EF4-FFF2-40B4-BE49-F238E27FC236}">
                  <a16:creationId xmlns:a16="http://schemas.microsoft.com/office/drawing/2014/main" id="{00000000-0008-0000-0F00-000040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89</xdr:row>
          <xdr:rowOff>69850</xdr:rowOff>
        </xdr:from>
        <xdr:to>
          <xdr:col>2</xdr:col>
          <xdr:colOff>139700</xdr:colOff>
          <xdr:row>89</xdr:row>
          <xdr:rowOff>406400</xdr:rowOff>
        </xdr:to>
        <xdr:sp macro="" textlink="">
          <xdr:nvSpPr>
            <xdr:cNvPr id="49217" name="Check Box 65" hidden="1">
              <a:extLst>
                <a:ext uri="{63B3BB69-23CF-44E3-9099-C40C66FF867C}">
                  <a14:compatExt spid="_x0000_s49217"/>
                </a:ext>
                <a:ext uri="{FF2B5EF4-FFF2-40B4-BE49-F238E27FC236}">
                  <a16:creationId xmlns:a16="http://schemas.microsoft.com/office/drawing/2014/main" id="{00000000-0008-0000-0F00-000041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92</xdr:row>
          <xdr:rowOff>203200</xdr:rowOff>
        </xdr:from>
        <xdr:to>
          <xdr:col>1</xdr:col>
          <xdr:colOff>63500</xdr:colOff>
          <xdr:row>93</xdr:row>
          <xdr:rowOff>241300</xdr:rowOff>
        </xdr:to>
        <xdr:sp macro="" textlink="">
          <xdr:nvSpPr>
            <xdr:cNvPr id="49218" name="Check Box 66" hidden="1">
              <a:extLst>
                <a:ext uri="{63B3BB69-23CF-44E3-9099-C40C66FF867C}">
                  <a14:compatExt spid="_x0000_s49218"/>
                </a:ext>
                <a:ext uri="{FF2B5EF4-FFF2-40B4-BE49-F238E27FC236}">
                  <a16:creationId xmlns:a16="http://schemas.microsoft.com/office/drawing/2014/main" id="{00000000-0008-0000-0F00-000042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93</xdr:row>
          <xdr:rowOff>0</xdr:rowOff>
        </xdr:from>
        <xdr:to>
          <xdr:col>3</xdr:col>
          <xdr:colOff>12700</xdr:colOff>
          <xdr:row>94</xdr:row>
          <xdr:rowOff>25400</xdr:rowOff>
        </xdr:to>
        <xdr:sp macro="" textlink="">
          <xdr:nvSpPr>
            <xdr:cNvPr id="49219" name="Check Box 67" hidden="1">
              <a:extLst>
                <a:ext uri="{63B3BB69-23CF-44E3-9099-C40C66FF867C}">
                  <a14:compatExt spid="_x0000_s49219"/>
                </a:ext>
                <a:ext uri="{FF2B5EF4-FFF2-40B4-BE49-F238E27FC236}">
                  <a16:creationId xmlns:a16="http://schemas.microsoft.com/office/drawing/2014/main" id="{00000000-0008-0000-0F00-000043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92</xdr:row>
          <xdr:rowOff>184150</xdr:rowOff>
        </xdr:from>
        <xdr:to>
          <xdr:col>2</xdr:col>
          <xdr:colOff>215900</xdr:colOff>
          <xdr:row>93</xdr:row>
          <xdr:rowOff>260350</xdr:rowOff>
        </xdr:to>
        <xdr:sp macro="" textlink="">
          <xdr:nvSpPr>
            <xdr:cNvPr id="49220" name="Check Box 68" hidden="1">
              <a:extLst>
                <a:ext uri="{63B3BB69-23CF-44E3-9099-C40C66FF867C}">
                  <a14:compatExt spid="_x0000_s49220"/>
                </a:ext>
                <a:ext uri="{FF2B5EF4-FFF2-40B4-BE49-F238E27FC236}">
                  <a16:creationId xmlns:a16="http://schemas.microsoft.com/office/drawing/2014/main" id="{00000000-0008-0000-0F00-000044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93</xdr:row>
          <xdr:rowOff>0</xdr:rowOff>
        </xdr:from>
        <xdr:to>
          <xdr:col>3</xdr:col>
          <xdr:colOff>12700</xdr:colOff>
          <xdr:row>94</xdr:row>
          <xdr:rowOff>25400</xdr:rowOff>
        </xdr:to>
        <xdr:sp macro="" textlink="">
          <xdr:nvSpPr>
            <xdr:cNvPr id="49221" name="Check Box 69" hidden="1">
              <a:extLst>
                <a:ext uri="{63B3BB69-23CF-44E3-9099-C40C66FF867C}">
                  <a14:compatExt spid="_x0000_s49221"/>
                </a:ext>
                <a:ext uri="{FF2B5EF4-FFF2-40B4-BE49-F238E27FC236}">
                  <a16:creationId xmlns:a16="http://schemas.microsoft.com/office/drawing/2014/main" id="{00000000-0008-0000-0F00-000045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95</xdr:row>
          <xdr:rowOff>63500</xdr:rowOff>
        </xdr:from>
        <xdr:to>
          <xdr:col>1</xdr:col>
          <xdr:colOff>215900</xdr:colOff>
          <xdr:row>95</xdr:row>
          <xdr:rowOff>431800</xdr:rowOff>
        </xdr:to>
        <xdr:sp macro="" textlink="">
          <xdr:nvSpPr>
            <xdr:cNvPr id="49222" name="Check Box 70" hidden="1">
              <a:extLst>
                <a:ext uri="{63B3BB69-23CF-44E3-9099-C40C66FF867C}">
                  <a14:compatExt spid="_x0000_s49222"/>
                </a:ext>
                <a:ext uri="{FF2B5EF4-FFF2-40B4-BE49-F238E27FC236}">
                  <a16:creationId xmlns:a16="http://schemas.microsoft.com/office/drawing/2014/main" id="{00000000-0008-0000-0F00-000046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95</xdr:row>
          <xdr:rowOff>101600</xdr:rowOff>
        </xdr:from>
        <xdr:to>
          <xdr:col>3</xdr:col>
          <xdr:colOff>114300</xdr:colOff>
          <xdr:row>95</xdr:row>
          <xdr:rowOff>393700</xdr:rowOff>
        </xdr:to>
        <xdr:sp macro="" textlink="">
          <xdr:nvSpPr>
            <xdr:cNvPr id="49223" name="Check Box 71" hidden="1">
              <a:extLst>
                <a:ext uri="{63B3BB69-23CF-44E3-9099-C40C66FF867C}">
                  <a14:compatExt spid="_x0000_s49223"/>
                </a:ext>
                <a:ext uri="{FF2B5EF4-FFF2-40B4-BE49-F238E27FC236}">
                  <a16:creationId xmlns:a16="http://schemas.microsoft.com/office/drawing/2014/main" id="{00000000-0008-0000-0F00-000047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94</xdr:row>
          <xdr:rowOff>203200</xdr:rowOff>
        </xdr:from>
        <xdr:to>
          <xdr:col>2</xdr:col>
          <xdr:colOff>152400</xdr:colOff>
          <xdr:row>95</xdr:row>
          <xdr:rowOff>508000</xdr:rowOff>
        </xdr:to>
        <xdr:sp macro="" textlink="">
          <xdr:nvSpPr>
            <xdr:cNvPr id="49224" name="Check Box 72" hidden="1">
              <a:extLst>
                <a:ext uri="{63B3BB69-23CF-44E3-9099-C40C66FF867C}">
                  <a14:compatExt spid="_x0000_s49224"/>
                </a:ext>
                <a:ext uri="{FF2B5EF4-FFF2-40B4-BE49-F238E27FC236}">
                  <a16:creationId xmlns:a16="http://schemas.microsoft.com/office/drawing/2014/main" id="{00000000-0008-0000-0F00-000048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91</xdr:row>
          <xdr:rowOff>88900</xdr:rowOff>
        </xdr:from>
        <xdr:to>
          <xdr:col>1</xdr:col>
          <xdr:colOff>31750</xdr:colOff>
          <xdr:row>91</xdr:row>
          <xdr:rowOff>222250</xdr:rowOff>
        </xdr:to>
        <xdr:sp macro="" textlink="">
          <xdr:nvSpPr>
            <xdr:cNvPr id="49225" name="Check Box 73" hidden="1">
              <a:extLst>
                <a:ext uri="{63B3BB69-23CF-44E3-9099-C40C66FF867C}">
                  <a14:compatExt spid="_x0000_s49225"/>
                </a:ext>
                <a:ext uri="{FF2B5EF4-FFF2-40B4-BE49-F238E27FC236}">
                  <a16:creationId xmlns:a16="http://schemas.microsoft.com/office/drawing/2014/main" id="{00000000-0008-0000-0F00-000049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222250</xdr:colOff>
          <xdr:row>90</xdr:row>
          <xdr:rowOff>177800</xdr:rowOff>
        </xdr:from>
        <xdr:to>
          <xdr:col>3</xdr:col>
          <xdr:colOff>177800</xdr:colOff>
          <xdr:row>91</xdr:row>
          <xdr:rowOff>279400</xdr:rowOff>
        </xdr:to>
        <xdr:sp macro="" textlink="">
          <xdr:nvSpPr>
            <xdr:cNvPr id="49226" name="Check Box 74" hidden="1">
              <a:extLst>
                <a:ext uri="{63B3BB69-23CF-44E3-9099-C40C66FF867C}">
                  <a14:compatExt spid="_x0000_s49226"/>
                </a:ext>
                <a:ext uri="{FF2B5EF4-FFF2-40B4-BE49-F238E27FC236}">
                  <a16:creationId xmlns:a16="http://schemas.microsoft.com/office/drawing/2014/main" id="{00000000-0008-0000-0F00-00004A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91</xdr:row>
          <xdr:rowOff>25400</xdr:rowOff>
        </xdr:from>
        <xdr:to>
          <xdr:col>2</xdr:col>
          <xdr:colOff>139700</xdr:colOff>
          <xdr:row>91</xdr:row>
          <xdr:rowOff>292100</xdr:rowOff>
        </xdr:to>
        <xdr:sp macro="" textlink="">
          <xdr:nvSpPr>
            <xdr:cNvPr id="49227" name="Check Box 75" hidden="1">
              <a:extLst>
                <a:ext uri="{63B3BB69-23CF-44E3-9099-C40C66FF867C}">
                  <a14:compatExt spid="_x0000_s49227"/>
                </a:ext>
                <a:ext uri="{FF2B5EF4-FFF2-40B4-BE49-F238E27FC236}">
                  <a16:creationId xmlns:a16="http://schemas.microsoft.com/office/drawing/2014/main" id="{00000000-0008-0000-0F00-00004B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57</xdr:row>
          <xdr:rowOff>152400</xdr:rowOff>
        </xdr:from>
        <xdr:to>
          <xdr:col>0</xdr:col>
          <xdr:colOff>482600</xdr:colOff>
          <xdr:row>58</xdr:row>
          <xdr:rowOff>222250</xdr:rowOff>
        </xdr:to>
        <xdr:sp macro="" textlink="">
          <xdr:nvSpPr>
            <xdr:cNvPr id="49228" name="Check Box 76" hidden="1">
              <a:extLst>
                <a:ext uri="{63B3BB69-23CF-44E3-9099-C40C66FF867C}">
                  <a14:compatExt spid="_x0000_s49228"/>
                </a:ext>
                <a:ext uri="{FF2B5EF4-FFF2-40B4-BE49-F238E27FC236}">
                  <a16:creationId xmlns:a16="http://schemas.microsoft.com/office/drawing/2014/main" id="{00000000-0008-0000-0F00-00004C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57</xdr:row>
          <xdr:rowOff>184150</xdr:rowOff>
        </xdr:from>
        <xdr:to>
          <xdr:col>2</xdr:col>
          <xdr:colOff>406400</xdr:colOff>
          <xdr:row>58</xdr:row>
          <xdr:rowOff>228600</xdr:rowOff>
        </xdr:to>
        <xdr:sp macro="" textlink="">
          <xdr:nvSpPr>
            <xdr:cNvPr id="49229" name="Check Box 77" hidden="1">
              <a:extLst>
                <a:ext uri="{63B3BB69-23CF-44E3-9099-C40C66FF867C}">
                  <a14:compatExt spid="_x0000_s49229"/>
                </a:ext>
                <a:ext uri="{FF2B5EF4-FFF2-40B4-BE49-F238E27FC236}">
                  <a16:creationId xmlns:a16="http://schemas.microsoft.com/office/drawing/2014/main" id="{00000000-0008-0000-0F00-00004D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57</xdr:row>
          <xdr:rowOff>165100</xdr:rowOff>
        </xdr:from>
        <xdr:to>
          <xdr:col>1</xdr:col>
          <xdr:colOff>412750</xdr:colOff>
          <xdr:row>58</xdr:row>
          <xdr:rowOff>215900</xdr:rowOff>
        </xdr:to>
        <xdr:sp macro="" textlink="">
          <xdr:nvSpPr>
            <xdr:cNvPr id="49230" name="Check Box 78" hidden="1">
              <a:extLst>
                <a:ext uri="{63B3BB69-23CF-44E3-9099-C40C66FF867C}">
                  <a14:compatExt spid="_x0000_s49230"/>
                </a:ext>
                <a:ext uri="{FF2B5EF4-FFF2-40B4-BE49-F238E27FC236}">
                  <a16:creationId xmlns:a16="http://schemas.microsoft.com/office/drawing/2014/main" id="{00000000-0008-0000-0F00-00004EC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0</xdr:col>
      <xdr:colOff>553403</xdr:colOff>
      <xdr:row>145</xdr:row>
      <xdr:rowOff>52388</xdr:rowOff>
    </xdr:from>
    <xdr:ext cx="6090284" cy="6424611"/>
    <xdr:pic>
      <xdr:nvPicPr>
        <xdr:cNvPr id="14" name="Picture 13">
          <a:extLst>
            <a:ext uri="{FF2B5EF4-FFF2-40B4-BE49-F238E27FC236}">
              <a16:creationId xmlns:a16="http://schemas.microsoft.com/office/drawing/2014/main" id="{00000000-0008-0000-0300-00000E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3403" y="47617857"/>
          <a:ext cx="6090284" cy="6424611"/>
        </a:xfrm>
        <a:prstGeom prst="rect">
          <a:avLst/>
        </a:prstGeom>
        <a:noFill/>
      </xdr:spPr>
    </xdr:pic>
    <xdr:clientData/>
  </xdr:oneCellAnchor>
  <xdr:oneCellAnchor>
    <xdr:from>
      <xdr:col>4</xdr:col>
      <xdr:colOff>1059656</xdr:colOff>
      <xdr:row>145</xdr:row>
      <xdr:rowOff>59530</xdr:rowOff>
    </xdr:from>
    <xdr:ext cx="6405562" cy="6429376"/>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798469" y="47624999"/>
          <a:ext cx="6405562" cy="6429376"/>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xdr:from>
      <xdr:col>13</xdr:col>
      <xdr:colOff>11852</xdr:colOff>
      <xdr:row>19</xdr:row>
      <xdr:rowOff>42333</xdr:rowOff>
    </xdr:from>
    <xdr:to>
      <xdr:col>19</xdr:col>
      <xdr:colOff>601133</xdr:colOff>
      <xdr:row>30</xdr:row>
      <xdr:rowOff>143934</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7936652" y="3661833"/>
          <a:ext cx="4246881" cy="2197101"/>
        </a:xfrm>
        <a:prstGeom prst="rect">
          <a:avLst/>
        </a:prstGeom>
        <a:solidFill>
          <a:srgbClr val="FFFF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Guidance to answering "No"</a:t>
          </a:r>
          <a:r>
            <a:rPr lang="en-US" sz="1100" b="1" u="sng" baseline="0"/>
            <a:t> or "Yes" </a:t>
          </a:r>
          <a:br>
            <a:rPr lang="en-US" sz="1100" baseline="0"/>
          </a:br>
          <a:br>
            <a:rPr lang="en-US" sz="1100" baseline="0"/>
          </a:br>
          <a:r>
            <a:rPr lang="en-US" sz="1100" b="1" u="sng" baseline="0"/>
            <a:t>No</a:t>
          </a:r>
          <a:r>
            <a:rPr lang="en-US" sz="1100" baseline="0"/>
            <a:t>= The home/unit will only have High Ventilation </a:t>
          </a:r>
          <a:r>
            <a:rPr lang="en-US" sz="1100" b="0" u="sng" baseline="0"/>
            <a:t>OR</a:t>
          </a:r>
          <a:r>
            <a:rPr lang="en-US" sz="1100" baseline="0"/>
            <a:t> will not have High &amp; Low Ventilation split 50/50 at completion.  </a:t>
          </a:r>
          <a:r>
            <a:rPr lang="en-US" sz="1100" b="1" i="1" baseline="0"/>
            <a:t>Will utilize 1/150 section to determine total ventilation needed for compliance </a:t>
          </a:r>
          <a:br>
            <a:rPr lang="en-US" sz="1100" b="1" baseline="0"/>
          </a:br>
          <a:br>
            <a:rPr lang="en-US" sz="1100" baseline="0"/>
          </a:br>
          <a:r>
            <a:rPr lang="en-US" sz="1100" b="1" u="sng" baseline="0">
              <a:solidFill>
                <a:schemeClr val="dk1"/>
              </a:solidFill>
              <a:effectLst/>
              <a:latin typeface="+mn-lt"/>
              <a:ea typeface="+mn-ea"/>
              <a:cs typeface="+mn-cs"/>
            </a:rPr>
            <a:t>Yes</a:t>
          </a:r>
          <a:r>
            <a:rPr lang="en-US" sz="1100" baseline="0">
              <a:solidFill>
                <a:schemeClr val="dk1"/>
              </a:solidFill>
              <a:effectLst/>
              <a:latin typeface="+mn-lt"/>
              <a:ea typeface="+mn-ea"/>
              <a:cs typeface="+mn-cs"/>
            </a:rPr>
            <a:t>=  The home/unit will have High &amp; Low Ventilation split 50/50 at completion.  </a:t>
          </a:r>
          <a:r>
            <a:rPr lang="en-US" sz="1100" b="1" i="1" baseline="0">
              <a:solidFill>
                <a:schemeClr val="dk1"/>
              </a:solidFill>
              <a:effectLst/>
              <a:latin typeface="+mn-lt"/>
              <a:ea typeface="+mn-ea"/>
              <a:cs typeface="+mn-cs"/>
            </a:rPr>
            <a:t>Will utilize 1/300 section to determine amount of High &amp; Low Ventilation needed for compliance </a:t>
          </a:r>
          <a:endParaRPr lang="en-US" sz="1100" b="1" i="1"/>
        </a:p>
      </xdr:txBody>
    </xdr:sp>
    <xdr:clientData/>
  </xdr:twoCellAnchor>
  <xdr:twoCellAnchor>
    <xdr:from>
      <xdr:col>9</xdr:col>
      <xdr:colOff>143936</xdr:colOff>
      <xdr:row>14</xdr:row>
      <xdr:rowOff>42333</xdr:rowOff>
    </xdr:from>
    <xdr:to>
      <xdr:col>12</xdr:col>
      <xdr:colOff>355601</xdr:colOff>
      <xdr:row>17</xdr:row>
      <xdr:rowOff>160867</xdr:rowOff>
    </xdr:to>
    <xdr:cxnSp macro="">
      <xdr:nvCxnSpPr>
        <xdr:cNvPr id="3" name="Straight Arrow Connector 3">
          <a:extLst>
            <a:ext uri="{FF2B5EF4-FFF2-40B4-BE49-F238E27FC236}">
              <a16:creationId xmlns:a16="http://schemas.microsoft.com/office/drawing/2014/main" id="{00000000-0008-0000-0400-000003000000}"/>
            </a:ext>
          </a:extLst>
        </xdr:cNvPr>
        <xdr:cNvCxnSpPr/>
      </xdr:nvCxnSpPr>
      <xdr:spPr>
        <a:xfrm rot="10800000" flipV="1">
          <a:off x="5630336" y="2709333"/>
          <a:ext cx="2040465" cy="690034"/>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11006</xdr:colOff>
      <xdr:row>12</xdr:row>
      <xdr:rowOff>20320</xdr:rowOff>
    </xdr:from>
    <xdr:to>
      <xdr:col>19</xdr:col>
      <xdr:colOff>609599</xdr:colOff>
      <xdr:row>18</xdr:row>
      <xdr:rowOff>67733</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7935806" y="2306320"/>
          <a:ext cx="4256193" cy="1190413"/>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Total Existing Vent Area</a:t>
          </a:r>
          <a:r>
            <a:rPr lang="en-US" sz="1100" b="1" u="sng" baseline="0"/>
            <a:t> (High</a:t>
          </a:r>
          <a:r>
            <a:rPr lang="en-US" sz="1100" baseline="0"/>
            <a:t>)= Auto Calculation to show the home/unit(s) existing high ventilation, if applicable. </a:t>
          </a:r>
          <a:br>
            <a:rPr lang="en-US" sz="1100" baseline="0"/>
          </a:br>
          <a:br>
            <a:rPr lang="en-US" sz="1100" baseline="0"/>
          </a:br>
          <a:r>
            <a:rPr lang="en-US" sz="1100" b="1" u="sng" baseline="0"/>
            <a:t>Total Existing Vent Area (Low)= </a:t>
          </a:r>
          <a:r>
            <a:rPr lang="en-US" sz="1100" baseline="0"/>
            <a:t>Auto Calculation to show the home/unit(s) existing low ventilation, if applicable. </a:t>
          </a:r>
          <a:endParaRPr lang="en-US" sz="1100"/>
        </a:p>
      </xdr:txBody>
    </xdr:sp>
    <xdr:clientData/>
  </xdr:twoCellAnchor>
  <xdr:twoCellAnchor>
    <xdr:from>
      <xdr:col>9</xdr:col>
      <xdr:colOff>125307</xdr:colOff>
      <xdr:row>19</xdr:row>
      <xdr:rowOff>129540</xdr:rowOff>
    </xdr:from>
    <xdr:to>
      <xdr:col>12</xdr:col>
      <xdr:colOff>460587</xdr:colOff>
      <xdr:row>19</xdr:row>
      <xdr:rowOff>137160</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a:xfrm flipH="1">
          <a:off x="5611707" y="3749040"/>
          <a:ext cx="2164080" cy="762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2116</xdr:colOff>
      <xdr:row>38</xdr:row>
      <xdr:rowOff>42333</xdr:rowOff>
    </xdr:from>
    <xdr:to>
      <xdr:col>19</xdr:col>
      <xdr:colOff>592666</xdr:colOff>
      <xdr:row>44</xdr:row>
      <xdr:rowOff>59267</xdr:rowOff>
    </xdr:to>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7926916" y="7281333"/>
          <a:ext cx="4248150" cy="1159934"/>
        </a:xfrm>
        <a:prstGeom prst="rect">
          <a:avLst/>
        </a:prstGeom>
        <a:solidFill>
          <a:srgbClr val="FFFF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Compliance answers</a:t>
          </a:r>
          <a:br>
            <a:rPr lang="en-US" sz="1100"/>
          </a:br>
          <a:br>
            <a:rPr lang="en-US" sz="1100"/>
          </a:br>
          <a:r>
            <a:rPr lang="en-US" sz="1100"/>
            <a:t>If any</a:t>
          </a:r>
          <a:r>
            <a:rPr lang="en-US" sz="1100" baseline="0"/>
            <a:t> of these numbers are </a:t>
          </a:r>
          <a:r>
            <a:rPr lang="en-US" sz="1100" b="1" u="sng" baseline="0"/>
            <a:t>"No" </a:t>
          </a:r>
          <a:r>
            <a:rPr lang="en-US" sz="1100" baseline="0"/>
            <a:t>the home/unit will need additional ventilation. </a:t>
          </a:r>
          <a:endParaRPr lang="en-US" sz="1100"/>
        </a:p>
      </xdr:txBody>
    </xdr:sp>
    <xdr:clientData/>
  </xdr:twoCellAnchor>
  <xdr:twoCellAnchor>
    <xdr:from>
      <xdr:col>9</xdr:col>
      <xdr:colOff>203200</xdr:colOff>
      <xdr:row>40</xdr:row>
      <xdr:rowOff>106680</xdr:rowOff>
    </xdr:from>
    <xdr:to>
      <xdr:col>12</xdr:col>
      <xdr:colOff>533400</xdr:colOff>
      <xdr:row>40</xdr:row>
      <xdr:rowOff>110067</xdr:rowOff>
    </xdr:to>
    <xdr:cxnSp macro="">
      <xdr:nvCxnSpPr>
        <xdr:cNvPr id="7" name="Straight Arrow Connector 6">
          <a:extLst>
            <a:ext uri="{FF2B5EF4-FFF2-40B4-BE49-F238E27FC236}">
              <a16:creationId xmlns:a16="http://schemas.microsoft.com/office/drawing/2014/main" id="{00000000-0008-0000-0400-000007000000}"/>
            </a:ext>
          </a:extLst>
        </xdr:cNvPr>
        <xdr:cNvCxnSpPr/>
      </xdr:nvCxnSpPr>
      <xdr:spPr>
        <a:xfrm flipH="1">
          <a:off x="5689600" y="7726680"/>
          <a:ext cx="2159000" cy="338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9</xdr:col>
      <xdr:colOff>152401</xdr:colOff>
      <xdr:row>24</xdr:row>
      <xdr:rowOff>25401</xdr:rowOff>
    </xdr:from>
    <xdr:to>
      <xdr:col>12</xdr:col>
      <xdr:colOff>347136</xdr:colOff>
      <xdr:row>32</xdr:row>
      <xdr:rowOff>118535</xdr:rowOff>
    </xdr:to>
    <xdr:cxnSp macro="">
      <xdr:nvCxnSpPr>
        <xdr:cNvPr id="8" name="Elbow Connector 7">
          <a:extLst>
            <a:ext uri="{FF2B5EF4-FFF2-40B4-BE49-F238E27FC236}">
              <a16:creationId xmlns:a16="http://schemas.microsoft.com/office/drawing/2014/main" id="{00000000-0008-0000-0400-000008000000}"/>
            </a:ext>
          </a:extLst>
        </xdr:cNvPr>
        <xdr:cNvCxnSpPr/>
      </xdr:nvCxnSpPr>
      <xdr:spPr>
        <a:xfrm rot="10800000">
          <a:off x="5638801" y="4597401"/>
          <a:ext cx="2023535" cy="1617134"/>
        </a:xfrm>
        <a:prstGeom prst="bentConnector3">
          <a:avLst>
            <a:gd name="adj1" fmla="val 50000"/>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0</xdr:colOff>
      <xdr:row>1</xdr:row>
      <xdr:rowOff>0</xdr:rowOff>
    </xdr:from>
    <xdr:to>
      <xdr:col>19</xdr:col>
      <xdr:colOff>584200</xdr:colOff>
      <xdr:row>11</xdr:row>
      <xdr:rowOff>76200</xdr:rowOff>
    </xdr:to>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7924800" y="190500"/>
          <a:ext cx="4241800" cy="1981200"/>
        </a:xfrm>
        <a:prstGeom prst="rect">
          <a:avLst/>
        </a:prstGeom>
        <a:solidFill>
          <a:srgbClr val="FFFFEB"/>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1" u="sng"/>
            <a:t>Approx Home Square Footage </a:t>
          </a:r>
          <a:r>
            <a:rPr lang="en-US" sz="1100" baseline="0"/>
            <a:t>= complete square footage of home. </a:t>
          </a:r>
          <a:br>
            <a:rPr lang="en-US" sz="1100" baseline="0"/>
          </a:br>
          <a:br>
            <a:rPr lang="en-US" sz="1100" baseline="0"/>
          </a:br>
          <a:r>
            <a:rPr lang="en-US" sz="1100" b="1" u="sng" baseline="0"/>
            <a:t>Approx Ventable Attic Square Footage</a:t>
          </a:r>
          <a:r>
            <a:rPr lang="en-US" sz="1100" b="0" u="none" baseline="0"/>
            <a:t> = </a:t>
          </a:r>
          <a:r>
            <a:rPr lang="en-US" sz="1100" baseline="0"/>
            <a:t>square footage of ventable attic floor, i.e. attic area with airspace between roof decking and attic floor.   </a:t>
          </a:r>
          <a:br>
            <a:rPr lang="en-US" sz="1100" baseline="0"/>
          </a:br>
          <a:br>
            <a:rPr lang="en-US" sz="1100" baseline="0"/>
          </a:br>
          <a:r>
            <a:rPr lang="en-US" sz="1100" baseline="0">
              <a:solidFill>
                <a:schemeClr val="dk1"/>
              </a:solidFill>
              <a:effectLst/>
              <a:latin typeface="+mn-lt"/>
              <a:ea typeface="+mn-ea"/>
              <a:cs typeface="+mn-cs"/>
            </a:rPr>
            <a:t>• Keep in mind that vaulted or cathedral ceiling areas need to be taken into consideration when identifying the ventable attic square footage </a:t>
          </a:r>
          <a:br>
            <a:rPr lang="en-US" sz="1100" baseline="0">
              <a:solidFill>
                <a:schemeClr val="dk1"/>
              </a:solidFill>
              <a:effectLst/>
              <a:latin typeface="+mn-lt"/>
              <a:ea typeface="+mn-ea"/>
              <a:cs typeface="+mn-cs"/>
            </a:rPr>
          </a:br>
          <a:r>
            <a:rPr lang="en-US" sz="1100" baseline="0">
              <a:solidFill>
                <a:schemeClr val="dk1"/>
              </a:solidFill>
              <a:effectLst/>
              <a:latin typeface="+mn-lt"/>
              <a:ea typeface="+mn-ea"/>
              <a:cs typeface="+mn-cs"/>
            </a:rPr>
            <a:t>• Shared attic space over garage should be included</a:t>
          </a:r>
          <a:endParaRPr lang="en-US">
            <a:effectLst/>
          </a:endParaRPr>
        </a:p>
        <a:p>
          <a:br>
            <a:rPr lang="en-US" sz="1100" baseline="0"/>
          </a:br>
          <a:endParaRPr lang="en-US" sz="1100"/>
        </a:p>
      </xdr:txBody>
    </xdr:sp>
    <xdr:clientData/>
  </xdr:twoCellAnchor>
  <xdr:twoCellAnchor>
    <xdr:from>
      <xdr:col>9</xdr:col>
      <xdr:colOff>152401</xdr:colOff>
      <xdr:row>2</xdr:row>
      <xdr:rowOff>8467</xdr:rowOff>
    </xdr:from>
    <xdr:to>
      <xdr:col>12</xdr:col>
      <xdr:colOff>487681</xdr:colOff>
      <xdr:row>2</xdr:row>
      <xdr:rowOff>16087</xdr:rowOff>
    </xdr:to>
    <xdr:cxnSp macro="">
      <xdr:nvCxnSpPr>
        <xdr:cNvPr id="10" name="Straight Arrow Connector 9">
          <a:extLst>
            <a:ext uri="{FF2B5EF4-FFF2-40B4-BE49-F238E27FC236}">
              <a16:creationId xmlns:a16="http://schemas.microsoft.com/office/drawing/2014/main" id="{00000000-0008-0000-0400-00000A000000}"/>
            </a:ext>
          </a:extLst>
        </xdr:cNvPr>
        <xdr:cNvCxnSpPr/>
      </xdr:nvCxnSpPr>
      <xdr:spPr>
        <a:xfrm flipH="1">
          <a:off x="5638801" y="389467"/>
          <a:ext cx="2164080" cy="762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25400</xdr:colOff>
      <xdr:row>45</xdr:row>
      <xdr:rowOff>135467</xdr:rowOff>
    </xdr:from>
    <xdr:to>
      <xdr:col>19</xdr:col>
      <xdr:colOff>592666</xdr:colOff>
      <xdr:row>52</xdr:row>
      <xdr:rowOff>143934</xdr:rowOff>
    </xdr:to>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7950200" y="8707967"/>
          <a:ext cx="4224866" cy="134196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Remaining/Needed</a:t>
          </a:r>
          <a:r>
            <a:rPr lang="en-US" sz="1100" b="1" u="sng" baseline="0"/>
            <a:t> Ventilation Calculator</a:t>
          </a:r>
          <a:br>
            <a:rPr lang="en-US" sz="1100"/>
          </a:br>
          <a:br>
            <a:rPr lang="en-US" sz="1100"/>
          </a:br>
          <a:r>
            <a:rPr lang="en-US" sz="1100"/>
            <a:t>•If </a:t>
          </a:r>
          <a:r>
            <a:rPr lang="en-US" sz="1100" baseline="0"/>
            <a:t>values are </a:t>
          </a:r>
          <a:r>
            <a:rPr lang="en-US" sz="1100" b="1" u="none" baseline="0"/>
            <a:t>negative  </a:t>
          </a:r>
          <a:r>
            <a:rPr lang="en-US" sz="1100" baseline="0"/>
            <a:t>additional ventilation is needed for compliance. </a:t>
          </a:r>
          <a:endParaRPr lang="en-US" sz="1100"/>
        </a:p>
      </xdr:txBody>
    </xdr:sp>
    <xdr:clientData/>
  </xdr:twoCellAnchor>
  <xdr:twoCellAnchor>
    <xdr:from>
      <xdr:col>9</xdr:col>
      <xdr:colOff>169333</xdr:colOff>
      <xdr:row>49</xdr:row>
      <xdr:rowOff>0</xdr:rowOff>
    </xdr:from>
    <xdr:to>
      <xdr:col>12</xdr:col>
      <xdr:colOff>519007</xdr:colOff>
      <xdr:row>49</xdr:row>
      <xdr:rowOff>8467</xdr:rowOff>
    </xdr:to>
    <xdr:cxnSp macro="">
      <xdr:nvCxnSpPr>
        <xdr:cNvPr id="12" name="Straight Arrow Connector 11">
          <a:extLst>
            <a:ext uri="{FF2B5EF4-FFF2-40B4-BE49-F238E27FC236}">
              <a16:creationId xmlns:a16="http://schemas.microsoft.com/office/drawing/2014/main" id="{00000000-0008-0000-0400-00000C000000}"/>
            </a:ext>
          </a:extLst>
        </xdr:cNvPr>
        <xdr:cNvCxnSpPr/>
      </xdr:nvCxnSpPr>
      <xdr:spPr>
        <a:xfrm flipH="1">
          <a:off x="5655733" y="9334500"/>
          <a:ext cx="2178474" cy="846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13</xdr:col>
      <xdr:colOff>16934</xdr:colOff>
      <xdr:row>30</xdr:row>
      <xdr:rowOff>381000</xdr:rowOff>
    </xdr:from>
    <xdr:to>
      <xdr:col>19</xdr:col>
      <xdr:colOff>606215</xdr:colOff>
      <xdr:row>35</xdr:row>
      <xdr:rowOff>0</xdr:rowOff>
    </xdr:to>
    <xdr:sp macro="" textlink="">
      <xdr:nvSpPr>
        <xdr:cNvPr id="13" name="TextBox 12">
          <a:extLst>
            <a:ext uri="{FF2B5EF4-FFF2-40B4-BE49-F238E27FC236}">
              <a16:creationId xmlns:a16="http://schemas.microsoft.com/office/drawing/2014/main" id="{00000000-0008-0000-0400-00000D000000}"/>
            </a:ext>
          </a:extLst>
        </xdr:cNvPr>
        <xdr:cNvSpPr txBox="1"/>
      </xdr:nvSpPr>
      <xdr:spPr>
        <a:xfrm>
          <a:off x="7941734" y="5905500"/>
          <a:ext cx="4246881" cy="7620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u="sng"/>
            <a:t>Amount of Ventilation</a:t>
          </a:r>
          <a:r>
            <a:rPr lang="en-US" sz="1100" b="1" u="sng" baseline="0"/>
            <a:t> Needed for Compliance</a:t>
          </a:r>
          <a:br>
            <a:rPr lang="en-US" sz="1100" baseline="0"/>
          </a:br>
          <a:br>
            <a:rPr lang="en-US" sz="1100" baseline="0"/>
          </a:br>
          <a:r>
            <a:rPr lang="en-US" sz="1100" b="0" u="none" baseline="0"/>
            <a:t>Will display amount of ventilation needed for compliance based on the No/Yes selection from above.  </a:t>
          </a:r>
          <a:br>
            <a:rPr lang="en-US" sz="1100" b="0" u="none" baseline="0"/>
          </a:br>
          <a:br>
            <a:rPr lang="en-US" sz="1100" b="0" u="none" baseline="0"/>
          </a:br>
          <a:endParaRPr lang="en-US" sz="1100" b="0" i="1" u="none"/>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38</xdr:row>
      <xdr:rowOff>27940</xdr:rowOff>
    </xdr:from>
    <xdr:to>
      <xdr:col>5</xdr:col>
      <xdr:colOff>5080</xdr:colOff>
      <xdr:row>46</xdr:row>
      <xdr:rowOff>97790</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0" y="7293610"/>
          <a:ext cx="5788660" cy="1544320"/>
        </a:xfrm>
        <a:prstGeom prst="rect">
          <a:avLst/>
        </a:prstGeom>
        <a:solidFill>
          <a:srgbClr val="FFFFCC"/>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aseline="0"/>
            <a:t>Estimated Annual Usage Lookups: </a:t>
          </a:r>
          <a:br>
            <a:rPr lang="en-US" sz="1100" baseline="0"/>
          </a:br>
          <a:r>
            <a:rPr lang="en-US" sz="1100" baseline="0"/>
            <a:t>• Refrigerator and Freezer Energy Rating Online Search Tool - You may use this to check accuracy of Refrigerator Monitoring Reading if able to locate. </a:t>
          </a:r>
          <a:br>
            <a:rPr lang="en-US" sz="1100" baseline="0"/>
          </a:br>
          <a:r>
            <a:rPr lang="en-US" sz="1100" baseline="0"/>
            <a:t>• </a:t>
          </a:r>
          <a:r>
            <a:rPr lang="en-US">
              <a:hlinkClick xmlns:r="http://schemas.openxmlformats.org/officeDocument/2006/relationships" r:id=""/>
            </a:rPr>
            <a:t>Refrigerator and Freezer Energy Rating Online Search Tool | Department of Energy</a:t>
          </a:r>
          <a:br>
            <a:rPr lang="en-US"/>
          </a:br>
          <a:br>
            <a:rPr lang="en-US"/>
          </a:br>
          <a:r>
            <a:rPr lang="en-US"/>
            <a:t>Manufacture</a:t>
          </a:r>
          <a:r>
            <a:rPr lang="en-US" baseline="0"/>
            <a:t>r Year Look Up Database: </a:t>
          </a:r>
          <a:br>
            <a:rPr lang="en-US" baseline="0"/>
          </a:br>
          <a:r>
            <a:rPr lang="en-US" baseline="0"/>
            <a:t>• </a:t>
          </a:r>
          <a:r>
            <a:rPr lang="en-US">
              <a:hlinkClick xmlns:r="http://schemas.openxmlformats.org/officeDocument/2006/relationships" r:id=""/>
            </a:rPr>
            <a:t>Appliance411: Service: How old is my appliance? Age finder, date of manufacture code decryption help for your appliances</a:t>
          </a:r>
          <a:endParaRPr 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31749</xdr:colOff>
      <xdr:row>5</xdr:row>
      <xdr:rowOff>38098</xdr:rowOff>
    </xdr:from>
    <xdr:to>
      <xdr:col>19</xdr:col>
      <xdr:colOff>419100</xdr:colOff>
      <xdr:row>23</xdr:row>
      <xdr:rowOff>123825</xdr:rowOff>
    </xdr:to>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6172199" y="904873"/>
          <a:ext cx="9658351" cy="3387727"/>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Option 1- Metered Instructions - E</a:t>
          </a:r>
          <a:r>
            <a:rPr lang="en-US" sz="1050" baseline="0"/>
            <a:t>nter info gathered from metering the room air conditioner. </a:t>
          </a:r>
          <a:br>
            <a:rPr lang="en-US" sz="1050"/>
          </a:br>
          <a:r>
            <a:rPr lang="en-US" sz="1050" b="1"/>
            <a:t>Time Metered </a:t>
          </a:r>
          <a:r>
            <a:rPr lang="en-US" sz="1050"/>
            <a:t>- Enter the time</a:t>
          </a:r>
          <a:r>
            <a:rPr lang="en-US" sz="1050" baseline="0"/>
            <a:t> observed from the energy consumption meter in cell B10. </a:t>
          </a:r>
          <a:br>
            <a:rPr lang="en-US" sz="1050" baseline="0"/>
          </a:br>
          <a:r>
            <a:rPr lang="en-US" sz="1050" baseline="0"/>
            <a:t>• Example (2 hours and 15 min = 75) </a:t>
          </a:r>
          <a:br>
            <a:rPr lang="en-US" sz="1050" baseline="0"/>
          </a:br>
          <a:br>
            <a:rPr lang="en-US" sz="1050" baseline="0"/>
          </a:br>
          <a:r>
            <a:rPr lang="en-US" sz="1050" b="1" baseline="0"/>
            <a:t>kWh Reading- </a:t>
          </a:r>
          <a:r>
            <a:rPr lang="en-US" sz="1050" baseline="0"/>
            <a:t>Enter the kWh observed from metering device in cell B11. </a:t>
          </a:r>
          <a:br>
            <a:rPr lang="en-US" sz="1050" baseline="0"/>
          </a:br>
          <a:r>
            <a:rPr lang="en-US" sz="1050" baseline="0"/>
            <a:t>•  Must need to verification of metering (picutre) in Client File for Review.</a:t>
          </a:r>
          <a:br>
            <a:rPr lang="en-US" sz="1050" baseline="0"/>
          </a:br>
          <a:br>
            <a:rPr lang="en-US" sz="1050" baseline="0"/>
          </a:br>
          <a:r>
            <a:rPr lang="en-US" sz="1050" baseline="0"/>
            <a:t>• </a:t>
          </a:r>
          <a:r>
            <a:rPr lang="en-US" sz="1050" b="1" baseline="0"/>
            <a:t>Statewide Average- </a:t>
          </a:r>
          <a:r>
            <a:rPr lang="en-US" sz="1050" baseline="0"/>
            <a:t>This will be the statewide average for the applicable program year. </a:t>
          </a:r>
          <a:br>
            <a:rPr lang="en-US" sz="1050" baseline="0"/>
          </a:br>
          <a:br>
            <a:rPr lang="en-US" sz="1050" baseline="0"/>
          </a:br>
          <a:r>
            <a:rPr lang="en-US" sz="1050" baseline="0"/>
            <a:t>• </a:t>
          </a:r>
          <a:r>
            <a:rPr lang="en-US" sz="1050" b="1" baseline="0"/>
            <a:t>Annual Usage (Yellow Box) </a:t>
          </a:r>
          <a:r>
            <a:rPr lang="en-US" sz="1050" baseline="0"/>
            <a:t>- Enter the replacement RAC's annual kWh. Usage. This is commonly found on the Energy Guide of the new unit. if only the $$ is listed, divide that amount by the applicable statewide average electricity rate found within Weatherization Assistant Fuel Cost Library. </a:t>
          </a:r>
          <a:br>
            <a:rPr lang="en-US" sz="1050" baseline="0"/>
          </a:br>
          <a:br>
            <a:rPr lang="en-US" sz="1050" baseline="0"/>
          </a:br>
          <a:r>
            <a:rPr lang="en-US" sz="1050" baseline="0"/>
            <a:t>• </a:t>
          </a:r>
          <a:r>
            <a:rPr lang="en-US" sz="1050" b="1" baseline="0"/>
            <a:t>Cost of Replacement- </a:t>
          </a:r>
          <a:r>
            <a:rPr lang="en-US" sz="1050" baseline="0"/>
            <a:t>Enter the cost for the new room air conditioner, the cost should include (Lab/Material + Cost to recycle the exisiting unit)</a:t>
          </a:r>
          <a:br>
            <a:rPr lang="en-US" sz="1050" baseline="0"/>
          </a:br>
          <a:br>
            <a:rPr lang="en-US" sz="1050" baseline="0"/>
          </a:br>
          <a:r>
            <a:rPr lang="en-US" sz="1050" b="1" baseline="0"/>
            <a:t>Results are shown as follows</a:t>
          </a:r>
          <a:br>
            <a:rPr lang="en-US" sz="1050" baseline="0"/>
          </a:br>
          <a:r>
            <a:rPr lang="en-US" sz="1050" baseline="0"/>
            <a:t>Annual Savings: Savings the client may expect annually. </a:t>
          </a:r>
          <a:br>
            <a:rPr lang="en-US" sz="1050" baseline="0"/>
          </a:br>
          <a:r>
            <a:rPr lang="en-US" sz="1050" baseline="0"/>
            <a:t>Expected Life Savings: The Savings expected over the next 15 years if the unit is kept in good working condition. </a:t>
          </a:r>
          <a:br>
            <a:rPr lang="en-US" sz="1050" baseline="0"/>
          </a:br>
          <a:br>
            <a:rPr lang="en-US" sz="1100" baseline="0"/>
          </a:br>
          <a:r>
            <a:rPr lang="en-US" sz="1100" b="1" baseline="0"/>
            <a:t>Savings to Investment Ratio (SIR</a:t>
          </a:r>
          <a:r>
            <a:rPr lang="en-US" sz="1100" baseline="0"/>
            <a:t>): The energy savings over the life of the replacement RAC divided by the installed cost(s). </a:t>
          </a:r>
          <a:br>
            <a:rPr lang="en-US" sz="1100" baseline="0"/>
          </a:br>
          <a:r>
            <a:rPr lang="en-US" sz="1100" baseline="0"/>
            <a:t>SIRs greater than or equal to one are cost effective. If the SIR is less than one, the replacement is not cost effective. </a:t>
          </a:r>
          <a:endParaRPr 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34</xdr:row>
          <xdr:rowOff>12700</xdr:rowOff>
        </xdr:from>
        <xdr:to>
          <xdr:col>1</xdr:col>
          <xdr:colOff>25400</xdr:colOff>
          <xdr:row>35</xdr:row>
          <xdr:rowOff>38100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8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36</xdr:row>
          <xdr:rowOff>0</xdr:rowOff>
        </xdr:from>
        <xdr:to>
          <xdr:col>1</xdr:col>
          <xdr:colOff>25400</xdr:colOff>
          <xdr:row>37</xdr:row>
          <xdr:rowOff>31750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8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37</xdr:row>
          <xdr:rowOff>0</xdr:rowOff>
        </xdr:from>
        <xdr:to>
          <xdr:col>1</xdr:col>
          <xdr:colOff>25400</xdr:colOff>
          <xdr:row>38</xdr:row>
          <xdr:rowOff>31750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8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38</xdr:row>
          <xdr:rowOff>0</xdr:rowOff>
        </xdr:from>
        <xdr:to>
          <xdr:col>1</xdr:col>
          <xdr:colOff>25400</xdr:colOff>
          <xdr:row>39</xdr:row>
          <xdr:rowOff>31750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8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42</xdr:row>
          <xdr:rowOff>0</xdr:rowOff>
        </xdr:from>
        <xdr:to>
          <xdr:col>1</xdr:col>
          <xdr:colOff>25400</xdr:colOff>
          <xdr:row>43</xdr:row>
          <xdr:rowOff>31750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8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43</xdr:row>
          <xdr:rowOff>0</xdr:rowOff>
        </xdr:from>
        <xdr:to>
          <xdr:col>1</xdr:col>
          <xdr:colOff>25400</xdr:colOff>
          <xdr:row>44</xdr:row>
          <xdr:rowOff>31750</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8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44</xdr:row>
          <xdr:rowOff>25400</xdr:rowOff>
        </xdr:from>
        <xdr:to>
          <xdr:col>1</xdr:col>
          <xdr:colOff>25400</xdr:colOff>
          <xdr:row>45</xdr:row>
          <xdr:rowOff>50800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8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45</xdr:row>
          <xdr:rowOff>12700</xdr:rowOff>
        </xdr:from>
        <xdr:to>
          <xdr:col>1</xdr:col>
          <xdr:colOff>25400</xdr:colOff>
          <xdr:row>46</xdr:row>
          <xdr:rowOff>38100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8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49</xdr:row>
          <xdr:rowOff>0</xdr:rowOff>
        </xdr:from>
        <xdr:to>
          <xdr:col>1</xdr:col>
          <xdr:colOff>25400</xdr:colOff>
          <xdr:row>50</xdr:row>
          <xdr:rowOff>31750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8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50</xdr:row>
          <xdr:rowOff>12700</xdr:rowOff>
        </xdr:from>
        <xdr:to>
          <xdr:col>1</xdr:col>
          <xdr:colOff>25400</xdr:colOff>
          <xdr:row>51</xdr:row>
          <xdr:rowOff>38100</xdr:rowOff>
        </xdr:to>
        <xdr:sp macro="" textlink="">
          <xdr:nvSpPr>
            <xdr:cNvPr id="7179" name="Check Box 11" hidden="1">
              <a:extLst>
                <a:ext uri="{63B3BB69-23CF-44E3-9099-C40C66FF867C}">
                  <a14:compatExt spid="_x0000_s7179"/>
                </a:ext>
                <a:ext uri="{FF2B5EF4-FFF2-40B4-BE49-F238E27FC236}">
                  <a16:creationId xmlns:a16="http://schemas.microsoft.com/office/drawing/2014/main" id="{00000000-0008-0000-08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51</xdr:row>
          <xdr:rowOff>12700</xdr:rowOff>
        </xdr:from>
        <xdr:to>
          <xdr:col>1</xdr:col>
          <xdr:colOff>25400</xdr:colOff>
          <xdr:row>52</xdr:row>
          <xdr:rowOff>38100</xdr:rowOff>
        </xdr:to>
        <xdr:sp macro="" textlink="">
          <xdr:nvSpPr>
            <xdr:cNvPr id="7180" name="Check Box 12" hidden="1">
              <a:extLst>
                <a:ext uri="{63B3BB69-23CF-44E3-9099-C40C66FF867C}">
                  <a14:compatExt spid="_x0000_s7180"/>
                </a:ext>
                <a:ext uri="{FF2B5EF4-FFF2-40B4-BE49-F238E27FC236}">
                  <a16:creationId xmlns:a16="http://schemas.microsoft.com/office/drawing/2014/main" id="{00000000-0008-0000-08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52</xdr:row>
          <xdr:rowOff>12700</xdr:rowOff>
        </xdr:from>
        <xdr:to>
          <xdr:col>1</xdr:col>
          <xdr:colOff>25400</xdr:colOff>
          <xdr:row>53</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8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56</xdr:row>
          <xdr:rowOff>0</xdr:rowOff>
        </xdr:from>
        <xdr:to>
          <xdr:col>1</xdr:col>
          <xdr:colOff>25400</xdr:colOff>
          <xdr:row>57</xdr:row>
          <xdr:rowOff>31750</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8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57</xdr:row>
          <xdr:rowOff>25400</xdr:rowOff>
        </xdr:from>
        <xdr:to>
          <xdr:col>1</xdr:col>
          <xdr:colOff>25400</xdr:colOff>
          <xdr:row>58</xdr:row>
          <xdr:rowOff>50800</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8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58</xdr:row>
          <xdr:rowOff>25400</xdr:rowOff>
        </xdr:from>
        <xdr:to>
          <xdr:col>1</xdr:col>
          <xdr:colOff>25400</xdr:colOff>
          <xdr:row>59</xdr:row>
          <xdr:rowOff>50800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8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61</xdr:row>
          <xdr:rowOff>12700</xdr:rowOff>
        </xdr:from>
        <xdr:to>
          <xdr:col>1</xdr:col>
          <xdr:colOff>25400</xdr:colOff>
          <xdr:row>62</xdr:row>
          <xdr:rowOff>38100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8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62</xdr:row>
          <xdr:rowOff>12700</xdr:rowOff>
        </xdr:from>
        <xdr:to>
          <xdr:col>1</xdr:col>
          <xdr:colOff>603250</xdr:colOff>
          <xdr:row>63</xdr:row>
          <xdr:rowOff>38100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8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63</xdr:row>
          <xdr:rowOff>25400</xdr:rowOff>
        </xdr:from>
        <xdr:to>
          <xdr:col>1</xdr:col>
          <xdr:colOff>603250</xdr:colOff>
          <xdr:row>63</xdr:row>
          <xdr:rowOff>228600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8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66</xdr:row>
          <xdr:rowOff>12700</xdr:rowOff>
        </xdr:from>
        <xdr:to>
          <xdr:col>0</xdr:col>
          <xdr:colOff>603250</xdr:colOff>
          <xdr:row>67</xdr:row>
          <xdr:rowOff>38100</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8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67</xdr:row>
          <xdr:rowOff>25400</xdr:rowOff>
        </xdr:from>
        <xdr:to>
          <xdr:col>0</xdr:col>
          <xdr:colOff>603250</xdr:colOff>
          <xdr:row>68</xdr:row>
          <xdr:rowOff>50800</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8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68</xdr:row>
          <xdr:rowOff>25400</xdr:rowOff>
        </xdr:from>
        <xdr:to>
          <xdr:col>0</xdr:col>
          <xdr:colOff>603250</xdr:colOff>
          <xdr:row>69</xdr:row>
          <xdr:rowOff>50800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8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71</xdr:row>
          <xdr:rowOff>0</xdr:rowOff>
        </xdr:from>
        <xdr:to>
          <xdr:col>1</xdr:col>
          <xdr:colOff>25400</xdr:colOff>
          <xdr:row>72</xdr:row>
          <xdr:rowOff>31750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8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71</xdr:row>
          <xdr:rowOff>165100</xdr:rowOff>
        </xdr:from>
        <xdr:to>
          <xdr:col>1</xdr:col>
          <xdr:colOff>25400</xdr:colOff>
          <xdr:row>72</xdr:row>
          <xdr:rowOff>184150</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8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73</xdr:row>
          <xdr:rowOff>0</xdr:rowOff>
        </xdr:from>
        <xdr:to>
          <xdr:col>1</xdr:col>
          <xdr:colOff>25400</xdr:colOff>
          <xdr:row>74</xdr:row>
          <xdr:rowOff>25400</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8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80</xdr:row>
          <xdr:rowOff>0</xdr:rowOff>
        </xdr:from>
        <xdr:to>
          <xdr:col>1</xdr:col>
          <xdr:colOff>25400</xdr:colOff>
          <xdr:row>81</xdr:row>
          <xdr:rowOff>31750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8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80</xdr:row>
          <xdr:rowOff>177800</xdr:rowOff>
        </xdr:from>
        <xdr:to>
          <xdr:col>1</xdr:col>
          <xdr:colOff>25400</xdr:colOff>
          <xdr:row>82</xdr:row>
          <xdr:rowOff>12700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8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82</xdr:row>
          <xdr:rowOff>76200</xdr:rowOff>
        </xdr:from>
        <xdr:to>
          <xdr:col>1</xdr:col>
          <xdr:colOff>12700</xdr:colOff>
          <xdr:row>82</xdr:row>
          <xdr:rowOff>279400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8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87</xdr:row>
          <xdr:rowOff>0</xdr:rowOff>
        </xdr:from>
        <xdr:to>
          <xdr:col>1</xdr:col>
          <xdr:colOff>25400</xdr:colOff>
          <xdr:row>88</xdr:row>
          <xdr:rowOff>31750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8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89</xdr:row>
          <xdr:rowOff>0</xdr:rowOff>
        </xdr:from>
        <xdr:to>
          <xdr:col>1</xdr:col>
          <xdr:colOff>25400</xdr:colOff>
          <xdr:row>89</xdr:row>
          <xdr:rowOff>215900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8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92</xdr:row>
          <xdr:rowOff>0</xdr:rowOff>
        </xdr:from>
        <xdr:to>
          <xdr:col>1</xdr:col>
          <xdr:colOff>25400</xdr:colOff>
          <xdr:row>93</xdr:row>
          <xdr:rowOff>31750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800-00002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93</xdr:row>
          <xdr:rowOff>12700</xdr:rowOff>
        </xdr:from>
        <xdr:to>
          <xdr:col>1</xdr:col>
          <xdr:colOff>25400</xdr:colOff>
          <xdr:row>94</xdr:row>
          <xdr:rowOff>38100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800-00002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94</xdr:row>
          <xdr:rowOff>12700</xdr:rowOff>
        </xdr:from>
        <xdr:to>
          <xdr:col>1</xdr:col>
          <xdr:colOff>25400</xdr:colOff>
          <xdr:row>94</xdr:row>
          <xdr:rowOff>222250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800-00002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95</xdr:row>
          <xdr:rowOff>0</xdr:rowOff>
        </xdr:from>
        <xdr:to>
          <xdr:col>1</xdr:col>
          <xdr:colOff>25400</xdr:colOff>
          <xdr:row>96</xdr:row>
          <xdr:rowOff>25400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800-00002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96</xdr:row>
          <xdr:rowOff>0</xdr:rowOff>
        </xdr:from>
        <xdr:to>
          <xdr:col>1</xdr:col>
          <xdr:colOff>25400</xdr:colOff>
          <xdr:row>96</xdr:row>
          <xdr:rowOff>215900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8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97</xdr:row>
          <xdr:rowOff>0</xdr:rowOff>
        </xdr:from>
        <xdr:to>
          <xdr:col>1</xdr:col>
          <xdr:colOff>25400</xdr:colOff>
          <xdr:row>98</xdr:row>
          <xdr:rowOff>31750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8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97</xdr:row>
          <xdr:rowOff>177800</xdr:rowOff>
        </xdr:from>
        <xdr:to>
          <xdr:col>1</xdr:col>
          <xdr:colOff>25400</xdr:colOff>
          <xdr:row>99</xdr:row>
          <xdr:rowOff>12700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800-00002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84</xdr:row>
          <xdr:rowOff>0</xdr:rowOff>
        </xdr:from>
        <xdr:to>
          <xdr:col>1</xdr:col>
          <xdr:colOff>603250</xdr:colOff>
          <xdr:row>85</xdr:row>
          <xdr:rowOff>31750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800-00002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88</xdr:row>
          <xdr:rowOff>12700</xdr:rowOff>
        </xdr:from>
        <xdr:to>
          <xdr:col>2</xdr:col>
          <xdr:colOff>25400</xdr:colOff>
          <xdr:row>89</xdr:row>
          <xdr:rowOff>38100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8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99</xdr:row>
          <xdr:rowOff>0</xdr:rowOff>
        </xdr:from>
        <xdr:to>
          <xdr:col>1</xdr:col>
          <xdr:colOff>603250</xdr:colOff>
          <xdr:row>100</xdr:row>
          <xdr:rowOff>31750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8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102</xdr:row>
          <xdr:rowOff>0</xdr:rowOff>
        </xdr:from>
        <xdr:to>
          <xdr:col>0</xdr:col>
          <xdr:colOff>603250</xdr:colOff>
          <xdr:row>103</xdr:row>
          <xdr:rowOff>31750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8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103</xdr:row>
          <xdr:rowOff>12700</xdr:rowOff>
        </xdr:from>
        <xdr:to>
          <xdr:col>2</xdr:col>
          <xdr:colOff>25400</xdr:colOff>
          <xdr:row>104</xdr:row>
          <xdr:rowOff>38100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8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105</xdr:row>
          <xdr:rowOff>0</xdr:rowOff>
        </xdr:from>
        <xdr:to>
          <xdr:col>2</xdr:col>
          <xdr:colOff>25400</xdr:colOff>
          <xdr:row>106</xdr:row>
          <xdr:rowOff>31750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8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106</xdr:row>
          <xdr:rowOff>12700</xdr:rowOff>
        </xdr:from>
        <xdr:to>
          <xdr:col>2</xdr:col>
          <xdr:colOff>25400</xdr:colOff>
          <xdr:row>107</xdr:row>
          <xdr:rowOff>38100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800-00002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109</xdr:row>
          <xdr:rowOff>12700</xdr:rowOff>
        </xdr:from>
        <xdr:to>
          <xdr:col>2</xdr:col>
          <xdr:colOff>25400</xdr:colOff>
          <xdr:row>110</xdr:row>
          <xdr:rowOff>38100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800-00002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113</xdr:row>
          <xdr:rowOff>12700</xdr:rowOff>
        </xdr:from>
        <xdr:to>
          <xdr:col>2</xdr:col>
          <xdr:colOff>25400</xdr:colOff>
          <xdr:row>114</xdr:row>
          <xdr:rowOff>38100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800-00003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117</xdr:row>
          <xdr:rowOff>0</xdr:rowOff>
        </xdr:from>
        <xdr:to>
          <xdr:col>2</xdr:col>
          <xdr:colOff>25400</xdr:colOff>
          <xdr:row>118</xdr:row>
          <xdr:rowOff>31750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800-00003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120</xdr:row>
          <xdr:rowOff>0</xdr:rowOff>
        </xdr:from>
        <xdr:to>
          <xdr:col>3</xdr:col>
          <xdr:colOff>25400</xdr:colOff>
          <xdr:row>121</xdr:row>
          <xdr:rowOff>31750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800-00003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121</xdr:row>
          <xdr:rowOff>25400</xdr:rowOff>
        </xdr:from>
        <xdr:to>
          <xdr:col>3</xdr:col>
          <xdr:colOff>25400</xdr:colOff>
          <xdr:row>122</xdr:row>
          <xdr:rowOff>50800</xdr:rowOff>
        </xdr:to>
        <xdr:sp macro="" textlink="">
          <xdr:nvSpPr>
            <xdr:cNvPr id="7219" name="Check Box 51" hidden="1">
              <a:extLst>
                <a:ext uri="{63B3BB69-23CF-44E3-9099-C40C66FF867C}">
                  <a14:compatExt spid="_x0000_s7219"/>
                </a:ext>
                <a:ext uri="{FF2B5EF4-FFF2-40B4-BE49-F238E27FC236}">
                  <a16:creationId xmlns:a16="http://schemas.microsoft.com/office/drawing/2014/main" id="{00000000-0008-0000-0800-00003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123</xdr:row>
          <xdr:rowOff>12700</xdr:rowOff>
        </xdr:from>
        <xdr:to>
          <xdr:col>1</xdr:col>
          <xdr:colOff>25400</xdr:colOff>
          <xdr:row>124</xdr:row>
          <xdr:rowOff>50800</xdr:rowOff>
        </xdr:to>
        <xdr:sp macro="" textlink="">
          <xdr:nvSpPr>
            <xdr:cNvPr id="7222" name="Check Box 54" hidden="1">
              <a:extLst>
                <a:ext uri="{63B3BB69-23CF-44E3-9099-C40C66FF867C}">
                  <a14:compatExt spid="_x0000_s7222"/>
                </a:ext>
                <a:ext uri="{FF2B5EF4-FFF2-40B4-BE49-F238E27FC236}">
                  <a16:creationId xmlns:a16="http://schemas.microsoft.com/office/drawing/2014/main" id="{00000000-0008-0000-0800-00003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126</xdr:row>
          <xdr:rowOff>12700</xdr:rowOff>
        </xdr:from>
        <xdr:to>
          <xdr:col>2</xdr:col>
          <xdr:colOff>25400</xdr:colOff>
          <xdr:row>127</xdr:row>
          <xdr:rowOff>38100</xdr:rowOff>
        </xdr:to>
        <xdr:sp macro="" textlink="">
          <xdr:nvSpPr>
            <xdr:cNvPr id="7223" name="Check Box 55" hidden="1">
              <a:extLst>
                <a:ext uri="{63B3BB69-23CF-44E3-9099-C40C66FF867C}">
                  <a14:compatExt spid="_x0000_s7223"/>
                </a:ext>
                <a:ext uri="{FF2B5EF4-FFF2-40B4-BE49-F238E27FC236}">
                  <a16:creationId xmlns:a16="http://schemas.microsoft.com/office/drawing/2014/main" id="{00000000-0008-0000-0800-00003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126</xdr:row>
          <xdr:rowOff>184150</xdr:rowOff>
        </xdr:from>
        <xdr:to>
          <xdr:col>2</xdr:col>
          <xdr:colOff>25400</xdr:colOff>
          <xdr:row>128</xdr:row>
          <xdr:rowOff>25400</xdr:rowOff>
        </xdr:to>
        <xdr:sp macro="" textlink="">
          <xdr:nvSpPr>
            <xdr:cNvPr id="7224" name="Check Box 56" hidden="1">
              <a:extLst>
                <a:ext uri="{63B3BB69-23CF-44E3-9099-C40C66FF867C}">
                  <a14:compatExt spid="_x0000_s7224"/>
                </a:ext>
                <a:ext uri="{FF2B5EF4-FFF2-40B4-BE49-F238E27FC236}">
                  <a16:creationId xmlns:a16="http://schemas.microsoft.com/office/drawing/2014/main" id="{00000000-0008-0000-0800-00003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127</xdr:row>
          <xdr:rowOff>184150</xdr:rowOff>
        </xdr:from>
        <xdr:to>
          <xdr:col>2</xdr:col>
          <xdr:colOff>25400</xdr:colOff>
          <xdr:row>129</xdr:row>
          <xdr:rowOff>25400</xdr:rowOff>
        </xdr:to>
        <xdr:sp macro="" textlink="">
          <xdr:nvSpPr>
            <xdr:cNvPr id="7225" name="Check Box 57" hidden="1">
              <a:extLst>
                <a:ext uri="{63B3BB69-23CF-44E3-9099-C40C66FF867C}">
                  <a14:compatExt spid="_x0000_s7225"/>
                </a:ext>
                <a:ext uri="{FF2B5EF4-FFF2-40B4-BE49-F238E27FC236}">
                  <a16:creationId xmlns:a16="http://schemas.microsoft.com/office/drawing/2014/main" id="{00000000-0008-0000-0800-00003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128</xdr:row>
          <xdr:rowOff>184150</xdr:rowOff>
        </xdr:from>
        <xdr:to>
          <xdr:col>2</xdr:col>
          <xdr:colOff>25400</xdr:colOff>
          <xdr:row>130</xdr:row>
          <xdr:rowOff>25400</xdr:rowOff>
        </xdr:to>
        <xdr:sp macro="" textlink="">
          <xdr:nvSpPr>
            <xdr:cNvPr id="7226" name="Check Box 58" hidden="1">
              <a:extLst>
                <a:ext uri="{63B3BB69-23CF-44E3-9099-C40C66FF867C}">
                  <a14:compatExt spid="_x0000_s7226"/>
                </a:ext>
                <a:ext uri="{FF2B5EF4-FFF2-40B4-BE49-F238E27FC236}">
                  <a16:creationId xmlns:a16="http://schemas.microsoft.com/office/drawing/2014/main" id="{00000000-0008-0000-0800-00003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129</xdr:row>
          <xdr:rowOff>184150</xdr:rowOff>
        </xdr:from>
        <xdr:to>
          <xdr:col>2</xdr:col>
          <xdr:colOff>25400</xdr:colOff>
          <xdr:row>131</xdr:row>
          <xdr:rowOff>38100</xdr:rowOff>
        </xdr:to>
        <xdr:sp macro="" textlink="">
          <xdr:nvSpPr>
            <xdr:cNvPr id="7227" name="Check Box 59" hidden="1">
              <a:extLst>
                <a:ext uri="{63B3BB69-23CF-44E3-9099-C40C66FF867C}">
                  <a14:compatExt spid="_x0000_s7227"/>
                </a:ext>
                <a:ext uri="{FF2B5EF4-FFF2-40B4-BE49-F238E27FC236}">
                  <a16:creationId xmlns:a16="http://schemas.microsoft.com/office/drawing/2014/main" id="{00000000-0008-0000-0800-00003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131</xdr:row>
          <xdr:rowOff>0</xdr:rowOff>
        </xdr:from>
        <xdr:to>
          <xdr:col>1</xdr:col>
          <xdr:colOff>25400</xdr:colOff>
          <xdr:row>132</xdr:row>
          <xdr:rowOff>38100</xdr:rowOff>
        </xdr:to>
        <xdr:sp macro="" textlink="">
          <xdr:nvSpPr>
            <xdr:cNvPr id="7228" name="Check Box 60" hidden="1">
              <a:extLst>
                <a:ext uri="{63B3BB69-23CF-44E3-9099-C40C66FF867C}">
                  <a14:compatExt spid="_x0000_s7228"/>
                </a:ext>
                <a:ext uri="{FF2B5EF4-FFF2-40B4-BE49-F238E27FC236}">
                  <a16:creationId xmlns:a16="http://schemas.microsoft.com/office/drawing/2014/main" id="{00000000-0008-0000-0800-00003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133</xdr:row>
          <xdr:rowOff>0</xdr:rowOff>
        </xdr:from>
        <xdr:to>
          <xdr:col>1</xdr:col>
          <xdr:colOff>25400</xdr:colOff>
          <xdr:row>134</xdr:row>
          <xdr:rowOff>31750</xdr:rowOff>
        </xdr:to>
        <xdr:sp macro="" textlink="">
          <xdr:nvSpPr>
            <xdr:cNvPr id="7229" name="Check Box 61" hidden="1">
              <a:extLst>
                <a:ext uri="{63B3BB69-23CF-44E3-9099-C40C66FF867C}">
                  <a14:compatExt spid="_x0000_s7229"/>
                </a:ext>
                <a:ext uri="{FF2B5EF4-FFF2-40B4-BE49-F238E27FC236}">
                  <a16:creationId xmlns:a16="http://schemas.microsoft.com/office/drawing/2014/main" id="{00000000-0008-0000-0800-00003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135</xdr:row>
          <xdr:rowOff>0</xdr:rowOff>
        </xdr:from>
        <xdr:to>
          <xdr:col>1</xdr:col>
          <xdr:colOff>25400</xdr:colOff>
          <xdr:row>136</xdr:row>
          <xdr:rowOff>31750</xdr:rowOff>
        </xdr:to>
        <xdr:sp macro="" textlink="">
          <xdr:nvSpPr>
            <xdr:cNvPr id="7230" name="Check Box 62" hidden="1">
              <a:extLst>
                <a:ext uri="{63B3BB69-23CF-44E3-9099-C40C66FF867C}">
                  <a14:compatExt spid="_x0000_s7230"/>
                </a:ext>
                <a:ext uri="{FF2B5EF4-FFF2-40B4-BE49-F238E27FC236}">
                  <a16:creationId xmlns:a16="http://schemas.microsoft.com/office/drawing/2014/main" id="{00000000-0008-0000-0800-00003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136</xdr:row>
          <xdr:rowOff>0</xdr:rowOff>
        </xdr:from>
        <xdr:to>
          <xdr:col>1</xdr:col>
          <xdr:colOff>603250</xdr:colOff>
          <xdr:row>137</xdr:row>
          <xdr:rowOff>31750</xdr:rowOff>
        </xdr:to>
        <xdr:sp macro="" textlink="">
          <xdr:nvSpPr>
            <xdr:cNvPr id="7231" name="Check Box 63" hidden="1">
              <a:extLst>
                <a:ext uri="{63B3BB69-23CF-44E3-9099-C40C66FF867C}">
                  <a14:compatExt spid="_x0000_s7231"/>
                </a:ext>
                <a:ext uri="{FF2B5EF4-FFF2-40B4-BE49-F238E27FC236}">
                  <a16:creationId xmlns:a16="http://schemas.microsoft.com/office/drawing/2014/main" id="{00000000-0008-0000-0800-00003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136</xdr:row>
          <xdr:rowOff>177800</xdr:rowOff>
        </xdr:from>
        <xdr:to>
          <xdr:col>1</xdr:col>
          <xdr:colOff>603250</xdr:colOff>
          <xdr:row>137</xdr:row>
          <xdr:rowOff>190500</xdr:rowOff>
        </xdr:to>
        <xdr:sp macro="" textlink="">
          <xdr:nvSpPr>
            <xdr:cNvPr id="7232" name="Check Box 64" hidden="1">
              <a:extLst>
                <a:ext uri="{63B3BB69-23CF-44E3-9099-C40C66FF867C}">
                  <a14:compatExt spid="_x0000_s7232"/>
                </a:ext>
                <a:ext uri="{FF2B5EF4-FFF2-40B4-BE49-F238E27FC236}">
                  <a16:creationId xmlns:a16="http://schemas.microsoft.com/office/drawing/2014/main" id="{00000000-0008-0000-0800-00004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298450</xdr:colOff>
          <xdr:row>140</xdr:row>
          <xdr:rowOff>184150</xdr:rowOff>
        </xdr:from>
        <xdr:to>
          <xdr:col>1</xdr:col>
          <xdr:colOff>603250</xdr:colOff>
          <xdr:row>142</xdr:row>
          <xdr:rowOff>38100</xdr:rowOff>
        </xdr:to>
        <xdr:sp macro="" textlink="">
          <xdr:nvSpPr>
            <xdr:cNvPr id="7233" name="Check Box 65" hidden="1">
              <a:extLst>
                <a:ext uri="{63B3BB69-23CF-44E3-9099-C40C66FF867C}">
                  <a14:compatExt spid="_x0000_s7233"/>
                </a:ext>
                <a:ext uri="{FF2B5EF4-FFF2-40B4-BE49-F238E27FC236}">
                  <a16:creationId xmlns:a16="http://schemas.microsoft.com/office/drawing/2014/main" id="{00000000-0008-0000-0800-00004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155</xdr:row>
          <xdr:rowOff>0</xdr:rowOff>
        </xdr:from>
        <xdr:to>
          <xdr:col>1</xdr:col>
          <xdr:colOff>25400</xdr:colOff>
          <xdr:row>156</xdr:row>
          <xdr:rowOff>31750</xdr:rowOff>
        </xdr:to>
        <xdr:sp macro="" textlink="">
          <xdr:nvSpPr>
            <xdr:cNvPr id="7234" name="Check Box 66" hidden="1">
              <a:extLst>
                <a:ext uri="{63B3BB69-23CF-44E3-9099-C40C66FF867C}">
                  <a14:compatExt spid="_x0000_s7234"/>
                </a:ext>
                <a:ext uri="{FF2B5EF4-FFF2-40B4-BE49-F238E27FC236}">
                  <a16:creationId xmlns:a16="http://schemas.microsoft.com/office/drawing/2014/main" id="{00000000-0008-0000-0800-00004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156</xdr:row>
          <xdr:rowOff>184150</xdr:rowOff>
        </xdr:from>
        <xdr:to>
          <xdr:col>1</xdr:col>
          <xdr:colOff>25400</xdr:colOff>
          <xdr:row>158</xdr:row>
          <xdr:rowOff>25400</xdr:rowOff>
        </xdr:to>
        <xdr:sp macro="" textlink="">
          <xdr:nvSpPr>
            <xdr:cNvPr id="7235" name="Check Box 67" hidden="1">
              <a:extLst>
                <a:ext uri="{63B3BB69-23CF-44E3-9099-C40C66FF867C}">
                  <a14:compatExt spid="_x0000_s7235"/>
                </a:ext>
                <a:ext uri="{FF2B5EF4-FFF2-40B4-BE49-F238E27FC236}">
                  <a16:creationId xmlns:a16="http://schemas.microsoft.com/office/drawing/2014/main" id="{00000000-0008-0000-0800-00004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15240</xdr:colOff>
      <xdr:row>21</xdr:row>
      <xdr:rowOff>0</xdr:rowOff>
    </xdr:from>
    <xdr:to>
      <xdr:col>10</xdr:col>
      <xdr:colOff>525780</xdr:colOff>
      <xdr:row>25</xdr:row>
      <xdr:rowOff>22860</xdr:rowOff>
    </xdr:to>
    <xdr:sp macro="" textlink="">
      <xdr:nvSpPr>
        <xdr:cNvPr id="2" name="TextBox 1">
          <a:extLst>
            <a:ext uri="{FF2B5EF4-FFF2-40B4-BE49-F238E27FC236}">
              <a16:creationId xmlns:a16="http://schemas.microsoft.com/office/drawing/2014/main" id="{00000000-0008-0000-0800-000002000000}"/>
            </a:ext>
          </a:extLst>
        </xdr:cNvPr>
        <xdr:cNvSpPr txBox="1"/>
      </xdr:nvSpPr>
      <xdr:spPr>
        <a:xfrm>
          <a:off x="15240" y="3924300"/>
          <a:ext cx="6896100" cy="1638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lvl="1" algn="l"/>
          <a:r>
            <a:rPr lang="en-US"/>
            <a:t>- If the unit does not meet required criteria, then Major Measures have not been completed adequately and additional work must be considered and/or completed.                                                                                                                - </a:t>
          </a:r>
          <a:r>
            <a:rPr lang="en-US" b="1" u="sng"/>
            <a:t>Subrecipient CANNOT perform any Secondary measures until ALL criteria for Major Measures have been adequately addressed and/or installed</a:t>
          </a:r>
          <a:r>
            <a:rPr lang="en-US"/>
            <a:t>.                                                                                                                                                                        -If Subrecipient does NOT meet or exceed the required criteria for major measures consistently across program years, future LIHEAP Weatherization contracts for Subrecipient could be restricted on the installation of secondary measures. </a:t>
          </a:r>
          <a:endParaRPr lang="en-US" sz="1100"/>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304800</xdr:colOff>
          <xdr:row>7</xdr:row>
          <xdr:rowOff>12700</xdr:rowOff>
        </xdr:from>
        <xdr:to>
          <xdr:col>1</xdr:col>
          <xdr:colOff>25400</xdr:colOff>
          <xdr:row>8</xdr:row>
          <xdr:rowOff>38100</xdr:rowOff>
        </xdr:to>
        <xdr:sp macro="" textlink="">
          <xdr:nvSpPr>
            <xdr:cNvPr id="60417" name="Check Box 1" hidden="1">
              <a:extLst>
                <a:ext uri="{63B3BB69-23CF-44E3-9099-C40C66FF867C}">
                  <a14:compatExt spid="_x0000_s60417"/>
                </a:ext>
                <a:ext uri="{FF2B5EF4-FFF2-40B4-BE49-F238E27FC236}">
                  <a16:creationId xmlns:a16="http://schemas.microsoft.com/office/drawing/2014/main" id="{00000000-0008-0000-0900-00000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xdr:row>
          <xdr:rowOff>0</xdr:rowOff>
        </xdr:from>
        <xdr:to>
          <xdr:col>1</xdr:col>
          <xdr:colOff>25400</xdr:colOff>
          <xdr:row>10</xdr:row>
          <xdr:rowOff>31750</xdr:rowOff>
        </xdr:to>
        <xdr:sp macro="" textlink="">
          <xdr:nvSpPr>
            <xdr:cNvPr id="60418" name="Check Box 2" hidden="1">
              <a:extLst>
                <a:ext uri="{63B3BB69-23CF-44E3-9099-C40C66FF867C}">
                  <a14:compatExt spid="_x0000_s60418"/>
                </a:ext>
                <a:ext uri="{FF2B5EF4-FFF2-40B4-BE49-F238E27FC236}">
                  <a16:creationId xmlns:a16="http://schemas.microsoft.com/office/drawing/2014/main" id="{00000000-0008-0000-0900-00000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10</xdr:row>
          <xdr:rowOff>0</xdr:rowOff>
        </xdr:from>
        <xdr:to>
          <xdr:col>1</xdr:col>
          <xdr:colOff>25400</xdr:colOff>
          <xdr:row>11</xdr:row>
          <xdr:rowOff>31750</xdr:rowOff>
        </xdr:to>
        <xdr:sp macro="" textlink="">
          <xdr:nvSpPr>
            <xdr:cNvPr id="60419" name="Check Box 3" hidden="1">
              <a:extLst>
                <a:ext uri="{63B3BB69-23CF-44E3-9099-C40C66FF867C}">
                  <a14:compatExt spid="_x0000_s60419"/>
                </a:ext>
                <a:ext uri="{FF2B5EF4-FFF2-40B4-BE49-F238E27FC236}">
                  <a16:creationId xmlns:a16="http://schemas.microsoft.com/office/drawing/2014/main" id="{00000000-0008-0000-0900-00000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11</xdr:row>
          <xdr:rowOff>0</xdr:rowOff>
        </xdr:from>
        <xdr:to>
          <xdr:col>1</xdr:col>
          <xdr:colOff>25400</xdr:colOff>
          <xdr:row>12</xdr:row>
          <xdr:rowOff>31750</xdr:rowOff>
        </xdr:to>
        <xdr:sp macro="" textlink="">
          <xdr:nvSpPr>
            <xdr:cNvPr id="60420" name="Check Box 4" hidden="1">
              <a:extLst>
                <a:ext uri="{63B3BB69-23CF-44E3-9099-C40C66FF867C}">
                  <a14:compatExt spid="_x0000_s60420"/>
                </a:ext>
                <a:ext uri="{FF2B5EF4-FFF2-40B4-BE49-F238E27FC236}">
                  <a16:creationId xmlns:a16="http://schemas.microsoft.com/office/drawing/2014/main" id="{00000000-0008-0000-0900-00000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22</xdr:row>
          <xdr:rowOff>0</xdr:rowOff>
        </xdr:from>
        <xdr:to>
          <xdr:col>1</xdr:col>
          <xdr:colOff>25400</xdr:colOff>
          <xdr:row>23</xdr:row>
          <xdr:rowOff>31750</xdr:rowOff>
        </xdr:to>
        <xdr:sp macro="" textlink="">
          <xdr:nvSpPr>
            <xdr:cNvPr id="60421" name="Check Box 5" hidden="1">
              <a:extLst>
                <a:ext uri="{63B3BB69-23CF-44E3-9099-C40C66FF867C}">
                  <a14:compatExt spid="_x0000_s60421"/>
                </a:ext>
                <a:ext uri="{FF2B5EF4-FFF2-40B4-BE49-F238E27FC236}">
                  <a16:creationId xmlns:a16="http://schemas.microsoft.com/office/drawing/2014/main" id="{00000000-0008-0000-0900-00000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23</xdr:row>
          <xdr:rowOff>0</xdr:rowOff>
        </xdr:from>
        <xdr:to>
          <xdr:col>1</xdr:col>
          <xdr:colOff>25400</xdr:colOff>
          <xdr:row>24</xdr:row>
          <xdr:rowOff>31750</xdr:rowOff>
        </xdr:to>
        <xdr:sp macro="" textlink="">
          <xdr:nvSpPr>
            <xdr:cNvPr id="60422" name="Check Box 6" hidden="1">
              <a:extLst>
                <a:ext uri="{63B3BB69-23CF-44E3-9099-C40C66FF867C}">
                  <a14:compatExt spid="_x0000_s60422"/>
                </a:ext>
                <a:ext uri="{FF2B5EF4-FFF2-40B4-BE49-F238E27FC236}">
                  <a16:creationId xmlns:a16="http://schemas.microsoft.com/office/drawing/2014/main" id="{00000000-0008-0000-0900-00000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24</xdr:row>
          <xdr:rowOff>25400</xdr:rowOff>
        </xdr:from>
        <xdr:to>
          <xdr:col>1</xdr:col>
          <xdr:colOff>25400</xdr:colOff>
          <xdr:row>25</xdr:row>
          <xdr:rowOff>50800</xdr:rowOff>
        </xdr:to>
        <xdr:sp macro="" textlink="">
          <xdr:nvSpPr>
            <xdr:cNvPr id="60423" name="Check Box 7" hidden="1">
              <a:extLst>
                <a:ext uri="{63B3BB69-23CF-44E3-9099-C40C66FF867C}">
                  <a14:compatExt spid="_x0000_s60423"/>
                </a:ext>
                <a:ext uri="{FF2B5EF4-FFF2-40B4-BE49-F238E27FC236}">
                  <a16:creationId xmlns:a16="http://schemas.microsoft.com/office/drawing/2014/main" id="{00000000-0008-0000-0900-00000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25</xdr:row>
          <xdr:rowOff>12700</xdr:rowOff>
        </xdr:from>
        <xdr:to>
          <xdr:col>1</xdr:col>
          <xdr:colOff>25400</xdr:colOff>
          <xdr:row>26</xdr:row>
          <xdr:rowOff>38100</xdr:rowOff>
        </xdr:to>
        <xdr:sp macro="" textlink="">
          <xdr:nvSpPr>
            <xdr:cNvPr id="60424" name="Check Box 8" hidden="1">
              <a:extLst>
                <a:ext uri="{63B3BB69-23CF-44E3-9099-C40C66FF867C}">
                  <a14:compatExt spid="_x0000_s60424"/>
                </a:ext>
                <a:ext uri="{FF2B5EF4-FFF2-40B4-BE49-F238E27FC236}">
                  <a16:creationId xmlns:a16="http://schemas.microsoft.com/office/drawing/2014/main" id="{00000000-0008-0000-0900-00000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37</xdr:row>
          <xdr:rowOff>0</xdr:rowOff>
        </xdr:from>
        <xdr:to>
          <xdr:col>1</xdr:col>
          <xdr:colOff>25400</xdr:colOff>
          <xdr:row>38</xdr:row>
          <xdr:rowOff>31750</xdr:rowOff>
        </xdr:to>
        <xdr:sp macro="" textlink="">
          <xdr:nvSpPr>
            <xdr:cNvPr id="60425" name="Check Box 9" hidden="1">
              <a:extLst>
                <a:ext uri="{63B3BB69-23CF-44E3-9099-C40C66FF867C}">
                  <a14:compatExt spid="_x0000_s60425"/>
                </a:ext>
                <a:ext uri="{FF2B5EF4-FFF2-40B4-BE49-F238E27FC236}">
                  <a16:creationId xmlns:a16="http://schemas.microsoft.com/office/drawing/2014/main" id="{00000000-0008-0000-0900-00000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38</xdr:row>
          <xdr:rowOff>12700</xdr:rowOff>
        </xdr:from>
        <xdr:to>
          <xdr:col>1</xdr:col>
          <xdr:colOff>25400</xdr:colOff>
          <xdr:row>39</xdr:row>
          <xdr:rowOff>38100</xdr:rowOff>
        </xdr:to>
        <xdr:sp macro="" textlink="">
          <xdr:nvSpPr>
            <xdr:cNvPr id="60426" name="Check Box 10" hidden="1">
              <a:extLst>
                <a:ext uri="{63B3BB69-23CF-44E3-9099-C40C66FF867C}">
                  <a14:compatExt spid="_x0000_s60426"/>
                </a:ext>
                <a:ext uri="{FF2B5EF4-FFF2-40B4-BE49-F238E27FC236}">
                  <a16:creationId xmlns:a16="http://schemas.microsoft.com/office/drawing/2014/main" id="{00000000-0008-0000-0900-00000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39</xdr:row>
          <xdr:rowOff>12700</xdr:rowOff>
        </xdr:from>
        <xdr:to>
          <xdr:col>1</xdr:col>
          <xdr:colOff>25400</xdr:colOff>
          <xdr:row>40</xdr:row>
          <xdr:rowOff>38100</xdr:rowOff>
        </xdr:to>
        <xdr:sp macro="" textlink="">
          <xdr:nvSpPr>
            <xdr:cNvPr id="60427" name="Check Box 11" hidden="1">
              <a:extLst>
                <a:ext uri="{63B3BB69-23CF-44E3-9099-C40C66FF867C}">
                  <a14:compatExt spid="_x0000_s60427"/>
                </a:ext>
                <a:ext uri="{FF2B5EF4-FFF2-40B4-BE49-F238E27FC236}">
                  <a16:creationId xmlns:a16="http://schemas.microsoft.com/office/drawing/2014/main" id="{00000000-0008-0000-0900-00000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40</xdr:row>
          <xdr:rowOff>12700</xdr:rowOff>
        </xdr:from>
        <xdr:to>
          <xdr:col>1</xdr:col>
          <xdr:colOff>25400</xdr:colOff>
          <xdr:row>41</xdr:row>
          <xdr:rowOff>31750</xdr:rowOff>
        </xdr:to>
        <xdr:sp macro="" textlink="">
          <xdr:nvSpPr>
            <xdr:cNvPr id="60428" name="Check Box 12" hidden="1">
              <a:extLst>
                <a:ext uri="{63B3BB69-23CF-44E3-9099-C40C66FF867C}">
                  <a14:compatExt spid="_x0000_s60428"/>
                </a:ext>
                <a:ext uri="{FF2B5EF4-FFF2-40B4-BE49-F238E27FC236}">
                  <a16:creationId xmlns:a16="http://schemas.microsoft.com/office/drawing/2014/main" id="{00000000-0008-0000-0900-00000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52</xdr:row>
          <xdr:rowOff>0</xdr:rowOff>
        </xdr:from>
        <xdr:to>
          <xdr:col>1</xdr:col>
          <xdr:colOff>25400</xdr:colOff>
          <xdr:row>53</xdr:row>
          <xdr:rowOff>31750</xdr:rowOff>
        </xdr:to>
        <xdr:sp macro="" textlink="">
          <xdr:nvSpPr>
            <xdr:cNvPr id="60429" name="Check Box 13" hidden="1">
              <a:extLst>
                <a:ext uri="{63B3BB69-23CF-44E3-9099-C40C66FF867C}">
                  <a14:compatExt spid="_x0000_s60429"/>
                </a:ext>
                <a:ext uri="{FF2B5EF4-FFF2-40B4-BE49-F238E27FC236}">
                  <a16:creationId xmlns:a16="http://schemas.microsoft.com/office/drawing/2014/main" id="{00000000-0008-0000-0900-00000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53</xdr:row>
          <xdr:rowOff>190500</xdr:rowOff>
        </xdr:from>
        <xdr:to>
          <xdr:col>1</xdr:col>
          <xdr:colOff>25400</xdr:colOff>
          <xdr:row>55</xdr:row>
          <xdr:rowOff>31750</xdr:rowOff>
        </xdr:to>
        <xdr:sp macro="" textlink="">
          <xdr:nvSpPr>
            <xdr:cNvPr id="60430" name="Check Box 14" hidden="1">
              <a:extLst>
                <a:ext uri="{63B3BB69-23CF-44E3-9099-C40C66FF867C}">
                  <a14:compatExt spid="_x0000_s60430"/>
                </a:ext>
                <a:ext uri="{FF2B5EF4-FFF2-40B4-BE49-F238E27FC236}">
                  <a16:creationId xmlns:a16="http://schemas.microsoft.com/office/drawing/2014/main" id="{00000000-0008-0000-0900-00000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54</xdr:row>
          <xdr:rowOff>184150</xdr:rowOff>
        </xdr:from>
        <xdr:to>
          <xdr:col>1</xdr:col>
          <xdr:colOff>25400</xdr:colOff>
          <xdr:row>56</xdr:row>
          <xdr:rowOff>25400</xdr:rowOff>
        </xdr:to>
        <xdr:sp macro="" textlink="">
          <xdr:nvSpPr>
            <xdr:cNvPr id="60431" name="Check Box 15" hidden="1">
              <a:extLst>
                <a:ext uri="{63B3BB69-23CF-44E3-9099-C40C66FF867C}">
                  <a14:compatExt spid="_x0000_s60431"/>
                </a:ext>
                <a:ext uri="{FF2B5EF4-FFF2-40B4-BE49-F238E27FC236}">
                  <a16:creationId xmlns:a16="http://schemas.microsoft.com/office/drawing/2014/main" id="{00000000-0008-0000-0900-00000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66</xdr:row>
          <xdr:rowOff>12700</xdr:rowOff>
        </xdr:from>
        <xdr:to>
          <xdr:col>1</xdr:col>
          <xdr:colOff>25400</xdr:colOff>
          <xdr:row>67</xdr:row>
          <xdr:rowOff>38100</xdr:rowOff>
        </xdr:to>
        <xdr:sp macro="" textlink="">
          <xdr:nvSpPr>
            <xdr:cNvPr id="60432" name="Check Box 16" hidden="1">
              <a:extLst>
                <a:ext uri="{63B3BB69-23CF-44E3-9099-C40C66FF867C}">
                  <a14:compatExt spid="_x0000_s60432"/>
                </a:ext>
                <a:ext uri="{FF2B5EF4-FFF2-40B4-BE49-F238E27FC236}">
                  <a16:creationId xmlns:a16="http://schemas.microsoft.com/office/drawing/2014/main" id="{00000000-0008-0000-0900-00001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79</xdr:row>
          <xdr:rowOff>12700</xdr:rowOff>
        </xdr:from>
        <xdr:to>
          <xdr:col>0</xdr:col>
          <xdr:colOff>603250</xdr:colOff>
          <xdr:row>80</xdr:row>
          <xdr:rowOff>38100</xdr:rowOff>
        </xdr:to>
        <xdr:sp macro="" textlink="">
          <xdr:nvSpPr>
            <xdr:cNvPr id="60433" name="Check Box 17" hidden="1">
              <a:extLst>
                <a:ext uri="{63B3BB69-23CF-44E3-9099-C40C66FF867C}">
                  <a14:compatExt spid="_x0000_s60433"/>
                </a:ext>
                <a:ext uri="{FF2B5EF4-FFF2-40B4-BE49-F238E27FC236}">
                  <a16:creationId xmlns:a16="http://schemas.microsoft.com/office/drawing/2014/main" id="{00000000-0008-0000-0900-00001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80</xdr:row>
          <xdr:rowOff>25400</xdr:rowOff>
        </xdr:from>
        <xdr:to>
          <xdr:col>0</xdr:col>
          <xdr:colOff>603250</xdr:colOff>
          <xdr:row>81</xdr:row>
          <xdr:rowOff>50800</xdr:rowOff>
        </xdr:to>
        <xdr:sp macro="" textlink="">
          <xdr:nvSpPr>
            <xdr:cNvPr id="60434" name="Check Box 18" hidden="1">
              <a:extLst>
                <a:ext uri="{63B3BB69-23CF-44E3-9099-C40C66FF867C}">
                  <a14:compatExt spid="_x0000_s60434"/>
                </a:ext>
                <a:ext uri="{FF2B5EF4-FFF2-40B4-BE49-F238E27FC236}">
                  <a16:creationId xmlns:a16="http://schemas.microsoft.com/office/drawing/2014/main" id="{00000000-0008-0000-0900-00001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81</xdr:row>
          <xdr:rowOff>25400</xdr:rowOff>
        </xdr:from>
        <xdr:to>
          <xdr:col>0</xdr:col>
          <xdr:colOff>603250</xdr:colOff>
          <xdr:row>82</xdr:row>
          <xdr:rowOff>50800</xdr:rowOff>
        </xdr:to>
        <xdr:sp macro="" textlink="">
          <xdr:nvSpPr>
            <xdr:cNvPr id="60435" name="Check Box 19" hidden="1">
              <a:extLst>
                <a:ext uri="{63B3BB69-23CF-44E3-9099-C40C66FF867C}">
                  <a14:compatExt spid="_x0000_s60435"/>
                </a:ext>
                <a:ext uri="{FF2B5EF4-FFF2-40B4-BE49-F238E27FC236}">
                  <a16:creationId xmlns:a16="http://schemas.microsoft.com/office/drawing/2014/main" id="{00000000-0008-0000-0900-00001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92</xdr:row>
          <xdr:rowOff>0</xdr:rowOff>
        </xdr:from>
        <xdr:to>
          <xdr:col>1</xdr:col>
          <xdr:colOff>25400</xdr:colOff>
          <xdr:row>93</xdr:row>
          <xdr:rowOff>31750</xdr:rowOff>
        </xdr:to>
        <xdr:sp macro="" textlink="">
          <xdr:nvSpPr>
            <xdr:cNvPr id="60436" name="Check Box 20" hidden="1">
              <a:extLst>
                <a:ext uri="{63B3BB69-23CF-44E3-9099-C40C66FF867C}">
                  <a14:compatExt spid="_x0000_s60436"/>
                </a:ext>
                <a:ext uri="{FF2B5EF4-FFF2-40B4-BE49-F238E27FC236}">
                  <a16:creationId xmlns:a16="http://schemas.microsoft.com/office/drawing/2014/main" id="{00000000-0008-0000-0900-00001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103</xdr:row>
          <xdr:rowOff>0</xdr:rowOff>
        </xdr:from>
        <xdr:to>
          <xdr:col>1</xdr:col>
          <xdr:colOff>25400</xdr:colOff>
          <xdr:row>104</xdr:row>
          <xdr:rowOff>31750</xdr:rowOff>
        </xdr:to>
        <xdr:sp macro="" textlink="">
          <xdr:nvSpPr>
            <xdr:cNvPr id="60439" name="Check Box 23" hidden="1">
              <a:extLst>
                <a:ext uri="{63B3BB69-23CF-44E3-9099-C40C66FF867C}">
                  <a14:compatExt spid="_x0000_s60439"/>
                </a:ext>
                <a:ext uri="{FF2B5EF4-FFF2-40B4-BE49-F238E27FC236}">
                  <a16:creationId xmlns:a16="http://schemas.microsoft.com/office/drawing/2014/main" id="{00000000-0008-0000-0900-00001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103</xdr:row>
          <xdr:rowOff>177800</xdr:rowOff>
        </xdr:from>
        <xdr:to>
          <xdr:col>1</xdr:col>
          <xdr:colOff>25400</xdr:colOff>
          <xdr:row>105</xdr:row>
          <xdr:rowOff>50800</xdr:rowOff>
        </xdr:to>
        <xdr:sp macro="" textlink="">
          <xdr:nvSpPr>
            <xdr:cNvPr id="60440" name="Check Box 24" hidden="1">
              <a:extLst>
                <a:ext uri="{63B3BB69-23CF-44E3-9099-C40C66FF867C}">
                  <a14:compatExt spid="_x0000_s60440"/>
                </a:ext>
                <a:ext uri="{FF2B5EF4-FFF2-40B4-BE49-F238E27FC236}">
                  <a16:creationId xmlns:a16="http://schemas.microsoft.com/office/drawing/2014/main" id="{00000000-0008-0000-0900-00001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317500</xdr:colOff>
          <xdr:row>105</xdr:row>
          <xdr:rowOff>12700</xdr:rowOff>
        </xdr:from>
        <xdr:to>
          <xdr:col>1</xdr:col>
          <xdr:colOff>31750</xdr:colOff>
          <xdr:row>106</xdr:row>
          <xdr:rowOff>25400</xdr:rowOff>
        </xdr:to>
        <xdr:sp macro="" textlink="">
          <xdr:nvSpPr>
            <xdr:cNvPr id="60441" name="Check Box 25" hidden="1">
              <a:extLst>
                <a:ext uri="{63B3BB69-23CF-44E3-9099-C40C66FF867C}">
                  <a14:compatExt spid="_x0000_s60441"/>
                </a:ext>
                <a:ext uri="{FF2B5EF4-FFF2-40B4-BE49-F238E27FC236}">
                  <a16:creationId xmlns:a16="http://schemas.microsoft.com/office/drawing/2014/main" id="{00000000-0008-0000-0900-00001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126</xdr:row>
          <xdr:rowOff>31750</xdr:rowOff>
        </xdr:from>
        <xdr:to>
          <xdr:col>1</xdr:col>
          <xdr:colOff>0</xdr:colOff>
          <xdr:row>127</xdr:row>
          <xdr:rowOff>63500</xdr:rowOff>
        </xdr:to>
        <xdr:sp macro="" textlink="">
          <xdr:nvSpPr>
            <xdr:cNvPr id="60442" name="Check Box 26" hidden="1">
              <a:extLst>
                <a:ext uri="{63B3BB69-23CF-44E3-9099-C40C66FF867C}">
                  <a14:compatExt spid="_x0000_s60442"/>
                </a:ext>
                <a:ext uri="{FF2B5EF4-FFF2-40B4-BE49-F238E27FC236}">
                  <a16:creationId xmlns:a16="http://schemas.microsoft.com/office/drawing/2014/main" id="{00000000-0008-0000-0900-00001A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292100</xdr:colOff>
          <xdr:row>128</xdr:row>
          <xdr:rowOff>31750</xdr:rowOff>
        </xdr:from>
        <xdr:to>
          <xdr:col>1</xdr:col>
          <xdr:colOff>0</xdr:colOff>
          <xdr:row>129</xdr:row>
          <xdr:rowOff>50800</xdr:rowOff>
        </xdr:to>
        <xdr:sp macro="" textlink="">
          <xdr:nvSpPr>
            <xdr:cNvPr id="60443" name="Check Box 27" hidden="1">
              <a:extLst>
                <a:ext uri="{63B3BB69-23CF-44E3-9099-C40C66FF867C}">
                  <a14:compatExt spid="_x0000_s60443"/>
                </a:ext>
                <a:ext uri="{FF2B5EF4-FFF2-40B4-BE49-F238E27FC236}">
                  <a16:creationId xmlns:a16="http://schemas.microsoft.com/office/drawing/2014/main" id="{00000000-0008-0000-0900-00001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140</xdr:row>
          <xdr:rowOff>0</xdr:rowOff>
        </xdr:from>
        <xdr:to>
          <xdr:col>1</xdr:col>
          <xdr:colOff>25400</xdr:colOff>
          <xdr:row>141</xdr:row>
          <xdr:rowOff>31750</xdr:rowOff>
        </xdr:to>
        <xdr:sp macro="" textlink="">
          <xdr:nvSpPr>
            <xdr:cNvPr id="60444" name="Check Box 28" hidden="1">
              <a:extLst>
                <a:ext uri="{63B3BB69-23CF-44E3-9099-C40C66FF867C}">
                  <a14:compatExt spid="_x0000_s60444"/>
                </a:ext>
                <a:ext uri="{FF2B5EF4-FFF2-40B4-BE49-F238E27FC236}">
                  <a16:creationId xmlns:a16="http://schemas.microsoft.com/office/drawing/2014/main" id="{00000000-0008-0000-0900-00001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141</xdr:row>
          <xdr:rowOff>12700</xdr:rowOff>
        </xdr:from>
        <xdr:to>
          <xdr:col>1</xdr:col>
          <xdr:colOff>25400</xdr:colOff>
          <xdr:row>142</xdr:row>
          <xdr:rowOff>38100</xdr:rowOff>
        </xdr:to>
        <xdr:sp macro="" textlink="">
          <xdr:nvSpPr>
            <xdr:cNvPr id="60445" name="Check Box 29" hidden="1">
              <a:extLst>
                <a:ext uri="{63B3BB69-23CF-44E3-9099-C40C66FF867C}">
                  <a14:compatExt spid="_x0000_s60445"/>
                </a:ext>
                <a:ext uri="{FF2B5EF4-FFF2-40B4-BE49-F238E27FC236}">
                  <a16:creationId xmlns:a16="http://schemas.microsoft.com/office/drawing/2014/main" id="{00000000-0008-0000-0900-00001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142</xdr:row>
          <xdr:rowOff>12700</xdr:rowOff>
        </xdr:from>
        <xdr:to>
          <xdr:col>1</xdr:col>
          <xdr:colOff>25400</xdr:colOff>
          <xdr:row>143</xdr:row>
          <xdr:rowOff>31750</xdr:rowOff>
        </xdr:to>
        <xdr:sp macro="" textlink="">
          <xdr:nvSpPr>
            <xdr:cNvPr id="60446" name="Check Box 30" hidden="1">
              <a:extLst>
                <a:ext uri="{63B3BB69-23CF-44E3-9099-C40C66FF867C}">
                  <a14:compatExt spid="_x0000_s60446"/>
                </a:ext>
                <a:ext uri="{FF2B5EF4-FFF2-40B4-BE49-F238E27FC236}">
                  <a16:creationId xmlns:a16="http://schemas.microsoft.com/office/drawing/2014/main" id="{00000000-0008-0000-0900-00001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144</xdr:row>
          <xdr:rowOff>0</xdr:rowOff>
        </xdr:from>
        <xdr:to>
          <xdr:col>1</xdr:col>
          <xdr:colOff>25400</xdr:colOff>
          <xdr:row>145</xdr:row>
          <xdr:rowOff>25400</xdr:rowOff>
        </xdr:to>
        <xdr:sp macro="" textlink="">
          <xdr:nvSpPr>
            <xdr:cNvPr id="60447" name="Check Box 31" hidden="1">
              <a:extLst>
                <a:ext uri="{63B3BB69-23CF-44E3-9099-C40C66FF867C}">
                  <a14:compatExt spid="_x0000_s60447"/>
                </a:ext>
                <a:ext uri="{FF2B5EF4-FFF2-40B4-BE49-F238E27FC236}">
                  <a16:creationId xmlns:a16="http://schemas.microsoft.com/office/drawing/2014/main" id="{00000000-0008-0000-0900-00001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146</xdr:row>
          <xdr:rowOff>0</xdr:rowOff>
        </xdr:from>
        <xdr:to>
          <xdr:col>1</xdr:col>
          <xdr:colOff>25400</xdr:colOff>
          <xdr:row>147</xdr:row>
          <xdr:rowOff>25400</xdr:rowOff>
        </xdr:to>
        <xdr:sp macro="" textlink="">
          <xdr:nvSpPr>
            <xdr:cNvPr id="60448" name="Check Box 32" hidden="1">
              <a:extLst>
                <a:ext uri="{63B3BB69-23CF-44E3-9099-C40C66FF867C}">
                  <a14:compatExt spid="_x0000_s60448"/>
                </a:ext>
                <a:ext uri="{FF2B5EF4-FFF2-40B4-BE49-F238E27FC236}">
                  <a16:creationId xmlns:a16="http://schemas.microsoft.com/office/drawing/2014/main" id="{00000000-0008-0000-0900-00002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148</xdr:row>
          <xdr:rowOff>0</xdr:rowOff>
        </xdr:from>
        <xdr:to>
          <xdr:col>1</xdr:col>
          <xdr:colOff>25400</xdr:colOff>
          <xdr:row>149</xdr:row>
          <xdr:rowOff>31750</xdr:rowOff>
        </xdr:to>
        <xdr:sp macro="" textlink="">
          <xdr:nvSpPr>
            <xdr:cNvPr id="60449" name="Check Box 33" hidden="1">
              <a:extLst>
                <a:ext uri="{63B3BB69-23CF-44E3-9099-C40C66FF867C}">
                  <a14:compatExt spid="_x0000_s60449"/>
                </a:ext>
                <a:ext uri="{FF2B5EF4-FFF2-40B4-BE49-F238E27FC236}">
                  <a16:creationId xmlns:a16="http://schemas.microsoft.com/office/drawing/2014/main" id="{00000000-0008-0000-0900-00002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148</xdr:row>
          <xdr:rowOff>177800</xdr:rowOff>
        </xdr:from>
        <xdr:to>
          <xdr:col>1</xdr:col>
          <xdr:colOff>25400</xdr:colOff>
          <xdr:row>150</xdr:row>
          <xdr:rowOff>12700</xdr:rowOff>
        </xdr:to>
        <xdr:sp macro="" textlink="">
          <xdr:nvSpPr>
            <xdr:cNvPr id="60450" name="Check Box 34" hidden="1">
              <a:extLst>
                <a:ext uri="{63B3BB69-23CF-44E3-9099-C40C66FF867C}">
                  <a14:compatExt spid="_x0000_s60450"/>
                </a:ext>
                <a:ext uri="{FF2B5EF4-FFF2-40B4-BE49-F238E27FC236}">
                  <a16:creationId xmlns:a16="http://schemas.microsoft.com/office/drawing/2014/main" id="{00000000-0008-0000-0900-00002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116</xdr:row>
          <xdr:rowOff>368300</xdr:rowOff>
        </xdr:from>
        <xdr:to>
          <xdr:col>0</xdr:col>
          <xdr:colOff>603250</xdr:colOff>
          <xdr:row>118</xdr:row>
          <xdr:rowOff>31750</xdr:rowOff>
        </xdr:to>
        <xdr:sp macro="" textlink="">
          <xdr:nvSpPr>
            <xdr:cNvPr id="60451" name="Check Box 35" hidden="1">
              <a:extLst>
                <a:ext uri="{63B3BB69-23CF-44E3-9099-C40C66FF867C}">
                  <a14:compatExt spid="_x0000_s60451"/>
                </a:ext>
                <a:ext uri="{FF2B5EF4-FFF2-40B4-BE49-F238E27FC236}">
                  <a16:creationId xmlns:a16="http://schemas.microsoft.com/office/drawing/2014/main" id="{00000000-0008-0000-0900-00002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162</xdr:row>
          <xdr:rowOff>0</xdr:rowOff>
        </xdr:from>
        <xdr:to>
          <xdr:col>0</xdr:col>
          <xdr:colOff>603250</xdr:colOff>
          <xdr:row>163</xdr:row>
          <xdr:rowOff>31750</xdr:rowOff>
        </xdr:to>
        <xdr:sp macro="" textlink="">
          <xdr:nvSpPr>
            <xdr:cNvPr id="60452" name="Check Box 36" hidden="1">
              <a:extLst>
                <a:ext uri="{63B3BB69-23CF-44E3-9099-C40C66FF867C}">
                  <a14:compatExt spid="_x0000_s60452"/>
                </a:ext>
                <a:ext uri="{FF2B5EF4-FFF2-40B4-BE49-F238E27FC236}">
                  <a16:creationId xmlns:a16="http://schemas.microsoft.com/office/drawing/2014/main" id="{00000000-0008-0000-0900-00002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163</xdr:row>
          <xdr:rowOff>12700</xdr:rowOff>
        </xdr:from>
        <xdr:to>
          <xdr:col>2</xdr:col>
          <xdr:colOff>25400</xdr:colOff>
          <xdr:row>164</xdr:row>
          <xdr:rowOff>38100</xdr:rowOff>
        </xdr:to>
        <xdr:sp macro="" textlink="">
          <xdr:nvSpPr>
            <xdr:cNvPr id="60453" name="Check Box 37" hidden="1">
              <a:extLst>
                <a:ext uri="{63B3BB69-23CF-44E3-9099-C40C66FF867C}">
                  <a14:compatExt spid="_x0000_s60453"/>
                </a:ext>
                <a:ext uri="{FF2B5EF4-FFF2-40B4-BE49-F238E27FC236}">
                  <a16:creationId xmlns:a16="http://schemas.microsoft.com/office/drawing/2014/main" id="{00000000-0008-0000-0900-00002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164</xdr:row>
          <xdr:rowOff>0</xdr:rowOff>
        </xdr:from>
        <xdr:to>
          <xdr:col>2</xdr:col>
          <xdr:colOff>25400</xdr:colOff>
          <xdr:row>165</xdr:row>
          <xdr:rowOff>31750</xdr:rowOff>
        </xdr:to>
        <xdr:sp macro="" textlink="">
          <xdr:nvSpPr>
            <xdr:cNvPr id="60454" name="Check Box 38" hidden="1">
              <a:extLst>
                <a:ext uri="{63B3BB69-23CF-44E3-9099-C40C66FF867C}">
                  <a14:compatExt spid="_x0000_s60454"/>
                </a:ext>
                <a:ext uri="{FF2B5EF4-FFF2-40B4-BE49-F238E27FC236}">
                  <a16:creationId xmlns:a16="http://schemas.microsoft.com/office/drawing/2014/main" id="{00000000-0008-0000-0900-000026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165</xdr:row>
          <xdr:rowOff>12700</xdr:rowOff>
        </xdr:from>
        <xdr:to>
          <xdr:col>2</xdr:col>
          <xdr:colOff>25400</xdr:colOff>
          <xdr:row>166</xdr:row>
          <xdr:rowOff>38100</xdr:rowOff>
        </xdr:to>
        <xdr:sp macro="" textlink="">
          <xdr:nvSpPr>
            <xdr:cNvPr id="60455" name="Check Box 39" hidden="1">
              <a:extLst>
                <a:ext uri="{63B3BB69-23CF-44E3-9099-C40C66FF867C}">
                  <a14:compatExt spid="_x0000_s60455"/>
                </a:ext>
                <a:ext uri="{FF2B5EF4-FFF2-40B4-BE49-F238E27FC236}">
                  <a16:creationId xmlns:a16="http://schemas.microsoft.com/office/drawing/2014/main" id="{00000000-0008-0000-0900-00002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168</xdr:row>
          <xdr:rowOff>12700</xdr:rowOff>
        </xdr:from>
        <xdr:to>
          <xdr:col>2</xdr:col>
          <xdr:colOff>25400</xdr:colOff>
          <xdr:row>169</xdr:row>
          <xdr:rowOff>38100</xdr:rowOff>
        </xdr:to>
        <xdr:sp macro="" textlink="">
          <xdr:nvSpPr>
            <xdr:cNvPr id="60456" name="Check Box 40" hidden="1">
              <a:extLst>
                <a:ext uri="{63B3BB69-23CF-44E3-9099-C40C66FF867C}">
                  <a14:compatExt spid="_x0000_s60456"/>
                </a:ext>
                <a:ext uri="{FF2B5EF4-FFF2-40B4-BE49-F238E27FC236}">
                  <a16:creationId xmlns:a16="http://schemas.microsoft.com/office/drawing/2014/main" id="{00000000-0008-0000-0900-000028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177</xdr:row>
          <xdr:rowOff>12700</xdr:rowOff>
        </xdr:from>
        <xdr:to>
          <xdr:col>2</xdr:col>
          <xdr:colOff>25400</xdr:colOff>
          <xdr:row>178</xdr:row>
          <xdr:rowOff>38100</xdr:rowOff>
        </xdr:to>
        <xdr:sp macro="" textlink="">
          <xdr:nvSpPr>
            <xdr:cNvPr id="60457" name="Check Box 41" hidden="1">
              <a:extLst>
                <a:ext uri="{63B3BB69-23CF-44E3-9099-C40C66FF867C}">
                  <a14:compatExt spid="_x0000_s60457"/>
                </a:ext>
                <a:ext uri="{FF2B5EF4-FFF2-40B4-BE49-F238E27FC236}">
                  <a16:creationId xmlns:a16="http://schemas.microsoft.com/office/drawing/2014/main" id="{00000000-0008-0000-0900-00002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279400</xdr:colOff>
          <xdr:row>179</xdr:row>
          <xdr:rowOff>107950</xdr:rowOff>
        </xdr:from>
        <xdr:to>
          <xdr:col>1</xdr:col>
          <xdr:colOff>0</xdr:colOff>
          <xdr:row>180</xdr:row>
          <xdr:rowOff>146050</xdr:rowOff>
        </xdr:to>
        <xdr:sp macro="" textlink="">
          <xdr:nvSpPr>
            <xdr:cNvPr id="60459" name="Check Box 43" hidden="1">
              <a:extLst>
                <a:ext uri="{63B3BB69-23CF-44E3-9099-C40C66FF867C}">
                  <a14:compatExt spid="_x0000_s60459"/>
                </a:ext>
                <a:ext uri="{FF2B5EF4-FFF2-40B4-BE49-F238E27FC236}">
                  <a16:creationId xmlns:a16="http://schemas.microsoft.com/office/drawing/2014/main" id="{00000000-0008-0000-0900-00002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182</xdr:row>
          <xdr:rowOff>12700</xdr:rowOff>
        </xdr:from>
        <xdr:to>
          <xdr:col>2</xdr:col>
          <xdr:colOff>25400</xdr:colOff>
          <xdr:row>183</xdr:row>
          <xdr:rowOff>38100</xdr:rowOff>
        </xdr:to>
        <xdr:sp macro="" textlink="">
          <xdr:nvSpPr>
            <xdr:cNvPr id="60460" name="Check Box 44" hidden="1">
              <a:extLst>
                <a:ext uri="{63B3BB69-23CF-44E3-9099-C40C66FF867C}">
                  <a14:compatExt spid="_x0000_s60460"/>
                </a:ext>
                <a:ext uri="{FF2B5EF4-FFF2-40B4-BE49-F238E27FC236}">
                  <a16:creationId xmlns:a16="http://schemas.microsoft.com/office/drawing/2014/main" id="{00000000-0008-0000-0900-00002C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182</xdr:row>
          <xdr:rowOff>184150</xdr:rowOff>
        </xdr:from>
        <xdr:to>
          <xdr:col>2</xdr:col>
          <xdr:colOff>25400</xdr:colOff>
          <xdr:row>184</xdr:row>
          <xdr:rowOff>25400</xdr:rowOff>
        </xdr:to>
        <xdr:sp macro="" textlink="">
          <xdr:nvSpPr>
            <xdr:cNvPr id="60461" name="Check Box 45" hidden="1">
              <a:extLst>
                <a:ext uri="{63B3BB69-23CF-44E3-9099-C40C66FF867C}">
                  <a14:compatExt spid="_x0000_s60461"/>
                </a:ext>
                <a:ext uri="{FF2B5EF4-FFF2-40B4-BE49-F238E27FC236}">
                  <a16:creationId xmlns:a16="http://schemas.microsoft.com/office/drawing/2014/main" id="{00000000-0008-0000-0900-00002D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183</xdr:row>
          <xdr:rowOff>184150</xdr:rowOff>
        </xdr:from>
        <xdr:to>
          <xdr:col>2</xdr:col>
          <xdr:colOff>25400</xdr:colOff>
          <xdr:row>185</xdr:row>
          <xdr:rowOff>25400</xdr:rowOff>
        </xdr:to>
        <xdr:sp macro="" textlink="">
          <xdr:nvSpPr>
            <xdr:cNvPr id="60462" name="Check Box 46" hidden="1">
              <a:extLst>
                <a:ext uri="{63B3BB69-23CF-44E3-9099-C40C66FF867C}">
                  <a14:compatExt spid="_x0000_s60462"/>
                </a:ext>
                <a:ext uri="{FF2B5EF4-FFF2-40B4-BE49-F238E27FC236}">
                  <a16:creationId xmlns:a16="http://schemas.microsoft.com/office/drawing/2014/main" id="{00000000-0008-0000-0900-00002E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184</xdr:row>
          <xdr:rowOff>184150</xdr:rowOff>
        </xdr:from>
        <xdr:to>
          <xdr:col>2</xdr:col>
          <xdr:colOff>25400</xdr:colOff>
          <xdr:row>186</xdr:row>
          <xdr:rowOff>25400</xdr:rowOff>
        </xdr:to>
        <xdr:sp macro="" textlink="">
          <xdr:nvSpPr>
            <xdr:cNvPr id="60463" name="Check Box 47" hidden="1">
              <a:extLst>
                <a:ext uri="{63B3BB69-23CF-44E3-9099-C40C66FF867C}">
                  <a14:compatExt spid="_x0000_s60463"/>
                </a:ext>
                <a:ext uri="{FF2B5EF4-FFF2-40B4-BE49-F238E27FC236}">
                  <a16:creationId xmlns:a16="http://schemas.microsoft.com/office/drawing/2014/main" id="{00000000-0008-0000-0900-00002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304800</xdr:colOff>
          <xdr:row>185</xdr:row>
          <xdr:rowOff>184150</xdr:rowOff>
        </xdr:from>
        <xdr:to>
          <xdr:col>2</xdr:col>
          <xdr:colOff>25400</xdr:colOff>
          <xdr:row>187</xdr:row>
          <xdr:rowOff>38100</xdr:rowOff>
        </xdr:to>
        <xdr:sp macro="" textlink="">
          <xdr:nvSpPr>
            <xdr:cNvPr id="60464" name="Check Box 48" hidden="1">
              <a:extLst>
                <a:ext uri="{63B3BB69-23CF-44E3-9099-C40C66FF867C}">
                  <a14:compatExt spid="_x0000_s60464"/>
                </a:ext>
                <a:ext uri="{FF2B5EF4-FFF2-40B4-BE49-F238E27FC236}">
                  <a16:creationId xmlns:a16="http://schemas.microsoft.com/office/drawing/2014/main" id="{00000000-0008-0000-0900-000030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187</xdr:row>
          <xdr:rowOff>0</xdr:rowOff>
        </xdr:from>
        <xdr:to>
          <xdr:col>1</xdr:col>
          <xdr:colOff>25400</xdr:colOff>
          <xdr:row>188</xdr:row>
          <xdr:rowOff>38100</xdr:rowOff>
        </xdr:to>
        <xdr:sp macro="" textlink="">
          <xdr:nvSpPr>
            <xdr:cNvPr id="60465" name="Check Box 49" hidden="1">
              <a:extLst>
                <a:ext uri="{63B3BB69-23CF-44E3-9099-C40C66FF867C}">
                  <a14:compatExt spid="_x0000_s60465"/>
                </a:ext>
                <a:ext uri="{FF2B5EF4-FFF2-40B4-BE49-F238E27FC236}">
                  <a16:creationId xmlns:a16="http://schemas.microsoft.com/office/drawing/2014/main" id="{00000000-0008-0000-0900-00003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215</xdr:row>
          <xdr:rowOff>0</xdr:rowOff>
        </xdr:from>
        <xdr:to>
          <xdr:col>1</xdr:col>
          <xdr:colOff>25400</xdr:colOff>
          <xdr:row>216</xdr:row>
          <xdr:rowOff>31750</xdr:rowOff>
        </xdr:to>
        <xdr:sp macro="" textlink="">
          <xdr:nvSpPr>
            <xdr:cNvPr id="60468" name="Check Box 52" hidden="1">
              <a:extLst>
                <a:ext uri="{63B3BB69-23CF-44E3-9099-C40C66FF867C}">
                  <a14:compatExt spid="_x0000_s60468"/>
                </a:ext>
                <a:ext uri="{FF2B5EF4-FFF2-40B4-BE49-F238E27FC236}">
                  <a16:creationId xmlns:a16="http://schemas.microsoft.com/office/drawing/2014/main" id="{00000000-0008-0000-0900-000034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216</xdr:row>
          <xdr:rowOff>0</xdr:rowOff>
        </xdr:from>
        <xdr:to>
          <xdr:col>1</xdr:col>
          <xdr:colOff>25400</xdr:colOff>
          <xdr:row>217</xdr:row>
          <xdr:rowOff>31750</xdr:rowOff>
        </xdr:to>
        <xdr:sp macro="" textlink="">
          <xdr:nvSpPr>
            <xdr:cNvPr id="60469" name="Check Box 53" hidden="1">
              <a:extLst>
                <a:ext uri="{63B3BB69-23CF-44E3-9099-C40C66FF867C}">
                  <a14:compatExt spid="_x0000_s60469"/>
                </a:ext>
                <a:ext uri="{FF2B5EF4-FFF2-40B4-BE49-F238E27FC236}">
                  <a16:creationId xmlns:a16="http://schemas.microsoft.com/office/drawing/2014/main" id="{00000000-0008-0000-0900-000035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79376</xdr:colOff>
      <xdr:row>13</xdr:row>
      <xdr:rowOff>55561</xdr:rowOff>
    </xdr:from>
    <xdr:to>
      <xdr:col>38</xdr:col>
      <xdr:colOff>515938</xdr:colOff>
      <xdr:row>25</xdr:row>
      <xdr:rowOff>87312</xdr:rowOff>
    </xdr:to>
    <xdr:sp macro="" textlink="">
      <xdr:nvSpPr>
        <xdr:cNvPr id="3" name="TextBox 2">
          <a:extLst>
            <a:ext uri="{FF2B5EF4-FFF2-40B4-BE49-F238E27FC236}">
              <a16:creationId xmlns:a16="http://schemas.microsoft.com/office/drawing/2014/main" id="{00000000-0008-0000-0900-000003000000}"/>
            </a:ext>
          </a:extLst>
        </xdr:cNvPr>
        <xdr:cNvSpPr txBox="1"/>
      </xdr:nvSpPr>
      <xdr:spPr>
        <a:xfrm>
          <a:off x="9961564" y="2547936"/>
          <a:ext cx="4714874" cy="2127251"/>
        </a:xfrm>
        <a:prstGeom prst="rect">
          <a:avLst/>
        </a:prstGeom>
        <a:solidFill>
          <a:srgbClr val="FFFFD9"/>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n-US" sz="1100" b="1" u="sng"/>
            <a:t>Note</a:t>
          </a:r>
          <a:r>
            <a:rPr lang="en-US" sz="1100"/>
            <a:t>: Utilize</a:t>
          </a:r>
          <a:r>
            <a:rPr lang="en-US" sz="1100" baseline="0"/>
            <a:t> the available "Summary of Measures" boxes to provide a brief summary of the addressed/not addressed measure. </a:t>
          </a:r>
          <a:br>
            <a:rPr lang="en-US" sz="1100" baseline="0"/>
          </a:br>
          <a:br>
            <a:rPr lang="en-US" sz="1100" baseline="0"/>
          </a:br>
          <a:r>
            <a:rPr lang="en-US" sz="1100" baseline="0"/>
            <a:t>This section should all be supported by your whole house assessment as to "why" you chose to install specific measures.. </a:t>
          </a:r>
        </a:p>
        <a:p>
          <a:br>
            <a:rPr lang="en-US" sz="1100" baseline="0"/>
          </a:br>
          <a:r>
            <a:rPr lang="en-US" sz="1100" baseline="0"/>
            <a:t>Then enter the associated costs for each section. </a:t>
          </a:r>
          <a:br>
            <a:rPr lang="en-US" sz="1100" baseline="0"/>
          </a:br>
          <a:br>
            <a:rPr lang="en-US" sz="1100" baseline="0"/>
          </a:br>
          <a:r>
            <a:rPr lang="en-US" sz="1100" baseline="0"/>
            <a:t>These LH &amp; DOE Checklists will suffice for meeting Section 9. - Record Keeping Requirements section for "Completed signed and dated documentation for completion of the "Priority List" (If applicable)" requirement. </a:t>
          </a:r>
          <a:endParaRPr lang="en-US" sz="1100"/>
        </a:p>
      </xdr:txBody>
    </xdr:sp>
    <xdr:clientData/>
  </xdr:twoCellAnchor>
  <xdr:twoCellAnchor>
    <xdr:from>
      <xdr:col>29</xdr:col>
      <xdr:colOff>127000</xdr:colOff>
      <xdr:row>15</xdr:row>
      <xdr:rowOff>158750</xdr:rowOff>
    </xdr:from>
    <xdr:to>
      <xdr:col>30</xdr:col>
      <xdr:colOff>238125</xdr:colOff>
      <xdr:row>17</xdr:row>
      <xdr:rowOff>71438</xdr:rowOff>
    </xdr:to>
    <xdr:sp macro="" textlink="">
      <xdr:nvSpPr>
        <xdr:cNvPr id="4" name="Right Arrow 3">
          <a:extLst>
            <a:ext uri="{FF2B5EF4-FFF2-40B4-BE49-F238E27FC236}">
              <a16:creationId xmlns:a16="http://schemas.microsoft.com/office/drawing/2014/main" id="{00000000-0008-0000-0900-000004000000}"/>
            </a:ext>
          </a:extLst>
        </xdr:cNvPr>
        <xdr:cNvSpPr/>
      </xdr:nvSpPr>
      <xdr:spPr>
        <a:xfrm rot="10800000">
          <a:off x="8786813" y="3143250"/>
          <a:ext cx="722312" cy="293688"/>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304800</xdr:colOff>
          <xdr:row>93</xdr:row>
          <xdr:rowOff>0</xdr:rowOff>
        </xdr:from>
        <xdr:to>
          <xdr:col>1</xdr:col>
          <xdr:colOff>25400</xdr:colOff>
          <xdr:row>94</xdr:row>
          <xdr:rowOff>31750</xdr:rowOff>
        </xdr:to>
        <xdr:sp macro="" textlink="">
          <xdr:nvSpPr>
            <xdr:cNvPr id="60471" name="Check Box 55" hidden="1">
              <a:extLst>
                <a:ext uri="{63B3BB69-23CF-44E3-9099-C40C66FF867C}">
                  <a14:compatExt spid="_x0000_s60471"/>
                </a:ext>
                <a:ext uri="{FF2B5EF4-FFF2-40B4-BE49-F238E27FC236}">
                  <a16:creationId xmlns:a16="http://schemas.microsoft.com/office/drawing/2014/main" id="{00000000-0008-0000-0900-000037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26</xdr:row>
          <xdr:rowOff>0</xdr:rowOff>
        </xdr:from>
        <xdr:to>
          <xdr:col>1</xdr:col>
          <xdr:colOff>25400</xdr:colOff>
          <xdr:row>27</xdr:row>
          <xdr:rowOff>31750</xdr:rowOff>
        </xdr:to>
        <xdr:sp macro="" textlink="">
          <xdr:nvSpPr>
            <xdr:cNvPr id="60473" name="Check Box 57" hidden="1">
              <a:extLst>
                <a:ext uri="{63B3BB69-23CF-44E3-9099-C40C66FF867C}">
                  <a14:compatExt spid="_x0000_s60473"/>
                </a:ext>
                <a:ext uri="{FF2B5EF4-FFF2-40B4-BE49-F238E27FC236}">
                  <a16:creationId xmlns:a16="http://schemas.microsoft.com/office/drawing/2014/main" id="{00000000-0008-0000-0900-000039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41</xdr:row>
          <xdr:rowOff>0</xdr:rowOff>
        </xdr:from>
        <xdr:to>
          <xdr:col>1</xdr:col>
          <xdr:colOff>25400</xdr:colOff>
          <xdr:row>42</xdr:row>
          <xdr:rowOff>31750</xdr:rowOff>
        </xdr:to>
        <xdr:sp macro="" textlink="">
          <xdr:nvSpPr>
            <xdr:cNvPr id="60475" name="Check Box 59" hidden="1">
              <a:extLst>
                <a:ext uri="{63B3BB69-23CF-44E3-9099-C40C66FF867C}">
                  <a14:compatExt spid="_x0000_s60475"/>
                </a:ext>
                <a:ext uri="{FF2B5EF4-FFF2-40B4-BE49-F238E27FC236}">
                  <a16:creationId xmlns:a16="http://schemas.microsoft.com/office/drawing/2014/main" id="{00000000-0008-0000-0900-00003B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298450</xdr:colOff>
          <xdr:row>106</xdr:row>
          <xdr:rowOff>25400</xdr:rowOff>
        </xdr:from>
        <xdr:to>
          <xdr:col>0</xdr:col>
          <xdr:colOff>603250</xdr:colOff>
          <xdr:row>107</xdr:row>
          <xdr:rowOff>50800</xdr:rowOff>
        </xdr:to>
        <xdr:sp macro="" textlink="">
          <xdr:nvSpPr>
            <xdr:cNvPr id="60479" name="Check Box 63" hidden="1">
              <a:extLst>
                <a:ext uri="{63B3BB69-23CF-44E3-9099-C40C66FF867C}">
                  <a14:compatExt spid="_x0000_s60479"/>
                </a:ext>
                <a:ext uri="{FF2B5EF4-FFF2-40B4-BE49-F238E27FC236}">
                  <a16:creationId xmlns:a16="http://schemas.microsoft.com/office/drawing/2014/main" id="{00000000-0008-0000-0900-00003F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188</xdr:row>
          <xdr:rowOff>76200</xdr:rowOff>
        </xdr:from>
        <xdr:to>
          <xdr:col>1</xdr:col>
          <xdr:colOff>419100</xdr:colOff>
          <xdr:row>189</xdr:row>
          <xdr:rowOff>107950</xdr:rowOff>
        </xdr:to>
        <xdr:sp macro="" textlink="">
          <xdr:nvSpPr>
            <xdr:cNvPr id="60481" name="Check Box 65" hidden="1">
              <a:extLst>
                <a:ext uri="{63B3BB69-23CF-44E3-9099-C40C66FF867C}">
                  <a14:compatExt spid="_x0000_s60481"/>
                </a:ext>
                <a:ext uri="{FF2B5EF4-FFF2-40B4-BE49-F238E27FC236}">
                  <a16:creationId xmlns:a16="http://schemas.microsoft.com/office/drawing/2014/main" id="{00000000-0008-0000-0900-000041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317500</xdr:colOff>
          <xdr:row>194</xdr:row>
          <xdr:rowOff>107950</xdr:rowOff>
        </xdr:from>
        <xdr:to>
          <xdr:col>0</xdr:col>
          <xdr:colOff>603250</xdr:colOff>
          <xdr:row>195</xdr:row>
          <xdr:rowOff>127000</xdr:rowOff>
        </xdr:to>
        <xdr:sp macro="" textlink="">
          <xdr:nvSpPr>
            <xdr:cNvPr id="60482" name="Check Box 66" hidden="1">
              <a:extLst>
                <a:ext uri="{63B3BB69-23CF-44E3-9099-C40C66FF867C}">
                  <a14:compatExt spid="_x0000_s60482"/>
                </a:ext>
                <a:ext uri="{FF2B5EF4-FFF2-40B4-BE49-F238E27FC236}">
                  <a16:creationId xmlns:a16="http://schemas.microsoft.com/office/drawing/2014/main" id="{00000000-0008-0000-0900-000042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304800</xdr:colOff>
          <xdr:row>201</xdr:row>
          <xdr:rowOff>0</xdr:rowOff>
        </xdr:from>
        <xdr:to>
          <xdr:col>1</xdr:col>
          <xdr:colOff>25400</xdr:colOff>
          <xdr:row>202</xdr:row>
          <xdr:rowOff>31750</xdr:rowOff>
        </xdr:to>
        <xdr:sp macro="" textlink="">
          <xdr:nvSpPr>
            <xdr:cNvPr id="60483" name="Check Box 67" hidden="1">
              <a:extLst>
                <a:ext uri="{63B3BB69-23CF-44E3-9099-C40C66FF867C}">
                  <a14:compatExt spid="_x0000_s60483"/>
                </a:ext>
                <a:ext uri="{FF2B5EF4-FFF2-40B4-BE49-F238E27FC236}">
                  <a16:creationId xmlns:a16="http://schemas.microsoft.com/office/drawing/2014/main" id="{00000000-0008-0000-0900-000043E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31750</xdr:colOff>
          <xdr:row>4</xdr:row>
          <xdr:rowOff>25400</xdr:rowOff>
        </xdr:from>
        <xdr:to>
          <xdr:col>10</xdr:col>
          <xdr:colOff>736600</xdr:colOff>
          <xdr:row>4</xdr:row>
          <xdr:rowOff>228600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A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4</xdr:row>
          <xdr:rowOff>12700</xdr:rowOff>
        </xdr:from>
        <xdr:to>
          <xdr:col>12</xdr:col>
          <xdr:colOff>749300</xdr:colOff>
          <xdr:row>4</xdr:row>
          <xdr:rowOff>222250</xdr:rowOff>
        </xdr:to>
        <xdr:sp macro="" textlink="">
          <xdr:nvSpPr>
            <xdr:cNvPr id="35842" name="Check Box 2" hidden="1">
              <a:extLst>
                <a:ext uri="{63B3BB69-23CF-44E3-9099-C40C66FF867C}">
                  <a14:compatExt spid="_x0000_s35842"/>
                </a:ext>
                <a:ext uri="{FF2B5EF4-FFF2-40B4-BE49-F238E27FC236}">
                  <a16:creationId xmlns:a16="http://schemas.microsoft.com/office/drawing/2014/main" id="{00000000-0008-0000-0A00-00000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5</xdr:row>
          <xdr:rowOff>12700</xdr:rowOff>
        </xdr:from>
        <xdr:to>
          <xdr:col>10</xdr:col>
          <xdr:colOff>749300</xdr:colOff>
          <xdr:row>5</xdr:row>
          <xdr:rowOff>222250</xdr:rowOff>
        </xdr:to>
        <xdr:sp macro="" textlink="">
          <xdr:nvSpPr>
            <xdr:cNvPr id="35843" name="Check Box 3" hidden="1">
              <a:extLst>
                <a:ext uri="{63B3BB69-23CF-44E3-9099-C40C66FF867C}">
                  <a14:compatExt spid="_x0000_s35843"/>
                </a:ext>
                <a:ext uri="{FF2B5EF4-FFF2-40B4-BE49-F238E27FC236}">
                  <a16:creationId xmlns:a16="http://schemas.microsoft.com/office/drawing/2014/main" id="{00000000-0008-0000-0A00-00000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5</xdr:row>
          <xdr:rowOff>25400</xdr:rowOff>
        </xdr:from>
        <xdr:to>
          <xdr:col>12</xdr:col>
          <xdr:colOff>749300</xdr:colOff>
          <xdr:row>6</xdr:row>
          <xdr:rowOff>0</xdr:rowOff>
        </xdr:to>
        <xdr:sp macro="" textlink="">
          <xdr:nvSpPr>
            <xdr:cNvPr id="35844" name="Check Box 4" hidden="1">
              <a:extLst>
                <a:ext uri="{63B3BB69-23CF-44E3-9099-C40C66FF867C}">
                  <a14:compatExt spid="_x0000_s35844"/>
                </a:ext>
                <a:ext uri="{FF2B5EF4-FFF2-40B4-BE49-F238E27FC236}">
                  <a16:creationId xmlns:a16="http://schemas.microsoft.com/office/drawing/2014/main" id="{00000000-0008-0000-0A00-00000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6</xdr:row>
          <xdr:rowOff>12700</xdr:rowOff>
        </xdr:from>
        <xdr:to>
          <xdr:col>10</xdr:col>
          <xdr:colOff>749300</xdr:colOff>
          <xdr:row>6</xdr:row>
          <xdr:rowOff>222250</xdr:rowOff>
        </xdr:to>
        <xdr:sp macro="" textlink="">
          <xdr:nvSpPr>
            <xdr:cNvPr id="35845" name="Check Box 5" hidden="1">
              <a:extLst>
                <a:ext uri="{63B3BB69-23CF-44E3-9099-C40C66FF867C}">
                  <a14:compatExt spid="_x0000_s35845"/>
                </a:ext>
                <a:ext uri="{FF2B5EF4-FFF2-40B4-BE49-F238E27FC236}">
                  <a16:creationId xmlns:a16="http://schemas.microsoft.com/office/drawing/2014/main" id="{00000000-0008-0000-0A00-00000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6</xdr:row>
          <xdr:rowOff>25400</xdr:rowOff>
        </xdr:from>
        <xdr:to>
          <xdr:col>12</xdr:col>
          <xdr:colOff>749300</xdr:colOff>
          <xdr:row>6</xdr:row>
          <xdr:rowOff>228600</xdr:rowOff>
        </xdr:to>
        <xdr:sp macro="" textlink="">
          <xdr:nvSpPr>
            <xdr:cNvPr id="35846" name="Check Box 6" hidden="1">
              <a:extLst>
                <a:ext uri="{63B3BB69-23CF-44E3-9099-C40C66FF867C}">
                  <a14:compatExt spid="_x0000_s35846"/>
                </a:ext>
                <a:ext uri="{FF2B5EF4-FFF2-40B4-BE49-F238E27FC236}">
                  <a16:creationId xmlns:a16="http://schemas.microsoft.com/office/drawing/2014/main" id="{00000000-0008-0000-0A00-00000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7</xdr:row>
          <xdr:rowOff>25400</xdr:rowOff>
        </xdr:from>
        <xdr:to>
          <xdr:col>10</xdr:col>
          <xdr:colOff>736600</xdr:colOff>
          <xdr:row>7</xdr:row>
          <xdr:rowOff>228600</xdr:rowOff>
        </xdr:to>
        <xdr:sp macro="" textlink="">
          <xdr:nvSpPr>
            <xdr:cNvPr id="35847" name="Check Box 7" hidden="1">
              <a:extLst>
                <a:ext uri="{63B3BB69-23CF-44E3-9099-C40C66FF867C}">
                  <a14:compatExt spid="_x0000_s35847"/>
                </a:ext>
                <a:ext uri="{FF2B5EF4-FFF2-40B4-BE49-F238E27FC236}">
                  <a16:creationId xmlns:a16="http://schemas.microsoft.com/office/drawing/2014/main" id="{00000000-0008-0000-0A00-00000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xdr:row>
          <xdr:rowOff>25400</xdr:rowOff>
        </xdr:from>
        <xdr:to>
          <xdr:col>12</xdr:col>
          <xdr:colOff>749300</xdr:colOff>
          <xdr:row>8</xdr:row>
          <xdr:rowOff>0</xdr:rowOff>
        </xdr:to>
        <xdr:sp macro="" textlink="">
          <xdr:nvSpPr>
            <xdr:cNvPr id="35848" name="Check Box 8" hidden="1">
              <a:extLst>
                <a:ext uri="{63B3BB69-23CF-44E3-9099-C40C66FF867C}">
                  <a14:compatExt spid="_x0000_s35848"/>
                </a:ext>
                <a:ext uri="{FF2B5EF4-FFF2-40B4-BE49-F238E27FC236}">
                  <a16:creationId xmlns:a16="http://schemas.microsoft.com/office/drawing/2014/main" id="{00000000-0008-0000-0A00-00000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8</xdr:row>
          <xdr:rowOff>12700</xdr:rowOff>
        </xdr:from>
        <xdr:to>
          <xdr:col>10</xdr:col>
          <xdr:colOff>736600</xdr:colOff>
          <xdr:row>8</xdr:row>
          <xdr:rowOff>222250</xdr:rowOff>
        </xdr:to>
        <xdr:sp macro="" textlink="">
          <xdr:nvSpPr>
            <xdr:cNvPr id="35849" name="Check Box 9" hidden="1">
              <a:extLst>
                <a:ext uri="{63B3BB69-23CF-44E3-9099-C40C66FF867C}">
                  <a14:compatExt spid="_x0000_s35849"/>
                </a:ext>
                <a:ext uri="{FF2B5EF4-FFF2-40B4-BE49-F238E27FC236}">
                  <a16:creationId xmlns:a16="http://schemas.microsoft.com/office/drawing/2014/main" id="{00000000-0008-0000-0A00-00000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8</xdr:row>
          <xdr:rowOff>31750</xdr:rowOff>
        </xdr:from>
        <xdr:to>
          <xdr:col>12</xdr:col>
          <xdr:colOff>749300</xdr:colOff>
          <xdr:row>9</xdr:row>
          <xdr:rowOff>12700</xdr:rowOff>
        </xdr:to>
        <xdr:sp macro="" textlink="">
          <xdr:nvSpPr>
            <xdr:cNvPr id="35850" name="Check Box 10" hidden="1">
              <a:extLst>
                <a:ext uri="{63B3BB69-23CF-44E3-9099-C40C66FF867C}">
                  <a14:compatExt spid="_x0000_s35850"/>
                </a:ext>
                <a:ext uri="{FF2B5EF4-FFF2-40B4-BE49-F238E27FC236}">
                  <a16:creationId xmlns:a16="http://schemas.microsoft.com/office/drawing/2014/main" id="{00000000-0008-0000-0A00-00000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31750</xdr:colOff>
          <xdr:row>9</xdr:row>
          <xdr:rowOff>25400</xdr:rowOff>
        </xdr:from>
        <xdr:to>
          <xdr:col>10</xdr:col>
          <xdr:colOff>749300</xdr:colOff>
          <xdr:row>10</xdr:row>
          <xdr:rowOff>0</xdr:rowOff>
        </xdr:to>
        <xdr:sp macro="" textlink="">
          <xdr:nvSpPr>
            <xdr:cNvPr id="35851" name="Check Box 11" hidden="1">
              <a:extLst>
                <a:ext uri="{63B3BB69-23CF-44E3-9099-C40C66FF867C}">
                  <a14:compatExt spid="_x0000_s35851"/>
                </a:ext>
                <a:ext uri="{FF2B5EF4-FFF2-40B4-BE49-F238E27FC236}">
                  <a16:creationId xmlns:a16="http://schemas.microsoft.com/office/drawing/2014/main" id="{00000000-0008-0000-0A00-00000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9</xdr:row>
          <xdr:rowOff>31750</xdr:rowOff>
        </xdr:from>
        <xdr:to>
          <xdr:col>12</xdr:col>
          <xdr:colOff>749300</xdr:colOff>
          <xdr:row>10</xdr:row>
          <xdr:rowOff>12700</xdr:rowOff>
        </xdr:to>
        <xdr:sp macro="" textlink="">
          <xdr:nvSpPr>
            <xdr:cNvPr id="35852" name="Check Box 12" hidden="1">
              <a:extLst>
                <a:ext uri="{63B3BB69-23CF-44E3-9099-C40C66FF867C}">
                  <a14:compatExt spid="_x0000_s35852"/>
                </a:ext>
                <a:ext uri="{FF2B5EF4-FFF2-40B4-BE49-F238E27FC236}">
                  <a16:creationId xmlns:a16="http://schemas.microsoft.com/office/drawing/2014/main" id="{00000000-0008-0000-0A00-00000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31</xdr:row>
          <xdr:rowOff>88900</xdr:rowOff>
        </xdr:from>
        <xdr:to>
          <xdr:col>0</xdr:col>
          <xdr:colOff>508000</xdr:colOff>
          <xdr:row>32</xdr:row>
          <xdr:rowOff>152400</xdr:rowOff>
        </xdr:to>
        <xdr:sp macro="" textlink="">
          <xdr:nvSpPr>
            <xdr:cNvPr id="35853" name="Check Box 13" hidden="1">
              <a:extLst>
                <a:ext uri="{63B3BB69-23CF-44E3-9099-C40C66FF867C}">
                  <a14:compatExt spid="_x0000_s35853"/>
                </a:ext>
                <a:ext uri="{FF2B5EF4-FFF2-40B4-BE49-F238E27FC236}">
                  <a16:creationId xmlns:a16="http://schemas.microsoft.com/office/drawing/2014/main" id="{00000000-0008-0000-0A00-00000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31</xdr:row>
          <xdr:rowOff>107950</xdr:rowOff>
        </xdr:from>
        <xdr:to>
          <xdr:col>3</xdr:col>
          <xdr:colOff>25400</xdr:colOff>
          <xdr:row>32</xdr:row>
          <xdr:rowOff>146050</xdr:rowOff>
        </xdr:to>
        <xdr:sp macro="" textlink="">
          <xdr:nvSpPr>
            <xdr:cNvPr id="35854" name="Check Box 14" hidden="1">
              <a:extLst>
                <a:ext uri="{63B3BB69-23CF-44E3-9099-C40C66FF867C}">
                  <a14:compatExt spid="_x0000_s35854"/>
                </a:ext>
                <a:ext uri="{FF2B5EF4-FFF2-40B4-BE49-F238E27FC236}">
                  <a16:creationId xmlns:a16="http://schemas.microsoft.com/office/drawing/2014/main" id="{00000000-0008-0000-0A00-00000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31</xdr:row>
          <xdr:rowOff>107950</xdr:rowOff>
        </xdr:from>
        <xdr:to>
          <xdr:col>1</xdr:col>
          <xdr:colOff>419100</xdr:colOff>
          <xdr:row>32</xdr:row>
          <xdr:rowOff>139700</xdr:rowOff>
        </xdr:to>
        <xdr:sp macro="" textlink="">
          <xdr:nvSpPr>
            <xdr:cNvPr id="35855" name="Check Box 15" hidden="1">
              <a:extLst>
                <a:ext uri="{63B3BB69-23CF-44E3-9099-C40C66FF867C}">
                  <a14:compatExt spid="_x0000_s35855"/>
                </a:ext>
                <a:ext uri="{FF2B5EF4-FFF2-40B4-BE49-F238E27FC236}">
                  <a16:creationId xmlns:a16="http://schemas.microsoft.com/office/drawing/2014/main" id="{00000000-0008-0000-0A00-00000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38</xdr:row>
          <xdr:rowOff>177800</xdr:rowOff>
        </xdr:from>
        <xdr:to>
          <xdr:col>1</xdr:col>
          <xdr:colOff>38100</xdr:colOff>
          <xdr:row>40</xdr:row>
          <xdr:rowOff>12700</xdr:rowOff>
        </xdr:to>
        <xdr:sp macro="" textlink="">
          <xdr:nvSpPr>
            <xdr:cNvPr id="35856" name="Check Box 16" hidden="1">
              <a:extLst>
                <a:ext uri="{63B3BB69-23CF-44E3-9099-C40C66FF867C}">
                  <a14:compatExt spid="_x0000_s35856"/>
                </a:ext>
                <a:ext uri="{FF2B5EF4-FFF2-40B4-BE49-F238E27FC236}">
                  <a16:creationId xmlns:a16="http://schemas.microsoft.com/office/drawing/2014/main" id="{00000000-0008-0000-0A00-00001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39</xdr:row>
          <xdr:rowOff>0</xdr:rowOff>
        </xdr:from>
        <xdr:to>
          <xdr:col>3</xdr:col>
          <xdr:colOff>107950</xdr:colOff>
          <xdr:row>40</xdr:row>
          <xdr:rowOff>12700</xdr:rowOff>
        </xdr:to>
        <xdr:sp macro="" textlink="">
          <xdr:nvSpPr>
            <xdr:cNvPr id="35857" name="Check Box 17" hidden="1">
              <a:extLst>
                <a:ext uri="{63B3BB69-23CF-44E3-9099-C40C66FF867C}">
                  <a14:compatExt spid="_x0000_s35857"/>
                </a:ext>
                <a:ext uri="{FF2B5EF4-FFF2-40B4-BE49-F238E27FC236}">
                  <a16:creationId xmlns:a16="http://schemas.microsoft.com/office/drawing/2014/main" id="{00000000-0008-0000-0A00-00001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38</xdr:row>
          <xdr:rowOff>190500</xdr:rowOff>
        </xdr:from>
        <xdr:to>
          <xdr:col>2</xdr:col>
          <xdr:colOff>107950</xdr:colOff>
          <xdr:row>39</xdr:row>
          <xdr:rowOff>184150</xdr:rowOff>
        </xdr:to>
        <xdr:sp macro="" textlink="">
          <xdr:nvSpPr>
            <xdr:cNvPr id="35858" name="Check Box 18" hidden="1">
              <a:extLst>
                <a:ext uri="{63B3BB69-23CF-44E3-9099-C40C66FF867C}">
                  <a14:compatExt spid="_x0000_s35858"/>
                </a:ext>
                <a:ext uri="{FF2B5EF4-FFF2-40B4-BE49-F238E27FC236}">
                  <a16:creationId xmlns:a16="http://schemas.microsoft.com/office/drawing/2014/main" id="{00000000-0008-0000-0A00-00001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41</xdr:row>
          <xdr:rowOff>25400</xdr:rowOff>
        </xdr:from>
        <xdr:to>
          <xdr:col>1</xdr:col>
          <xdr:colOff>31750</xdr:colOff>
          <xdr:row>41</xdr:row>
          <xdr:rowOff>152400</xdr:rowOff>
        </xdr:to>
        <xdr:sp macro="" textlink="">
          <xdr:nvSpPr>
            <xdr:cNvPr id="35859" name="Check Box 19" hidden="1">
              <a:extLst>
                <a:ext uri="{63B3BB69-23CF-44E3-9099-C40C66FF867C}">
                  <a14:compatExt spid="_x0000_s35859"/>
                </a:ext>
                <a:ext uri="{FF2B5EF4-FFF2-40B4-BE49-F238E27FC236}">
                  <a16:creationId xmlns:a16="http://schemas.microsoft.com/office/drawing/2014/main" id="{00000000-0008-0000-0A00-00001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41</xdr:row>
          <xdr:rowOff>0</xdr:rowOff>
        </xdr:from>
        <xdr:to>
          <xdr:col>3</xdr:col>
          <xdr:colOff>88900</xdr:colOff>
          <xdr:row>42</xdr:row>
          <xdr:rowOff>12700</xdr:rowOff>
        </xdr:to>
        <xdr:sp macro="" textlink="">
          <xdr:nvSpPr>
            <xdr:cNvPr id="35860" name="Check Box 20" hidden="1">
              <a:extLst>
                <a:ext uri="{63B3BB69-23CF-44E3-9099-C40C66FF867C}">
                  <a14:compatExt spid="_x0000_s35860"/>
                </a:ext>
                <a:ext uri="{FF2B5EF4-FFF2-40B4-BE49-F238E27FC236}">
                  <a16:creationId xmlns:a16="http://schemas.microsoft.com/office/drawing/2014/main" id="{00000000-0008-0000-0A00-00001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40</xdr:row>
          <xdr:rowOff>184150</xdr:rowOff>
        </xdr:from>
        <xdr:to>
          <xdr:col>2</xdr:col>
          <xdr:colOff>101600</xdr:colOff>
          <xdr:row>42</xdr:row>
          <xdr:rowOff>12700</xdr:rowOff>
        </xdr:to>
        <xdr:sp macro="" textlink="">
          <xdr:nvSpPr>
            <xdr:cNvPr id="35861" name="Check Box 21" hidden="1">
              <a:extLst>
                <a:ext uri="{63B3BB69-23CF-44E3-9099-C40C66FF867C}">
                  <a14:compatExt spid="_x0000_s35861"/>
                </a:ext>
                <a:ext uri="{FF2B5EF4-FFF2-40B4-BE49-F238E27FC236}">
                  <a16:creationId xmlns:a16="http://schemas.microsoft.com/office/drawing/2014/main" id="{00000000-0008-0000-0A00-00001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17</xdr:row>
          <xdr:rowOff>177800</xdr:rowOff>
        </xdr:from>
        <xdr:to>
          <xdr:col>1</xdr:col>
          <xdr:colOff>254000</xdr:colOff>
          <xdr:row>19</xdr:row>
          <xdr:rowOff>25400</xdr:rowOff>
        </xdr:to>
        <xdr:sp macro="" textlink="">
          <xdr:nvSpPr>
            <xdr:cNvPr id="35862" name="Check Box 22" hidden="1">
              <a:extLst>
                <a:ext uri="{63B3BB69-23CF-44E3-9099-C40C66FF867C}">
                  <a14:compatExt spid="_x0000_s35862"/>
                </a:ext>
                <a:ext uri="{FF2B5EF4-FFF2-40B4-BE49-F238E27FC236}">
                  <a16:creationId xmlns:a16="http://schemas.microsoft.com/office/drawing/2014/main" id="{00000000-0008-0000-0A00-00001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17</xdr:row>
          <xdr:rowOff>190500</xdr:rowOff>
        </xdr:from>
        <xdr:to>
          <xdr:col>2</xdr:col>
          <xdr:colOff>107950</xdr:colOff>
          <xdr:row>19</xdr:row>
          <xdr:rowOff>0</xdr:rowOff>
        </xdr:to>
        <xdr:sp macro="" textlink="">
          <xdr:nvSpPr>
            <xdr:cNvPr id="35863" name="Check Box 23" hidden="1">
              <a:extLst>
                <a:ext uri="{63B3BB69-23CF-44E3-9099-C40C66FF867C}">
                  <a14:compatExt spid="_x0000_s35863"/>
                </a:ext>
                <a:ext uri="{FF2B5EF4-FFF2-40B4-BE49-F238E27FC236}">
                  <a16:creationId xmlns:a16="http://schemas.microsoft.com/office/drawing/2014/main" id="{00000000-0008-0000-0A00-00001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17</xdr:row>
          <xdr:rowOff>177800</xdr:rowOff>
        </xdr:from>
        <xdr:to>
          <xdr:col>3</xdr:col>
          <xdr:colOff>254000</xdr:colOff>
          <xdr:row>19</xdr:row>
          <xdr:rowOff>25400</xdr:rowOff>
        </xdr:to>
        <xdr:sp macro="" textlink="">
          <xdr:nvSpPr>
            <xdr:cNvPr id="35864" name="Check Box 24" hidden="1">
              <a:extLst>
                <a:ext uri="{63B3BB69-23CF-44E3-9099-C40C66FF867C}">
                  <a14:compatExt spid="_x0000_s35864"/>
                </a:ext>
                <a:ext uri="{FF2B5EF4-FFF2-40B4-BE49-F238E27FC236}">
                  <a16:creationId xmlns:a16="http://schemas.microsoft.com/office/drawing/2014/main" id="{00000000-0008-0000-0A00-00001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36</xdr:row>
          <xdr:rowOff>177800</xdr:rowOff>
        </xdr:from>
        <xdr:to>
          <xdr:col>1</xdr:col>
          <xdr:colOff>38100</xdr:colOff>
          <xdr:row>38</xdr:row>
          <xdr:rowOff>12700</xdr:rowOff>
        </xdr:to>
        <xdr:sp macro="" textlink="">
          <xdr:nvSpPr>
            <xdr:cNvPr id="35865" name="Check Box 25" hidden="1">
              <a:extLst>
                <a:ext uri="{63B3BB69-23CF-44E3-9099-C40C66FF867C}">
                  <a14:compatExt spid="_x0000_s35865"/>
                </a:ext>
                <a:ext uri="{FF2B5EF4-FFF2-40B4-BE49-F238E27FC236}">
                  <a16:creationId xmlns:a16="http://schemas.microsoft.com/office/drawing/2014/main" id="{00000000-0008-0000-0A00-00001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37</xdr:row>
          <xdr:rowOff>0</xdr:rowOff>
        </xdr:from>
        <xdr:to>
          <xdr:col>3</xdr:col>
          <xdr:colOff>101600</xdr:colOff>
          <xdr:row>38</xdr:row>
          <xdr:rowOff>12700</xdr:rowOff>
        </xdr:to>
        <xdr:sp macro="" textlink="">
          <xdr:nvSpPr>
            <xdr:cNvPr id="35866" name="Check Box 26" hidden="1">
              <a:extLst>
                <a:ext uri="{63B3BB69-23CF-44E3-9099-C40C66FF867C}">
                  <a14:compatExt spid="_x0000_s35866"/>
                </a:ext>
                <a:ext uri="{FF2B5EF4-FFF2-40B4-BE49-F238E27FC236}">
                  <a16:creationId xmlns:a16="http://schemas.microsoft.com/office/drawing/2014/main" id="{00000000-0008-0000-0A00-00001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36</xdr:row>
          <xdr:rowOff>190500</xdr:rowOff>
        </xdr:from>
        <xdr:to>
          <xdr:col>2</xdr:col>
          <xdr:colOff>107950</xdr:colOff>
          <xdr:row>37</xdr:row>
          <xdr:rowOff>184150</xdr:rowOff>
        </xdr:to>
        <xdr:sp macro="" textlink="">
          <xdr:nvSpPr>
            <xdr:cNvPr id="35867" name="Check Box 27" hidden="1">
              <a:extLst>
                <a:ext uri="{63B3BB69-23CF-44E3-9099-C40C66FF867C}">
                  <a14:compatExt spid="_x0000_s35867"/>
                </a:ext>
                <a:ext uri="{FF2B5EF4-FFF2-40B4-BE49-F238E27FC236}">
                  <a16:creationId xmlns:a16="http://schemas.microsoft.com/office/drawing/2014/main" id="{00000000-0008-0000-0A00-00001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46</xdr:row>
          <xdr:rowOff>25400</xdr:rowOff>
        </xdr:from>
        <xdr:to>
          <xdr:col>1</xdr:col>
          <xdr:colOff>31750</xdr:colOff>
          <xdr:row>46</xdr:row>
          <xdr:rowOff>152400</xdr:rowOff>
        </xdr:to>
        <xdr:sp macro="" textlink="">
          <xdr:nvSpPr>
            <xdr:cNvPr id="35868" name="Check Box 28" hidden="1">
              <a:extLst>
                <a:ext uri="{63B3BB69-23CF-44E3-9099-C40C66FF867C}">
                  <a14:compatExt spid="_x0000_s35868"/>
                </a:ext>
                <a:ext uri="{FF2B5EF4-FFF2-40B4-BE49-F238E27FC236}">
                  <a16:creationId xmlns:a16="http://schemas.microsoft.com/office/drawing/2014/main" id="{00000000-0008-0000-0A00-00001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46</xdr:row>
          <xdr:rowOff>0</xdr:rowOff>
        </xdr:from>
        <xdr:to>
          <xdr:col>3</xdr:col>
          <xdr:colOff>88900</xdr:colOff>
          <xdr:row>47</xdr:row>
          <xdr:rowOff>12700</xdr:rowOff>
        </xdr:to>
        <xdr:sp macro="" textlink="">
          <xdr:nvSpPr>
            <xdr:cNvPr id="35869" name="Check Box 29" hidden="1">
              <a:extLst>
                <a:ext uri="{63B3BB69-23CF-44E3-9099-C40C66FF867C}">
                  <a14:compatExt spid="_x0000_s35869"/>
                </a:ext>
                <a:ext uri="{FF2B5EF4-FFF2-40B4-BE49-F238E27FC236}">
                  <a16:creationId xmlns:a16="http://schemas.microsoft.com/office/drawing/2014/main" id="{00000000-0008-0000-0A00-00001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45</xdr:row>
          <xdr:rowOff>184150</xdr:rowOff>
        </xdr:from>
        <xdr:to>
          <xdr:col>2</xdr:col>
          <xdr:colOff>101600</xdr:colOff>
          <xdr:row>47</xdr:row>
          <xdr:rowOff>12700</xdr:rowOff>
        </xdr:to>
        <xdr:sp macro="" textlink="">
          <xdr:nvSpPr>
            <xdr:cNvPr id="35870" name="Check Box 30" hidden="1">
              <a:extLst>
                <a:ext uri="{63B3BB69-23CF-44E3-9099-C40C66FF867C}">
                  <a14:compatExt spid="_x0000_s35870"/>
                </a:ext>
                <a:ext uri="{FF2B5EF4-FFF2-40B4-BE49-F238E27FC236}">
                  <a16:creationId xmlns:a16="http://schemas.microsoft.com/office/drawing/2014/main" id="{00000000-0008-0000-0A00-00001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28</xdr:row>
          <xdr:rowOff>0</xdr:rowOff>
        </xdr:from>
        <xdr:to>
          <xdr:col>0</xdr:col>
          <xdr:colOff>488950</xdr:colOff>
          <xdr:row>28</xdr:row>
          <xdr:rowOff>260350</xdr:rowOff>
        </xdr:to>
        <xdr:sp macro="" textlink="">
          <xdr:nvSpPr>
            <xdr:cNvPr id="35871" name="Check Box 31" hidden="1">
              <a:extLst>
                <a:ext uri="{63B3BB69-23CF-44E3-9099-C40C66FF867C}">
                  <a14:compatExt spid="_x0000_s35871"/>
                </a:ext>
                <a:ext uri="{FF2B5EF4-FFF2-40B4-BE49-F238E27FC236}">
                  <a16:creationId xmlns:a16="http://schemas.microsoft.com/office/drawing/2014/main" id="{00000000-0008-0000-0A00-00001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28</xdr:row>
          <xdr:rowOff>25400</xdr:rowOff>
        </xdr:from>
        <xdr:to>
          <xdr:col>3</xdr:col>
          <xdr:colOff>31750</xdr:colOff>
          <xdr:row>28</xdr:row>
          <xdr:rowOff>254000</xdr:rowOff>
        </xdr:to>
        <xdr:sp macro="" textlink="">
          <xdr:nvSpPr>
            <xdr:cNvPr id="35872" name="Check Box 32" hidden="1">
              <a:extLst>
                <a:ext uri="{63B3BB69-23CF-44E3-9099-C40C66FF867C}">
                  <a14:compatExt spid="_x0000_s35872"/>
                </a:ext>
                <a:ext uri="{FF2B5EF4-FFF2-40B4-BE49-F238E27FC236}">
                  <a16:creationId xmlns:a16="http://schemas.microsoft.com/office/drawing/2014/main" id="{00000000-0008-0000-0A00-00002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28</xdr:row>
          <xdr:rowOff>31750</xdr:rowOff>
        </xdr:from>
        <xdr:to>
          <xdr:col>2</xdr:col>
          <xdr:colOff>12700</xdr:colOff>
          <xdr:row>28</xdr:row>
          <xdr:rowOff>241300</xdr:rowOff>
        </xdr:to>
        <xdr:sp macro="" textlink="">
          <xdr:nvSpPr>
            <xdr:cNvPr id="35873" name="Check Box 33" hidden="1">
              <a:extLst>
                <a:ext uri="{63B3BB69-23CF-44E3-9099-C40C66FF867C}">
                  <a14:compatExt spid="_x0000_s35873"/>
                </a:ext>
                <a:ext uri="{FF2B5EF4-FFF2-40B4-BE49-F238E27FC236}">
                  <a16:creationId xmlns:a16="http://schemas.microsoft.com/office/drawing/2014/main" id="{00000000-0008-0000-0A00-00002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22</xdr:row>
          <xdr:rowOff>177800</xdr:rowOff>
        </xdr:from>
        <xdr:to>
          <xdr:col>1</xdr:col>
          <xdr:colOff>254000</xdr:colOff>
          <xdr:row>24</xdr:row>
          <xdr:rowOff>25400</xdr:rowOff>
        </xdr:to>
        <xdr:sp macro="" textlink="">
          <xdr:nvSpPr>
            <xdr:cNvPr id="35874" name="Check Box 34" hidden="1">
              <a:extLst>
                <a:ext uri="{63B3BB69-23CF-44E3-9099-C40C66FF867C}">
                  <a14:compatExt spid="_x0000_s35874"/>
                </a:ext>
                <a:ext uri="{FF2B5EF4-FFF2-40B4-BE49-F238E27FC236}">
                  <a16:creationId xmlns:a16="http://schemas.microsoft.com/office/drawing/2014/main" id="{00000000-0008-0000-0A00-00002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22</xdr:row>
          <xdr:rowOff>190500</xdr:rowOff>
        </xdr:from>
        <xdr:to>
          <xdr:col>2</xdr:col>
          <xdr:colOff>107950</xdr:colOff>
          <xdr:row>24</xdr:row>
          <xdr:rowOff>0</xdr:rowOff>
        </xdr:to>
        <xdr:sp macro="" textlink="">
          <xdr:nvSpPr>
            <xdr:cNvPr id="35875" name="Check Box 35" hidden="1">
              <a:extLst>
                <a:ext uri="{63B3BB69-23CF-44E3-9099-C40C66FF867C}">
                  <a14:compatExt spid="_x0000_s35875"/>
                </a:ext>
                <a:ext uri="{FF2B5EF4-FFF2-40B4-BE49-F238E27FC236}">
                  <a16:creationId xmlns:a16="http://schemas.microsoft.com/office/drawing/2014/main" id="{00000000-0008-0000-0A00-00002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22</xdr:row>
          <xdr:rowOff>177800</xdr:rowOff>
        </xdr:from>
        <xdr:to>
          <xdr:col>3</xdr:col>
          <xdr:colOff>254000</xdr:colOff>
          <xdr:row>24</xdr:row>
          <xdr:rowOff>25400</xdr:rowOff>
        </xdr:to>
        <xdr:sp macro="" textlink="">
          <xdr:nvSpPr>
            <xdr:cNvPr id="35876" name="Check Box 36" hidden="1">
              <a:extLst>
                <a:ext uri="{63B3BB69-23CF-44E3-9099-C40C66FF867C}">
                  <a14:compatExt spid="_x0000_s35876"/>
                </a:ext>
                <a:ext uri="{FF2B5EF4-FFF2-40B4-BE49-F238E27FC236}">
                  <a16:creationId xmlns:a16="http://schemas.microsoft.com/office/drawing/2014/main" id="{00000000-0008-0000-0A00-00002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52</xdr:row>
          <xdr:rowOff>25400</xdr:rowOff>
        </xdr:from>
        <xdr:to>
          <xdr:col>1</xdr:col>
          <xdr:colOff>31750</xdr:colOff>
          <xdr:row>52</xdr:row>
          <xdr:rowOff>152400</xdr:rowOff>
        </xdr:to>
        <xdr:sp macro="" textlink="">
          <xdr:nvSpPr>
            <xdr:cNvPr id="35877" name="Check Box 37" hidden="1">
              <a:extLst>
                <a:ext uri="{63B3BB69-23CF-44E3-9099-C40C66FF867C}">
                  <a14:compatExt spid="_x0000_s35877"/>
                </a:ext>
                <a:ext uri="{FF2B5EF4-FFF2-40B4-BE49-F238E27FC236}">
                  <a16:creationId xmlns:a16="http://schemas.microsoft.com/office/drawing/2014/main" id="{00000000-0008-0000-0A00-00002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52</xdr:row>
          <xdr:rowOff>0</xdr:rowOff>
        </xdr:from>
        <xdr:to>
          <xdr:col>3</xdr:col>
          <xdr:colOff>88900</xdr:colOff>
          <xdr:row>53</xdr:row>
          <xdr:rowOff>12700</xdr:rowOff>
        </xdr:to>
        <xdr:sp macro="" textlink="">
          <xdr:nvSpPr>
            <xdr:cNvPr id="35878" name="Check Box 38" hidden="1">
              <a:extLst>
                <a:ext uri="{63B3BB69-23CF-44E3-9099-C40C66FF867C}">
                  <a14:compatExt spid="_x0000_s35878"/>
                </a:ext>
                <a:ext uri="{FF2B5EF4-FFF2-40B4-BE49-F238E27FC236}">
                  <a16:creationId xmlns:a16="http://schemas.microsoft.com/office/drawing/2014/main" id="{00000000-0008-0000-0A00-00002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51</xdr:row>
          <xdr:rowOff>184150</xdr:rowOff>
        </xdr:from>
        <xdr:to>
          <xdr:col>2</xdr:col>
          <xdr:colOff>101600</xdr:colOff>
          <xdr:row>53</xdr:row>
          <xdr:rowOff>12700</xdr:rowOff>
        </xdr:to>
        <xdr:sp macro="" textlink="">
          <xdr:nvSpPr>
            <xdr:cNvPr id="35879" name="Check Box 39" hidden="1">
              <a:extLst>
                <a:ext uri="{63B3BB69-23CF-44E3-9099-C40C66FF867C}">
                  <a14:compatExt spid="_x0000_s35879"/>
                </a:ext>
                <a:ext uri="{FF2B5EF4-FFF2-40B4-BE49-F238E27FC236}">
                  <a16:creationId xmlns:a16="http://schemas.microsoft.com/office/drawing/2014/main" id="{00000000-0008-0000-0A00-00002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54</xdr:row>
          <xdr:rowOff>25400</xdr:rowOff>
        </xdr:from>
        <xdr:to>
          <xdr:col>1</xdr:col>
          <xdr:colOff>31750</xdr:colOff>
          <xdr:row>54</xdr:row>
          <xdr:rowOff>152400</xdr:rowOff>
        </xdr:to>
        <xdr:sp macro="" textlink="">
          <xdr:nvSpPr>
            <xdr:cNvPr id="35880" name="Check Box 40" hidden="1">
              <a:extLst>
                <a:ext uri="{63B3BB69-23CF-44E3-9099-C40C66FF867C}">
                  <a14:compatExt spid="_x0000_s35880"/>
                </a:ext>
                <a:ext uri="{FF2B5EF4-FFF2-40B4-BE49-F238E27FC236}">
                  <a16:creationId xmlns:a16="http://schemas.microsoft.com/office/drawing/2014/main" id="{00000000-0008-0000-0A00-00002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53</xdr:row>
          <xdr:rowOff>184150</xdr:rowOff>
        </xdr:from>
        <xdr:to>
          <xdr:col>3</xdr:col>
          <xdr:colOff>101600</xdr:colOff>
          <xdr:row>54</xdr:row>
          <xdr:rowOff>190500</xdr:rowOff>
        </xdr:to>
        <xdr:sp macro="" textlink="">
          <xdr:nvSpPr>
            <xdr:cNvPr id="35881" name="Check Box 41" hidden="1">
              <a:extLst>
                <a:ext uri="{63B3BB69-23CF-44E3-9099-C40C66FF867C}">
                  <a14:compatExt spid="_x0000_s35881"/>
                </a:ext>
                <a:ext uri="{FF2B5EF4-FFF2-40B4-BE49-F238E27FC236}">
                  <a16:creationId xmlns:a16="http://schemas.microsoft.com/office/drawing/2014/main" id="{00000000-0008-0000-0A00-00002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53</xdr:row>
          <xdr:rowOff>184150</xdr:rowOff>
        </xdr:from>
        <xdr:to>
          <xdr:col>2</xdr:col>
          <xdr:colOff>101600</xdr:colOff>
          <xdr:row>55</xdr:row>
          <xdr:rowOff>12700</xdr:rowOff>
        </xdr:to>
        <xdr:sp macro="" textlink="">
          <xdr:nvSpPr>
            <xdr:cNvPr id="35882" name="Check Box 42" hidden="1">
              <a:extLst>
                <a:ext uri="{63B3BB69-23CF-44E3-9099-C40C66FF867C}">
                  <a14:compatExt spid="_x0000_s35882"/>
                </a:ext>
                <a:ext uri="{FF2B5EF4-FFF2-40B4-BE49-F238E27FC236}">
                  <a16:creationId xmlns:a16="http://schemas.microsoft.com/office/drawing/2014/main" id="{00000000-0008-0000-0A00-00002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25400</xdr:rowOff>
        </xdr:from>
        <xdr:to>
          <xdr:col>1</xdr:col>
          <xdr:colOff>31750</xdr:colOff>
          <xdr:row>57</xdr:row>
          <xdr:rowOff>152400</xdr:rowOff>
        </xdr:to>
        <xdr:sp macro="" textlink="">
          <xdr:nvSpPr>
            <xdr:cNvPr id="35883" name="Check Box 43" hidden="1">
              <a:extLst>
                <a:ext uri="{63B3BB69-23CF-44E3-9099-C40C66FF867C}">
                  <a14:compatExt spid="_x0000_s35883"/>
                </a:ext>
                <a:ext uri="{FF2B5EF4-FFF2-40B4-BE49-F238E27FC236}">
                  <a16:creationId xmlns:a16="http://schemas.microsoft.com/office/drawing/2014/main" id="{00000000-0008-0000-0A00-00002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57</xdr:row>
          <xdr:rowOff>0</xdr:rowOff>
        </xdr:from>
        <xdr:to>
          <xdr:col>3</xdr:col>
          <xdr:colOff>88900</xdr:colOff>
          <xdr:row>58</xdr:row>
          <xdr:rowOff>12700</xdr:rowOff>
        </xdr:to>
        <xdr:sp macro="" textlink="">
          <xdr:nvSpPr>
            <xdr:cNvPr id="35884" name="Check Box 44" hidden="1">
              <a:extLst>
                <a:ext uri="{63B3BB69-23CF-44E3-9099-C40C66FF867C}">
                  <a14:compatExt spid="_x0000_s35884"/>
                </a:ext>
                <a:ext uri="{FF2B5EF4-FFF2-40B4-BE49-F238E27FC236}">
                  <a16:creationId xmlns:a16="http://schemas.microsoft.com/office/drawing/2014/main" id="{00000000-0008-0000-0A00-00002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56</xdr:row>
          <xdr:rowOff>184150</xdr:rowOff>
        </xdr:from>
        <xdr:to>
          <xdr:col>2</xdr:col>
          <xdr:colOff>101600</xdr:colOff>
          <xdr:row>58</xdr:row>
          <xdr:rowOff>12700</xdr:rowOff>
        </xdr:to>
        <xdr:sp macro="" textlink="">
          <xdr:nvSpPr>
            <xdr:cNvPr id="35885" name="Check Box 45" hidden="1">
              <a:extLst>
                <a:ext uri="{63B3BB69-23CF-44E3-9099-C40C66FF867C}">
                  <a14:compatExt spid="_x0000_s35885"/>
                </a:ext>
                <a:ext uri="{FF2B5EF4-FFF2-40B4-BE49-F238E27FC236}">
                  <a16:creationId xmlns:a16="http://schemas.microsoft.com/office/drawing/2014/main" id="{00000000-0008-0000-0A00-00002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59</xdr:row>
          <xdr:rowOff>25400</xdr:rowOff>
        </xdr:from>
        <xdr:to>
          <xdr:col>1</xdr:col>
          <xdr:colOff>31750</xdr:colOff>
          <xdr:row>59</xdr:row>
          <xdr:rowOff>152400</xdr:rowOff>
        </xdr:to>
        <xdr:sp macro="" textlink="">
          <xdr:nvSpPr>
            <xdr:cNvPr id="35886" name="Check Box 46" hidden="1">
              <a:extLst>
                <a:ext uri="{63B3BB69-23CF-44E3-9099-C40C66FF867C}">
                  <a14:compatExt spid="_x0000_s35886"/>
                </a:ext>
                <a:ext uri="{FF2B5EF4-FFF2-40B4-BE49-F238E27FC236}">
                  <a16:creationId xmlns:a16="http://schemas.microsoft.com/office/drawing/2014/main" id="{00000000-0008-0000-0A00-00002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58</xdr:row>
          <xdr:rowOff>190500</xdr:rowOff>
        </xdr:from>
        <xdr:to>
          <xdr:col>3</xdr:col>
          <xdr:colOff>76200</xdr:colOff>
          <xdr:row>60</xdr:row>
          <xdr:rowOff>0</xdr:rowOff>
        </xdr:to>
        <xdr:sp macro="" textlink="">
          <xdr:nvSpPr>
            <xdr:cNvPr id="35887" name="Check Box 47" hidden="1">
              <a:extLst>
                <a:ext uri="{63B3BB69-23CF-44E3-9099-C40C66FF867C}">
                  <a14:compatExt spid="_x0000_s35887"/>
                </a:ext>
                <a:ext uri="{FF2B5EF4-FFF2-40B4-BE49-F238E27FC236}">
                  <a16:creationId xmlns:a16="http://schemas.microsoft.com/office/drawing/2014/main" id="{00000000-0008-0000-0A00-00002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58</xdr:row>
          <xdr:rowOff>184150</xdr:rowOff>
        </xdr:from>
        <xdr:to>
          <xdr:col>2</xdr:col>
          <xdr:colOff>101600</xdr:colOff>
          <xdr:row>60</xdr:row>
          <xdr:rowOff>12700</xdr:rowOff>
        </xdr:to>
        <xdr:sp macro="" textlink="">
          <xdr:nvSpPr>
            <xdr:cNvPr id="35888" name="Check Box 48" hidden="1">
              <a:extLst>
                <a:ext uri="{63B3BB69-23CF-44E3-9099-C40C66FF867C}">
                  <a14:compatExt spid="_x0000_s35888"/>
                </a:ext>
                <a:ext uri="{FF2B5EF4-FFF2-40B4-BE49-F238E27FC236}">
                  <a16:creationId xmlns:a16="http://schemas.microsoft.com/office/drawing/2014/main" id="{00000000-0008-0000-0A00-00003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61</xdr:row>
          <xdr:rowOff>25400</xdr:rowOff>
        </xdr:from>
        <xdr:to>
          <xdr:col>1</xdr:col>
          <xdr:colOff>31750</xdr:colOff>
          <xdr:row>61</xdr:row>
          <xdr:rowOff>152400</xdr:rowOff>
        </xdr:to>
        <xdr:sp macro="" textlink="">
          <xdr:nvSpPr>
            <xdr:cNvPr id="35889" name="Check Box 49" hidden="1">
              <a:extLst>
                <a:ext uri="{63B3BB69-23CF-44E3-9099-C40C66FF867C}">
                  <a14:compatExt spid="_x0000_s35889"/>
                </a:ext>
                <a:ext uri="{FF2B5EF4-FFF2-40B4-BE49-F238E27FC236}">
                  <a16:creationId xmlns:a16="http://schemas.microsoft.com/office/drawing/2014/main" id="{00000000-0008-0000-0A00-00003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60</xdr:row>
          <xdr:rowOff>184150</xdr:rowOff>
        </xdr:from>
        <xdr:to>
          <xdr:col>3</xdr:col>
          <xdr:colOff>76200</xdr:colOff>
          <xdr:row>61</xdr:row>
          <xdr:rowOff>190500</xdr:rowOff>
        </xdr:to>
        <xdr:sp macro="" textlink="">
          <xdr:nvSpPr>
            <xdr:cNvPr id="35890" name="Check Box 50" hidden="1">
              <a:extLst>
                <a:ext uri="{63B3BB69-23CF-44E3-9099-C40C66FF867C}">
                  <a14:compatExt spid="_x0000_s35890"/>
                </a:ext>
                <a:ext uri="{FF2B5EF4-FFF2-40B4-BE49-F238E27FC236}">
                  <a16:creationId xmlns:a16="http://schemas.microsoft.com/office/drawing/2014/main" id="{00000000-0008-0000-0A00-00003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60</xdr:row>
          <xdr:rowOff>184150</xdr:rowOff>
        </xdr:from>
        <xdr:to>
          <xdr:col>2</xdr:col>
          <xdr:colOff>101600</xdr:colOff>
          <xdr:row>62</xdr:row>
          <xdr:rowOff>12700</xdr:rowOff>
        </xdr:to>
        <xdr:sp macro="" textlink="">
          <xdr:nvSpPr>
            <xdr:cNvPr id="35891" name="Check Box 51" hidden="1">
              <a:extLst>
                <a:ext uri="{63B3BB69-23CF-44E3-9099-C40C66FF867C}">
                  <a14:compatExt spid="_x0000_s35891"/>
                </a:ext>
                <a:ext uri="{FF2B5EF4-FFF2-40B4-BE49-F238E27FC236}">
                  <a16:creationId xmlns:a16="http://schemas.microsoft.com/office/drawing/2014/main" id="{00000000-0008-0000-0A00-00003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65</xdr:row>
          <xdr:rowOff>25400</xdr:rowOff>
        </xdr:from>
        <xdr:to>
          <xdr:col>1</xdr:col>
          <xdr:colOff>31750</xdr:colOff>
          <xdr:row>65</xdr:row>
          <xdr:rowOff>152400</xdr:rowOff>
        </xdr:to>
        <xdr:sp macro="" textlink="">
          <xdr:nvSpPr>
            <xdr:cNvPr id="35892" name="Check Box 52" hidden="1">
              <a:extLst>
                <a:ext uri="{63B3BB69-23CF-44E3-9099-C40C66FF867C}">
                  <a14:compatExt spid="_x0000_s35892"/>
                </a:ext>
                <a:ext uri="{FF2B5EF4-FFF2-40B4-BE49-F238E27FC236}">
                  <a16:creationId xmlns:a16="http://schemas.microsoft.com/office/drawing/2014/main" id="{00000000-0008-0000-0A00-00003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65</xdr:row>
          <xdr:rowOff>0</xdr:rowOff>
        </xdr:from>
        <xdr:to>
          <xdr:col>3</xdr:col>
          <xdr:colOff>88900</xdr:colOff>
          <xdr:row>66</xdr:row>
          <xdr:rowOff>12700</xdr:rowOff>
        </xdr:to>
        <xdr:sp macro="" textlink="">
          <xdr:nvSpPr>
            <xdr:cNvPr id="35893" name="Check Box 53" hidden="1">
              <a:extLst>
                <a:ext uri="{63B3BB69-23CF-44E3-9099-C40C66FF867C}">
                  <a14:compatExt spid="_x0000_s35893"/>
                </a:ext>
                <a:ext uri="{FF2B5EF4-FFF2-40B4-BE49-F238E27FC236}">
                  <a16:creationId xmlns:a16="http://schemas.microsoft.com/office/drawing/2014/main" id="{00000000-0008-0000-0A00-00003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64</xdr:row>
          <xdr:rowOff>184150</xdr:rowOff>
        </xdr:from>
        <xdr:to>
          <xdr:col>2</xdr:col>
          <xdr:colOff>101600</xdr:colOff>
          <xdr:row>66</xdr:row>
          <xdr:rowOff>12700</xdr:rowOff>
        </xdr:to>
        <xdr:sp macro="" textlink="">
          <xdr:nvSpPr>
            <xdr:cNvPr id="35894" name="Check Box 54" hidden="1">
              <a:extLst>
                <a:ext uri="{63B3BB69-23CF-44E3-9099-C40C66FF867C}">
                  <a14:compatExt spid="_x0000_s35894"/>
                </a:ext>
                <a:ext uri="{FF2B5EF4-FFF2-40B4-BE49-F238E27FC236}">
                  <a16:creationId xmlns:a16="http://schemas.microsoft.com/office/drawing/2014/main" id="{00000000-0008-0000-0A00-00003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67</xdr:row>
          <xdr:rowOff>25400</xdr:rowOff>
        </xdr:from>
        <xdr:to>
          <xdr:col>1</xdr:col>
          <xdr:colOff>31750</xdr:colOff>
          <xdr:row>67</xdr:row>
          <xdr:rowOff>152400</xdr:rowOff>
        </xdr:to>
        <xdr:sp macro="" textlink="">
          <xdr:nvSpPr>
            <xdr:cNvPr id="35895" name="Check Box 55" hidden="1">
              <a:extLst>
                <a:ext uri="{63B3BB69-23CF-44E3-9099-C40C66FF867C}">
                  <a14:compatExt spid="_x0000_s35895"/>
                </a:ext>
                <a:ext uri="{FF2B5EF4-FFF2-40B4-BE49-F238E27FC236}">
                  <a16:creationId xmlns:a16="http://schemas.microsoft.com/office/drawing/2014/main" id="{00000000-0008-0000-0A00-00003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67</xdr:row>
          <xdr:rowOff>0</xdr:rowOff>
        </xdr:from>
        <xdr:to>
          <xdr:col>3</xdr:col>
          <xdr:colOff>88900</xdr:colOff>
          <xdr:row>68</xdr:row>
          <xdr:rowOff>12700</xdr:rowOff>
        </xdr:to>
        <xdr:sp macro="" textlink="">
          <xdr:nvSpPr>
            <xdr:cNvPr id="35896" name="Check Box 56" hidden="1">
              <a:extLst>
                <a:ext uri="{63B3BB69-23CF-44E3-9099-C40C66FF867C}">
                  <a14:compatExt spid="_x0000_s35896"/>
                </a:ext>
                <a:ext uri="{FF2B5EF4-FFF2-40B4-BE49-F238E27FC236}">
                  <a16:creationId xmlns:a16="http://schemas.microsoft.com/office/drawing/2014/main" id="{00000000-0008-0000-0A00-00003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66</xdr:row>
          <xdr:rowOff>184150</xdr:rowOff>
        </xdr:from>
        <xdr:to>
          <xdr:col>2</xdr:col>
          <xdr:colOff>101600</xdr:colOff>
          <xdr:row>68</xdr:row>
          <xdr:rowOff>12700</xdr:rowOff>
        </xdr:to>
        <xdr:sp macro="" textlink="">
          <xdr:nvSpPr>
            <xdr:cNvPr id="35897" name="Check Box 57" hidden="1">
              <a:extLst>
                <a:ext uri="{63B3BB69-23CF-44E3-9099-C40C66FF867C}">
                  <a14:compatExt spid="_x0000_s35897"/>
                </a:ext>
                <a:ext uri="{FF2B5EF4-FFF2-40B4-BE49-F238E27FC236}">
                  <a16:creationId xmlns:a16="http://schemas.microsoft.com/office/drawing/2014/main" id="{00000000-0008-0000-0A00-00003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73</xdr:row>
          <xdr:rowOff>25400</xdr:rowOff>
        </xdr:from>
        <xdr:to>
          <xdr:col>1</xdr:col>
          <xdr:colOff>31750</xdr:colOff>
          <xdr:row>73</xdr:row>
          <xdr:rowOff>152400</xdr:rowOff>
        </xdr:to>
        <xdr:sp macro="" textlink="">
          <xdr:nvSpPr>
            <xdr:cNvPr id="35898" name="Check Box 58" hidden="1">
              <a:extLst>
                <a:ext uri="{63B3BB69-23CF-44E3-9099-C40C66FF867C}">
                  <a14:compatExt spid="_x0000_s35898"/>
                </a:ext>
                <a:ext uri="{FF2B5EF4-FFF2-40B4-BE49-F238E27FC236}">
                  <a16:creationId xmlns:a16="http://schemas.microsoft.com/office/drawing/2014/main" id="{00000000-0008-0000-0A00-00003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73</xdr:row>
          <xdr:rowOff>0</xdr:rowOff>
        </xdr:from>
        <xdr:to>
          <xdr:col>3</xdr:col>
          <xdr:colOff>88900</xdr:colOff>
          <xdr:row>74</xdr:row>
          <xdr:rowOff>12700</xdr:rowOff>
        </xdr:to>
        <xdr:sp macro="" textlink="">
          <xdr:nvSpPr>
            <xdr:cNvPr id="35899" name="Check Box 59" hidden="1">
              <a:extLst>
                <a:ext uri="{63B3BB69-23CF-44E3-9099-C40C66FF867C}">
                  <a14:compatExt spid="_x0000_s35899"/>
                </a:ext>
                <a:ext uri="{FF2B5EF4-FFF2-40B4-BE49-F238E27FC236}">
                  <a16:creationId xmlns:a16="http://schemas.microsoft.com/office/drawing/2014/main" id="{00000000-0008-0000-0A00-00003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72</xdr:row>
          <xdr:rowOff>184150</xdr:rowOff>
        </xdr:from>
        <xdr:to>
          <xdr:col>2</xdr:col>
          <xdr:colOff>101600</xdr:colOff>
          <xdr:row>74</xdr:row>
          <xdr:rowOff>12700</xdr:rowOff>
        </xdr:to>
        <xdr:sp macro="" textlink="">
          <xdr:nvSpPr>
            <xdr:cNvPr id="35900" name="Check Box 60" hidden="1">
              <a:extLst>
                <a:ext uri="{63B3BB69-23CF-44E3-9099-C40C66FF867C}">
                  <a14:compatExt spid="_x0000_s35900"/>
                </a:ext>
                <a:ext uri="{FF2B5EF4-FFF2-40B4-BE49-F238E27FC236}">
                  <a16:creationId xmlns:a16="http://schemas.microsoft.com/office/drawing/2014/main" id="{00000000-0008-0000-0A00-00003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75</xdr:row>
          <xdr:rowOff>25400</xdr:rowOff>
        </xdr:from>
        <xdr:to>
          <xdr:col>1</xdr:col>
          <xdr:colOff>31750</xdr:colOff>
          <xdr:row>75</xdr:row>
          <xdr:rowOff>152400</xdr:rowOff>
        </xdr:to>
        <xdr:sp macro="" textlink="">
          <xdr:nvSpPr>
            <xdr:cNvPr id="35901" name="Check Box 61" hidden="1">
              <a:extLst>
                <a:ext uri="{63B3BB69-23CF-44E3-9099-C40C66FF867C}">
                  <a14:compatExt spid="_x0000_s35901"/>
                </a:ext>
                <a:ext uri="{FF2B5EF4-FFF2-40B4-BE49-F238E27FC236}">
                  <a16:creationId xmlns:a16="http://schemas.microsoft.com/office/drawing/2014/main" id="{00000000-0008-0000-0A00-00003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75</xdr:row>
          <xdr:rowOff>0</xdr:rowOff>
        </xdr:from>
        <xdr:to>
          <xdr:col>3</xdr:col>
          <xdr:colOff>88900</xdr:colOff>
          <xdr:row>76</xdr:row>
          <xdr:rowOff>12700</xdr:rowOff>
        </xdr:to>
        <xdr:sp macro="" textlink="">
          <xdr:nvSpPr>
            <xdr:cNvPr id="35902" name="Check Box 62" hidden="1">
              <a:extLst>
                <a:ext uri="{63B3BB69-23CF-44E3-9099-C40C66FF867C}">
                  <a14:compatExt spid="_x0000_s35902"/>
                </a:ext>
                <a:ext uri="{FF2B5EF4-FFF2-40B4-BE49-F238E27FC236}">
                  <a16:creationId xmlns:a16="http://schemas.microsoft.com/office/drawing/2014/main" id="{00000000-0008-0000-0A00-00003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74</xdr:row>
          <xdr:rowOff>184150</xdr:rowOff>
        </xdr:from>
        <xdr:to>
          <xdr:col>2</xdr:col>
          <xdr:colOff>101600</xdr:colOff>
          <xdr:row>76</xdr:row>
          <xdr:rowOff>12700</xdr:rowOff>
        </xdr:to>
        <xdr:sp macro="" textlink="">
          <xdr:nvSpPr>
            <xdr:cNvPr id="35903" name="Check Box 63" hidden="1">
              <a:extLst>
                <a:ext uri="{63B3BB69-23CF-44E3-9099-C40C66FF867C}">
                  <a14:compatExt spid="_x0000_s35903"/>
                </a:ext>
                <a:ext uri="{FF2B5EF4-FFF2-40B4-BE49-F238E27FC236}">
                  <a16:creationId xmlns:a16="http://schemas.microsoft.com/office/drawing/2014/main" id="{00000000-0008-0000-0A00-00003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81</xdr:row>
          <xdr:rowOff>25400</xdr:rowOff>
        </xdr:from>
        <xdr:to>
          <xdr:col>1</xdr:col>
          <xdr:colOff>31750</xdr:colOff>
          <xdr:row>81</xdr:row>
          <xdr:rowOff>152400</xdr:rowOff>
        </xdr:to>
        <xdr:sp macro="" textlink="">
          <xdr:nvSpPr>
            <xdr:cNvPr id="35904" name="Check Box 64" hidden="1">
              <a:extLst>
                <a:ext uri="{63B3BB69-23CF-44E3-9099-C40C66FF867C}">
                  <a14:compatExt spid="_x0000_s35904"/>
                </a:ext>
                <a:ext uri="{FF2B5EF4-FFF2-40B4-BE49-F238E27FC236}">
                  <a16:creationId xmlns:a16="http://schemas.microsoft.com/office/drawing/2014/main" id="{00000000-0008-0000-0A00-00004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81</xdr:row>
          <xdr:rowOff>0</xdr:rowOff>
        </xdr:from>
        <xdr:to>
          <xdr:col>3</xdr:col>
          <xdr:colOff>88900</xdr:colOff>
          <xdr:row>82</xdr:row>
          <xdr:rowOff>12700</xdr:rowOff>
        </xdr:to>
        <xdr:sp macro="" textlink="">
          <xdr:nvSpPr>
            <xdr:cNvPr id="35905" name="Check Box 65" hidden="1">
              <a:extLst>
                <a:ext uri="{63B3BB69-23CF-44E3-9099-C40C66FF867C}">
                  <a14:compatExt spid="_x0000_s35905"/>
                </a:ext>
                <a:ext uri="{FF2B5EF4-FFF2-40B4-BE49-F238E27FC236}">
                  <a16:creationId xmlns:a16="http://schemas.microsoft.com/office/drawing/2014/main" id="{00000000-0008-0000-0A00-00004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80</xdr:row>
          <xdr:rowOff>184150</xdr:rowOff>
        </xdr:from>
        <xdr:to>
          <xdr:col>2</xdr:col>
          <xdr:colOff>101600</xdr:colOff>
          <xdr:row>82</xdr:row>
          <xdr:rowOff>12700</xdr:rowOff>
        </xdr:to>
        <xdr:sp macro="" textlink="">
          <xdr:nvSpPr>
            <xdr:cNvPr id="35906" name="Check Box 66" hidden="1">
              <a:extLst>
                <a:ext uri="{63B3BB69-23CF-44E3-9099-C40C66FF867C}">
                  <a14:compatExt spid="_x0000_s35906"/>
                </a:ext>
                <a:ext uri="{FF2B5EF4-FFF2-40B4-BE49-F238E27FC236}">
                  <a16:creationId xmlns:a16="http://schemas.microsoft.com/office/drawing/2014/main" id="{00000000-0008-0000-0A00-00004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83</xdr:row>
          <xdr:rowOff>25400</xdr:rowOff>
        </xdr:from>
        <xdr:to>
          <xdr:col>1</xdr:col>
          <xdr:colOff>31750</xdr:colOff>
          <xdr:row>83</xdr:row>
          <xdr:rowOff>152400</xdr:rowOff>
        </xdr:to>
        <xdr:sp macro="" textlink="">
          <xdr:nvSpPr>
            <xdr:cNvPr id="35907" name="Check Box 67" hidden="1">
              <a:extLst>
                <a:ext uri="{63B3BB69-23CF-44E3-9099-C40C66FF867C}">
                  <a14:compatExt spid="_x0000_s35907"/>
                </a:ext>
                <a:ext uri="{FF2B5EF4-FFF2-40B4-BE49-F238E27FC236}">
                  <a16:creationId xmlns:a16="http://schemas.microsoft.com/office/drawing/2014/main" id="{00000000-0008-0000-0A00-00004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83</xdr:row>
          <xdr:rowOff>0</xdr:rowOff>
        </xdr:from>
        <xdr:to>
          <xdr:col>3</xdr:col>
          <xdr:colOff>88900</xdr:colOff>
          <xdr:row>84</xdr:row>
          <xdr:rowOff>12700</xdr:rowOff>
        </xdr:to>
        <xdr:sp macro="" textlink="">
          <xdr:nvSpPr>
            <xdr:cNvPr id="35908" name="Check Box 68" hidden="1">
              <a:extLst>
                <a:ext uri="{63B3BB69-23CF-44E3-9099-C40C66FF867C}">
                  <a14:compatExt spid="_x0000_s35908"/>
                </a:ext>
                <a:ext uri="{FF2B5EF4-FFF2-40B4-BE49-F238E27FC236}">
                  <a16:creationId xmlns:a16="http://schemas.microsoft.com/office/drawing/2014/main" id="{00000000-0008-0000-0A00-00004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82</xdr:row>
          <xdr:rowOff>184150</xdr:rowOff>
        </xdr:from>
        <xdr:to>
          <xdr:col>2</xdr:col>
          <xdr:colOff>101600</xdr:colOff>
          <xdr:row>84</xdr:row>
          <xdr:rowOff>12700</xdr:rowOff>
        </xdr:to>
        <xdr:sp macro="" textlink="">
          <xdr:nvSpPr>
            <xdr:cNvPr id="35909" name="Check Box 69" hidden="1">
              <a:extLst>
                <a:ext uri="{63B3BB69-23CF-44E3-9099-C40C66FF867C}">
                  <a14:compatExt spid="_x0000_s35909"/>
                </a:ext>
                <a:ext uri="{FF2B5EF4-FFF2-40B4-BE49-F238E27FC236}">
                  <a16:creationId xmlns:a16="http://schemas.microsoft.com/office/drawing/2014/main" id="{00000000-0008-0000-0A00-00004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85</xdr:row>
          <xdr:rowOff>25400</xdr:rowOff>
        </xdr:from>
        <xdr:to>
          <xdr:col>1</xdr:col>
          <xdr:colOff>31750</xdr:colOff>
          <xdr:row>85</xdr:row>
          <xdr:rowOff>152400</xdr:rowOff>
        </xdr:to>
        <xdr:sp macro="" textlink="">
          <xdr:nvSpPr>
            <xdr:cNvPr id="35910" name="Check Box 70" hidden="1">
              <a:extLst>
                <a:ext uri="{63B3BB69-23CF-44E3-9099-C40C66FF867C}">
                  <a14:compatExt spid="_x0000_s35910"/>
                </a:ext>
                <a:ext uri="{FF2B5EF4-FFF2-40B4-BE49-F238E27FC236}">
                  <a16:creationId xmlns:a16="http://schemas.microsoft.com/office/drawing/2014/main" id="{00000000-0008-0000-0A00-000046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85</xdr:row>
          <xdr:rowOff>0</xdr:rowOff>
        </xdr:from>
        <xdr:to>
          <xdr:col>3</xdr:col>
          <xdr:colOff>88900</xdr:colOff>
          <xdr:row>86</xdr:row>
          <xdr:rowOff>12700</xdr:rowOff>
        </xdr:to>
        <xdr:sp macro="" textlink="">
          <xdr:nvSpPr>
            <xdr:cNvPr id="35911" name="Check Box 71" hidden="1">
              <a:extLst>
                <a:ext uri="{63B3BB69-23CF-44E3-9099-C40C66FF867C}">
                  <a14:compatExt spid="_x0000_s35911"/>
                </a:ext>
                <a:ext uri="{FF2B5EF4-FFF2-40B4-BE49-F238E27FC236}">
                  <a16:creationId xmlns:a16="http://schemas.microsoft.com/office/drawing/2014/main" id="{00000000-0008-0000-0A00-000047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84</xdr:row>
          <xdr:rowOff>184150</xdr:rowOff>
        </xdr:from>
        <xdr:to>
          <xdr:col>2</xdr:col>
          <xdr:colOff>101600</xdr:colOff>
          <xdr:row>86</xdr:row>
          <xdr:rowOff>12700</xdr:rowOff>
        </xdr:to>
        <xdr:sp macro="" textlink="">
          <xdr:nvSpPr>
            <xdr:cNvPr id="35912" name="Check Box 72" hidden="1">
              <a:extLst>
                <a:ext uri="{63B3BB69-23CF-44E3-9099-C40C66FF867C}">
                  <a14:compatExt spid="_x0000_s35912"/>
                </a:ext>
                <a:ext uri="{FF2B5EF4-FFF2-40B4-BE49-F238E27FC236}">
                  <a16:creationId xmlns:a16="http://schemas.microsoft.com/office/drawing/2014/main" id="{00000000-0008-0000-0A00-00004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87</xdr:row>
          <xdr:rowOff>25400</xdr:rowOff>
        </xdr:from>
        <xdr:to>
          <xdr:col>1</xdr:col>
          <xdr:colOff>31750</xdr:colOff>
          <xdr:row>87</xdr:row>
          <xdr:rowOff>152400</xdr:rowOff>
        </xdr:to>
        <xdr:sp macro="" textlink="">
          <xdr:nvSpPr>
            <xdr:cNvPr id="35913" name="Check Box 73" hidden="1">
              <a:extLst>
                <a:ext uri="{63B3BB69-23CF-44E3-9099-C40C66FF867C}">
                  <a14:compatExt spid="_x0000_s35913"/>
                </a:ext>
                <a:ext uri="{FF2B5EF4-FFF2-40B4-BE49-F238E27FC236}">
                  <a16:creationId xmlns:a16="http://schemas.microsoft.com/office/drawing/2014/main" id="{00000000-0008-0000-0A00-00004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87</xdr:row>
          <xdr:rowOff>0</xdr:rowOff>
        </xdr:from>
        <xdr:to>
          <xdr:col>3</xdr:col>
          <xdr:colOff>88900</xdr:colOff>
          <xdr:row>88</xdr:row>
          <xdr:rowOff>12700</xdr:rowOff>
        </xdr:to>
        <xdr:sp macro="" textlink="">
          <xdr:nvSpPr>
            <xdr:cNvPr id="35914" name="Check Box 74" hidden="1">
              <a:extLst>
                <a:ext uri="{63B3BB69-23CF-44E3-9099-C40C66FF867C}">
                  <a14:compatExt spid="_x0000_s35914"/>
                </a:ext>
                <a:ext uri="{FF2B5EF4-FFF2-40B4-BE49-F238E27FC236}">
                  <a16:creationId xmlns:a16="http://schemas.microsoft.com/office/drawing/2014/main" id="{00000000-0008-0000-0A00-00004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86</xdr:row>
          <xdr:rowOff>184150</xdr:rowOff>
        </xdr:from>
        <xdr:to>
          <xdr:col>2</xdr:col>
          <xdr:colOff>101600</xdr:colOff>
          <xdr:row>88</xdr:row>
          <xdr:rowOff>12700</xdr:rowOff>
        </xdr:to>
        <xdr:sp macro="" textlink="">
          <xdr:nvSpPr>
            <xdr:cNvPr id="35915" name="Check Box 75" hidden="1">
              <a:extLst>
                <a:ext uri="{63B3BB69-23CF-44E3-9099-C40C66FF867C}">
                  <a14:compatExt spid="_x0000_s35915"/>
                </a:ext>
                <a:ext uri="{FF2B5EF4-FFF2-40B4-BE49-F238E27FC236}">
                  <a16:creationId xmlns:a16="http://schemas.microsoft.com/office/drawing/2014/main" id="{00000000-0008-0000-0A00-00004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94</xdr:row>
          <xdr:rowOff>25400</xdr:rowOff>
        </xdr:from>
        <xdr:to>
          <xdr:col>1</xdr:col>
          <xdr:colOff>31750</xdr:colOff>
          <xdr:row>94</xdr:row>
          <xdr:rowOff>152400</xdr:rowOff>
        </xdr:to>
        <xdr:sp macro="" textlink="">
          <xdr:nvSpPr>
            <xdr:cNvPr id="35916" name="Check Box 76" hidden="1">
              <a:extLst>
                <a:ext uri="{63B3BB69-23CF-44E3-9099-C40C66FF867C}">
                  <a14:compatExt spid="_x0000_s35916"/>
                </a:ext>
                <a:ext uri="{FF2B5EF4-FFF2-40B4-BE49-F238E27FC236}">
                  <a16:creationId xmlns:a16="http://schemas.microsoft.com/office/drawing/2014/main" id="{00000000-0008-0000-0A00-00004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94</xdr:row>
          <xdr:rowOff>0</xdr:rowOff>
        </xdr:from>
        <xdr:to>
          <xdr:col>3</xdr:col>
          <xdr:colOff>88900</xdr:colOff>
          <xdr:row>95</xdr:row>
          <xdr:rowOff>12700</xdr:rowOff>
        </xdr:to>
        <xdr:sp macro="" textlink="">
          <xdr:nvSpPr>
            <xdr:cNvPr id="35917" name="Check Box 77" hidden="1">
              <a:extLst>
                <a:ext uri="{63B3BB69-23CF-44E3-9099-C40C66FF867C}">
                  <a14:compatExt spid="_x0000_s35917"/>
                </a:ext>
                <a:ext uri="{FF2B5EF4-FFF2-40B4-BE49-F238E27FC236}">
                  <a16:creationId xmlns:a16="http://schemas.microsoft.com/office/drawing/2014/main" id="{00000000-0008-0000-0A00-00004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93</xdr:row>
          <xdr:rowOff>184150</xdr:rowOff>
        </xdr:from>
        <xdr:to>
          <xdr:col>2</xdr:col>
          <xdr:colOff>101600</xdr:colOff>
          <xdr:row>95</xdr:row>
          <xdr:rowOff>12700</xdr:rowOff>
        </xdr:to>
        <xdr:sp macro="" textlink="">
          <xdr:nvSpPr>
            <xdr:cNvPr id="35918" name="Check Box 78" hidden="1">
              <a:extLst>
                <a:ext uri="{63B3BB69-23CF-44E3-9099-C40C66FF867C}">
                  <a14:compatExt spid="_x0000_s35918"/>
                </a:ext>
                <a:ext uri="{FF2B5EF4-FFF2-40B4-BE49-F238E27FC236}">
                  <a16:creationId xmlns:a16="http://schemas.microsoft.com/office/drawing/2014/main" id="{00000000-0008-0000-0A00-00004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94</xdr:row>
          <xdr:rowOff>0</xdr:rowOff>
        </xdr:from>
        <xdr:to>
          <xdr:col>3</xdr:col>
          <xdr:colOff>88900</xdr:colOff>
          <xdr:row>95</xdr:row>
          <xdr:rowOff>12700</xdr:rowOff>
        </xdr:to>
        <xdr:sp macro="" textlink="">
          <xdr:nvSpPr>
            <xdr:cNvPr id="35919" name="Check Box 79" hidden="1">
              <a:extLst>
                <a:ext uri="{63B3BB69-23CF-44E3-9099-C40C66FF867C}">
                  <a14:compatExt spid="_x0000_s35919"/>
                </a:ext>
                <a:ext uri="{FF2B5EF4-FFF2-40B4-BE49-F238E27FC236}">
                  <a16:creationId xmlns:a16="http://schemas.microsoft.com/office/drawing/2014/main" id="{00000000-0008-0000-0A00-00004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96</xdr:row>
          <xdr:rowOff>25400</xdr:rowOff>
        </xdr:from>
        <xdr:to>
          <xdr:col>1</xdr:col>
          <xdr:colOff>31750</xdr:colOff>
          <xdr:row>96</xdr:row>
          <xdr:rowOff>152400</xdr:rowOff>
        </xdr:to>
        <xdr:sp macro="" textlink="">
          <xdr:nvSpPr>
            <xdr:cNvPr id="35920" name="Check Box 80" hidden="1">
              <a:extLst>
                <a:ext uri="{63B3BB69-23CF-44E3-9099-C40C66FF867C}">
                  <a14:compatExt spid="_x0000_s35920"/>
                </a:ext>
                <a:ext uri="{FF2B5EF4-FFF2-40B4-BE49-F238E27FC236}">
                  <a16:creationId xmlns:a16="http://schemas.microsoft.com/office/drawing/2014/main" id="{00000000-0008-0000-0A00-00005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96</xdr:row>
          <xdr:rowOff>0</xdr:rowOff>
        </xdr:from>
        <xdr:to>
          <xdr:col>3</xdr:col>
          <xdr:colOff>88900</xdr:colOff>
          <xdr:row>97</xdr:row>
          <xdr:rowOff>12700</xdr:rowOff>
        </xdr:to>
        <xdr:sp macro="" textlink="">
          <xdr:nvSpPr>
            <xdr:cNvPr id="35921" name="Check Box 81" hidden="1">
              <a:extLst>
                <a:ext uri="{63B3BB69-23CF-44E3-9099-C40C66FF867C}">
                  <a14:compatExt spid="_x0000_s35921"/>
                </a:ext>
                <a:ext uri="{FF2B5EF4-FFF2-40B4-BE49-F238E27FC236}">
                  <a16:creationId xmlns:a16="http://schemas.microsoft.com/office/drawing/2014/main" id="{00000000-0008-0000-0A00-00005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95</xdr:row>
          <xdr:rowOff>184150</xdr:rowOff>
        </xdr:from>
        <xdr:to>
          <xdr:col>2</xdr:col>
          <xdr:colOff>101600</xdr:colOff>
          <xdr:row>97</xdr:row>
          <xdr:rowOff>12700</xdr:rowOff>
        </xdr:to>
        <xdr:sp macro="" textlink="">
          <xdr:nvSpPr>
            <xdr:cNvPr id="35922" name="Check Box 82" hidden="1">
              <a:extLst>
                <a:ext uri="{63B3BB69-23CF-44E3-9099-C40C66FF867C}">
                  <a14:compatExt spid="_x0000_s35922"/>
                </a:ext>
                <a:ext uri="{FF2B5EF4-FFF2-40B4-BE49-F238E27FC236}">
                  <a16:creationId xmlns:a16="http://schemas.microsoft.com/office/drawing/2014/main" id="{00000000-0008-0000-0A00-000052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101</xdr:row>
          <xdr:rowOff>139700</xdr:rowOff>
        </xdr:from>
        <xdr:to>
          <xdr:col>1</xdr:col>
          <xdr:colOff>38100</xdr:colOff>
          <xdr:row>101</xdr:row>
          <xdr:rowOff>260350</xdr:rowOff>
        </xdr:to>
        <xdr:sp macro="" textlink="">
          <xdr:nvSpPr>
            <xdr:cNvPr id="35923" name="Check Box 83" hidden="1">
              <a:extLst>
                <a:ext uri="{63B3BB69-23CF-44E3-9099-C40C66FF867C}">
                  <a14:compatExt spid="_x0000_s35923"/>
                </a:ext>
                <a:ext uri="{FF2B5EF4-FFF2-40B4-BE49-F238E27FC236}">
                  <a16:creationId xmlns:a16="http://schemas.microsoft.com/office/drawing/2014/main" id="{00000000-0008-0000-0A00-000053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101</xdr:row>
          <xdr:rowOff>76200</xdr:rowOff>
        </xdr:from>
        <xdr:to>
          <xdr:col>3</xdr:col>
          <xdr:colOff>101600</xdr:colOff>
          <xdr:row>101</xdr:row>
          <xdr:rowOff>292100</xdr:rowOff>
        </xdr:to>
        <xdr:sp macro="" textlink="">
          <xdr:nvSpPr>
            <xdr:cNvPr id="35924" name="Check Box 84" hidden="1">
              <a:extLst>
                <a:ext uri="{63B3BB69-23CF-44E3-9099-C40C66FF867C}">
                  <a14:compatExt spid="_x0000_s35924"/>
                </a:ext>
                <a:ext uri="{FF2B5EF4-FFF2-40B4-BE49-F238E27FC236}">
                  <a16:creationId xmlns:a16="http://schemas.microsoft.com/office/drawing/2014/main" id="{00000000-0008-0000-0A00-000054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101</xdr:row>
          <xdr:rowOff>69850</xdr:rowOff>
        </xdr:from>
        <xdr:to>
          <xdr:col>2</xdr:col>
          <xdr:colOff>88900</xdr:colOff>
          <xdr:row>101</xdr:row>
          <xdr:rowOff>298450</xdr:rowOff>
        </xdr:to>
        <xdr:sp macro="" textlink="">
          <xdr:nvSpPr>
            <xdr:cNvPr id="35925" name="Check Box 85" hidden="1">
              <a:extLst>
                <a:ext uri="{63B3BB69-23CF-44E3-9099-C40C66FF867C}">
                  <a14:compatExt spid="_x0000_s35925"/>
                </a:ext>
                <a:ext uri="{FF2B5EF4-FFF2-40B4-BE49-F238E27FC236}">
                  <a16:creationId xmlns:a16="http://schemas.microsoft.com/office/drawing/2014/main" id="{00000000-0008-0000-0A00-000055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103</xdr:row>
          <xdr:rowOff>146050</xdr:rowOff>
        </xdr:from>
        <xdr:to>
          <xdr:col>1</xdr:col>
          <xdr:colOff>31750</xdr:colOff>
          <xdr:row>103</xdr:row>
          <xdr:rowOff>279400</xdr:rowOff>
        </xdr:to>
        <xdr:sp macro="" textlink="">
          <xdr:nvSpPr>
            <xdr:cNvPr id="35928" name="Check Box 88" hidden="1">
              <a:extLst>
                <a:ext uri="{63B3BB69-23CF-44E3-9099-C40C66FF867C}">
                  <a14:compatExt spid="_x0000_s35928"/>
                </a:ext>
                <a:ext uri="{FF2B5EF4-FFF2-40B4-BE49-F238E27FC236}">
                  <a16:creationId xmlns:a16="http://schemas.microsoft.com/office/drawing/2014/main" id="{00000000-0008-0000-0A00-000058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103</xdr:row>
          <xdr:rowOff>88900</xdr:rowOff>
        </xdr:from>
        <xdr:to>
          <xdr:col>3</xdr:col>
          <xdr:colOff>101600</xdr:colOff>
          <xdr:row>103</xdr:row>
          <xdr:rowOff>298450</xdr:rowOff>
        </xdr:to>
        <xdr:sp macro="" textlink="">
          <xdr:nvSpPr>
            <xdr:cNvPr id="35929" name="Check Box 89" hidden="1">
              <a:extLst>
                <a:ext uri="{63B3BB69-23CF-44E3-9099-C40C66FF867C}">
                  <a14:compatExt spid="_x0000_s35929"/>
                </a:ext>
                <a:ext uri="{FF2B5EF4-FFF2-40B4-BE49-F238E27FC236}">
                  <a16:creationId xmlns:a16="http://schemas.microsoft.com/office/drawing/2014/main" id="{00000000-0008-0000-0A00-000059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103</xdr:row>
          <xdr:rowOff>69850</xdr:rowOff>
        </xdr:from>
        <xdr:to>
          <xdr:col>2</xdr:col>
          <xdr:colOff>101600</xdr:colOff>
          <xdr:row>103</xdr:row>
          <xdr:rowOff>298450</xdr:rowOff>
        </xdr:to>
        <xdr:sp macro="" textlink="">
          <xdr:nvSpPr>
            <xdr:cNvPr id="35930" name="Check Box 90" hidden="1">
              <a:extLst>
                <a:ext uri="{63B3BB69-23CF-44E3-9099-C40C66FF867C}">
                  <a14:compatExt spid="_x0000_s35930"/>
                </a:ext>
                <a:ext uri="{FF2B5EF4-FFF2-40B4-BE49-F238E27FC236}">
                  <a16:creationId xmlns:a16="http://schemas.microsoft.com/office/drawing/2014/main" id="{00000000-0008-0000-0A00-00005A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105</xdr:row>
          <xdr:rowOff>63500</xdr:rowOff>
        </xdr:from>
        <xdr:to>
          <xdr:col>1</xdr:col>
          <xdr:colOff>31750</xdr:colOff>
          <xdr:row>105</xdr:row>
          <xdr:rowOff>190500</xdr:rowOff>
        </xdr:to>
        <xdr:sp macro="" textlink="">
          <xdr:nvSpPr>
            <xdr:cNvPr id="35931" name="Check Box 91" hidden="1">
              <a:extLst>
                <a:ext uri="{63B3BB69-23CF-44E3-9099-C40C66FF867C}">
                  <a14:compatExt spid="_x0000_s35931"/>
                </a:ext>
                <a:ext uri="{FF2B5EF4-FFF2-40B4-BE49-F238E27FC236}">
                  <a16:creationId xmlns:a16="http://schemas.microsoft.com/office/drawing/2014/main" id="{00000000-0008-0000-0A00-00005B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105</xdr:row>
          <xdr:rowOff>25400</xdr:rowOff>
        </xdr:from>
        <xdr:to>
          <xdr:col>3</xdr:col>
          <xdr:colOff>101600</xdr:colOff>
          <xdr:row>105</xdr:row>
          <xdr:rowOff>228600</xdr:rowOff>
        </xdr:to>
        <xdr:sp macro="" textlink="">
          <xdr:nvSpPr>
            <xdr:cNvPr id="35932" name="Check Box 92" hidden="1">
              <a:extLst>
                <a:ext uri="{63B3BB69-23CF-44E3-9099-C40C66FF867C}">
                  <a14:compatExt spid="_x0000_s35932"/>
                </a:ext>
                <a:ext uri="{FF2B5EF4-FFF2-40B4-BE49-F238E27FC236}">
                  <a16:creationId xmlns:a16="http://schemas.microsoft.com/office/drawing/2014/main" id="{00000000-0008-0000-0A00-00005C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105</xdr:row>
          <xdr:rowOff>12700</xdr:rowOff>
        </xdr:from>
        <xdr:to>
          <xdr:col>2</xdr:col>
          <xdr:colOff>101600</xdr:colOff>
          <xdr:row>105</xdr:row>
          <xdr:rowOff>241300</xdr:rowOff>
        </xdr:to>
        <xdr:sp macro="" textlink="">
          <xdr:nvSpPr>
            <xdr:cNvPr id="35933" name="Check Box 93" hidden="1">
              <a:extLst>
                <a:ext uri="{63B3BB69-23CF-44E3-9099-C40C66FF867C}">
                  <a14:compatExt spid="_x0000_s35933"/>
                </a:ext>
                <a:ext uri="{FF2B5EF4-FFF2-40B4-BE49-F238E27FC236}">
                  <a16:creationId xmlns:a16="http://schemas.microsoft.com/office/drawing/2014/main" id="{00000000-0008-0000-0A00-00005D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107</xdr:row>
          <xdr:rowOff>107950</xdr:rowOff>
        </xdr:from>
        <xdr:to>
          <xdr:col>1</xdr:col>
          <xdr:colOff>25400</xdr:colOff>
          <xdr:row>107</xdr:row>
          <xdr:rowOff>241300</xdr:rowOff>
        </xdr:to>
        <xdr:sp macro="" textlink="">
          <xdr:nvSpPr>
            <xdr:cNvPr id="35934" name="Check Box 94" hidden="1">
              <a:extLst>
                <a:ext uri="{63B3BB69-23CF-44E3-9099-C40C66FF867C}">
                  <a14:compatExt spid="_x0000_s35934"/>
                </a:ext>
                <a:ext uri="{FF2B5EF4-FFF2-40B4-BE49-F238E27FC236}">
                  <a16:creationId xmlns:a16="http://schemas.microsoft.com/office/drawing/2014/main" id="{00000000-0008-0000-0A00-00005E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107</xdr:row>
          <xdr:rowOff>69850</xdr:rowOff>
        </xdr:from>
        <xdr:to>
          <xdr:col>3</xdr:col>
          <xdr:colOff>88900</xdr:colOff>
          <xdr:row>107</xdr:row>
          <xdr:rowOff>279400</xdr:rowOff>
        </xdr:to>
        <xdr:sp macro="" textlink="">
          <xdr:nvSpPr>
            <xdr:cNvPr id="35935" name="Check Box 95" hidden="1">
              <a:extLst>
                <a:ext uri="{63B3BB69-23CF-44E3-9099-C40C66FF867C}">
                  <a14:compatExt spid="_x0000_s35935"/>
                </a:ext>
                <a:ext uri="{FF2B5EF4-FFF2-40B4-BE49-F238E27FC236}">
                  <a16:creationId xmlns:a16="http://schemas.microsoft.com/office/drawing/2014/main" id="{00000000-0008-0000-0A00-00005F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107</xdr:row>
          <xdr:rowOff>69850</xdr:rowOff>
        </xdr:from>
        <xdr:to>
          <xdr:col>2</xdr:col>
          <xdr:colOff>101600</xdr:colOff>
          <xdr:row>107</xdr:row>
          <xdr:rowOff>298450</xdr:rowOff>
        </xdr:to>
        <xdr:sp macro="" textlink="">
          <xdr:nvSpPr>
            <xdr:cNvPr id="35936" name="Check Box 96" hidden="1">
              <a:extLst>
                <a:ext uri="{63B3BB69-23CF-44E3-9099-C40C66FF867C}">
                  <a14:compatExt spid="_x0000_s35936"/>
                </a:ext>
                <a:ext uri="{FF2B5EF4-FFF2-40B4-BE49-F238E27FC236}">
                  <a16:creationId xmlns:a16="http://schemas.microsoft.com/office/drawing/2014/main" id="{00000000-0008-0000-0A00-000060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xdr:row>
          <xdr:rowOff>406400</xdr:rowOff>
        </xdr:from>
        <xdr:to>
          <xdr:col>10</xdr:col>
          <xdr:colOff>749300</xdr:colOff>
          <xdr:row>5</xdr:row>
          <xdr:rowOff>12700</xdr:rowOff>
        </xdr:to>
        <xdr:sp macro="" textlink="">
          <xdr:nvSpPr>
            <xdr:cNvPr id="46081" name="Check Box 1" hidden="1">
              <a:extLst>
                <a:ext uri="{63B3BB69-23CF-44E3-9099-C40C66FF867C}">
                  <a14:compatExt spid="_x0000_s46081"/>
                </a:ext>
                <a:ext uri="{FF2B5EF4-FFF2-40B4-BE49-F238E27FC236}">
                  <a16:creationId xmlns:a16="http://schemas.microsoft.com/office/drawing/2014/main" id="{00000000-0008-0000-0B00-00000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3</xdr:row>
          <xdr:rowOff>393700</xdr:rowOff>
        </xdr:from>
        <xdr:to>
          <xdr:col>12</xdr:col>
          <xdr:colOff>787400</xdr:colOff>
          <xdr:row>5</xdr:row>
          <xdr:rowOff>31750</xdr:rowOff>
        </xdr:to>
        <xdr:sp macro="" textlink="">
          <xdr:nvSpPr>
            <xdr:cNvPr id="46082" name="Check Box 2" hidden="1">
              <a:extLst>
                <a:ext uri="{63B3BB69-23CF-44E3-9099-C40C66FF867C}">
                  <a14:compatExt spid="_x0000_s46082"/>
                </a:ext>
                <a:ext uri="{FF2B5EF4-FFF2-40B4-BE49-F238E27FC236}">
                  <a16:creationId xmlns:a16="http://schemas.microsoft.com/office/drawing/2014/main" id="{00000000-0008-0000-0B00-00000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5</xdr:row>
          <xdr:rowOff>0</xdr:rowOff>
        </xdr:from>
        <xdr:to>
          <xdr:col>10</xdr:col>
          <xdr:colOff>749300</xdr:colOff>
          <xdr:row>6</xdr:row>
          <xdr:rowOff>31750</xdr:rowOff>
        </xdr:to>
        <xdr:sp macro="" textlink="">
          <xdr:nvSpPr>
            <xdr:cNvPr id="46083" name="Check Box 3" hidden="1">
              <a:extLst>
                <a:ext uri="{63B3BB69-23CF-44E3-9099-C40C66FF867C}">
                  <a14:compatExt spid="_x0000_s46083"/>
                </a:ext>
                <a:ext uri="{FF2B5EF4-FFF2-40B4-BE49-F238E27FC236}">
                  <a16:creationId xmlns:a16="http://schemas.microsoft.com/office/drawing/2014/main" id="{00000000-0008-0000-0B00-00000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4</xdr:row>
          <xdr:rowOff>228600</xdr:rowOff>
        </xdr:from>
        <xdr:to>
          <xdr:col>12</xdr:col>
          <xdr:colOff>749300</xdr:colOff>
          <xdr:row>6</xdr:row>
          <xdr:rowOff>38100</xdr:rowOff>
        </xdr:to>
        <xdr:sp macro="" textlink="">
          <xdr:nvSpPr>
            <xdr:cNvPr id="46084" name="Check Box 4" hidden="1">
              <a:extLst>
                <a:ext uri="{63B3BB69-23CF-44E3-9099-C40C66FF867C}">
                  <a14:compatExt spid="_x0000_s46084"/>
                </a:ext>
                <a:ext uri="{FF2B5EF4-FFF2-40B4-BE49-F238E27FC236}">
                  <a16:creationId xmlns:a16="http://schemas.microsoft.com/office/drawing/2014/main" id="{00000000-0008-0000-0B00-00000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6</xdr:row>
          <xdr:rowOff>0</xdr:rowOff>
        </xdr:from>
        <xdr:to>
          <xdr:col>10</xdr:col>
          <xdr:colOff>749300</xdr:colOff>
          <xdr:row>7</xdr:row>
          <xdr:rowOff>38100</xdr:rowOff>
        </xdr:to>
        <xdr:sp macro="" textlink="">
          <xdr:nvSpPr>
            <xdr:cNvPr id="46085" name="Check Box 5" hidden="1">
              <a:extLst>
                <a:ext uri="{63B3BB69-23CF-44E3-9099-C40C66FF867C}">
                  <a14:compatExt spid="_x0000_s46085"/>
                </a:ext>
                <a:ext uri="{FF2B5EF4-FFF2-40B4-BE49-F238E27FC236}">
                  <a16:creationId xmlns:a16="http://schemas.microsoft.com/office/drawing/2014/main" id="{00000000-0008-0000-0B00-00000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6</xdr:row>
          <xdr:rowOff>12700</xdr:rowOff>
        </xdr:from>
        <xdr:to>
          <xdr:col>12</xdr:col>
          <xdr:colOff>698500</xdr:colOff>
          <xdr:row>6</xdr:row>
          <xdr:rowOff>222250</xdr:rowOff>
        </xdr:to>
        <xdr:sp macro="" textlink="">
          <xdr:nvSpPr>
            <xdr:cNvPr id="46086" name="Check Box 6" hidden="1">
              <a:extLst>
                <a:ext uri="{63B3BB69-23CF-44E3-9099-C40C66FF867C}">
                  <a14:compatExt spid="_x0000_s46086"/>
                </a:ext>
                <a:ext uri="{FF2B5EF4-FFF2-40B4-BE49-F238E27FC236}">
                  <a16:creationId xmlns:a16="http://schemas.microsoft.com/office/drawing/2014/main" id="{00000000-0008-0000-0B00-00000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7</xdr:row>
          <xdr:rowOff>0</xdr:rowOff>
        </xdr:from>
        <xdr:to>
          <xdr:col>10</xdr:col>
          <xdr:colOff>749300</xdr:colOff>
          <xdr:row>8</xdr:row>
          <xdr:rowOff>38100</xdr:rowOff>
        </xdr:to>
        <xdr:sp macro="" textlink="">
          <xdr:nvSpPr>
            <xdr:cNvPr id="46087" name="Check Box 7" hidden="1">
              <a:extLst>
                <a:ext uri="{63B3BB69-23CF-44E3-9099-C40C66FF867C}">
                  <a14:compatExt spid="_x0000_s46087"/>
                </a:ext>
                <a:ext uri="{FF2B5EF4-FFF2-40B4-BE49-F238E27FC236}">
                  <a16:creationId xmlns:a16="http://schemas.microsoft.com/office/drawing/2014/main" id="{00000000-0008-0000-0B00-00000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7</xdr:row>
          <xdr:rowOff>25400</xdr:rowOff>
        </xdr:from>
        <xdr:to>
          <xdr:col>12</xdr:col>
          <xdr:colOff>641350</xdr:colOff>
          <xdr:row>7</xdr:row>
          <xdr:rowOff>203200</xdr:rowOff>
        </xdr:to>
        <xdr:sp macro="" textlink="">
          <xdr:nvSpPr>
            <xdr:cNvPr id="46088" name="Check Box 8" hidden="1">
              <a:extLst>
                <a:ext uri="{63B3BB69-23CF-44E3-9099-C40C66FF867C}">
                  <a14:compatExt spid="_x0000_s46088"/>
                </a:ext>
                <a:ext uri="{FF2B5EF4-FFF2-40B4-BE49-F238E27FC236}">
                  <a16:creationId xmlns:a16="http://schemas.microsoft.com/office/drawing/2014/main" id="{00000000-0008-0000-0B00-00000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8</xdr:row>
          <xdr:rowOff>25400</xdr:rowOff>
        </xdr:from>
        <xdr:to>
          <xdr:col>10</xdr:col>
          <xdr:colOff>749300</xdr:colOff>
          <xdr:row>9</xdr:row>
          <xdr:rowOff>63500</xdr:rowOff>
        </xdr:to>
        <xdr:sp macro="" textlink="">
          <xdr:nvSpPr>
            <xdr:cNvPr id="46089" name="Check Box 9" hidden="1">
              <a:extLst>
                <a:ext uri="{63B3BB69-23CF-44E3-9099-C40C66FF867C}">
                  <a14:compatExt spid="_x0000_s46089"/>
                </a:ext>
                <a:ext uri="{FF2B5EF4-FFF2-40B4-BE49-F238E27FC236}">
                  <a16:creationId xmlns:a16="http://schemas.microsoft.com/office/drawing/2014/main" id="{00000000-0008-0000-0B00-00000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8</xdr:row>
          <xdr:rowOff>0</xdr:rowOff>
        </xdr:from>
        <xdr:to>
          <xdr:col>12</xdr:col>
          <xdr:colOff>749300</xdr:colOff>
          <xdr:row>9</xdr:row>
          <xdr:rowOff>38100</xdr:rowOff>
        </xdr:to>
        <xdr:sp macro="" textlink="">
          <xdr:nvSpPr>
            <xdr:cNvPr id="46090" name="Check Box 10" hidden="1">
              <a:extLst>
                <a:ext uri="{63B3BB69-23CF-44E3-9099-C40C66FF867C}">
                  <a14:compatExt spid="_x0000_s46090"/>
                </a:ext>
                <a:ext uri="{FF2B5EF4-FFF2-40B4-BE49-F238E27FC236}">
                  <a16:creationId xmlns:a16="http://schemas.microsoft.com/office/drawing/2014/main" id="{00000000-0008-0000-0B00-00000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9</xdr:row>
          <xdr:rowOff>12700</xdr:rowOff>
        </xdr:from>
        <xdr:to>
          <xdr:col>10</xdr:col>
          <xdr:colOff>749300</xdr:colOff>
          <xdr:row>10</xdr:row>
          <xdr:rowOff>50800</xdr:rowOff>
        </xdr:to>
        <xdr:sp macro="" textlink="">
          <xdr:nvSpPr>
            <xdr:cNvPr id="46091" name="Check Box 11" hidden="1">
              <a:extLst>
                <a:ext uri="{63B3BB69-23CF-44E3-9099-C40C66FF867C}">
                  <a14:compatExt spid="_x0000_s46091"/>
                </a:ext>
                <a:ext uri="{FF2B5EF4-FFF2-40B4-BE49-F238E27FC236}">
                  <a16:creationId xmlns:a16="http://schemas.microsoft.com/office/drawing/2014/main" id="{00000000-0008-0000-0B00-00000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25400</xdr:colOff>
          <xdr:row>9</xdr:row>
          <xdr:rowOff>12700</xdr:rowOff>
        </xdr:from>
        <xdr:to>
          <xdr:col>12</xdr:col>
          <xdr:colOff>749300</xdr:colOff>
          <xdr:row>10</xdr:row>
          <xdr:rowOff>63500</xdr:rowOff>
        </xdr:to>
        <xdr:sp macro="" textlink="">
          <xdr:nvSpPr>
            <xdr:cNvPr id="46092" name="Check Box 12" hidden="1">
              <a:extLst>
                <a:ext uri="{63B3BB69-23CF-44E3-9099-C40C66FF867C}">
                  <a14:compatExt spid="_x0000_s46092"/>
                </a:ext>
                <a:ext uri="{FF2B5EF4-FFF2-40B4-BE49-F238E27FC236}">
                  <a16:creationId xmlns:a16="http://schemas.microsoft.com/office/drawing/2014/main" id="{00000000-0008-0000-0B00-00000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29</xdr:row>
          <xdr:rowOff>177800</xdr:rowOff>
        </xdr:from>
        <xdr:to>
          <xdr:col>0</xdr:col>
          <xdr:colOff>393700</xdr:colOff>
          <xdr:row>31</xdr:row>
          <xdr:rowOff>38100</xdr:rowOff>
        </xdr:to>
        <xdr:sp macro="" textlink="">
          <xdr:nvSpPr>
            <xdr:cNvPr id="46093" name="Check Box 13" hidden="1">
              <a:extLst>
                <a:ext uri="{63B3BB69-23CF-44E3-9099-C40C66FF867C}">
                  <a14:compatExt spid="_x0000_s46093"/>
                </a:ext>
                <a:ext uri="{FF2B5EF4-FFF2-40B4-BE49-F238E27FC236}">
                  <a16:creationId xmlns:a16="http://schemas.microsoft.com/office/drawing/2014/main" id="{00000000-0008-0000-0B00-00000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29</xdr:row>
          <xdr:rowOff>177800</xdr:rowOff>
        </xdr:from>
        <xdr:to>
          <xdr:col>2</xdr:col>
          <xdr:colOff>406400</xdr:colOff>
          <xdr:row>31</xdr:row>
          <xdr:rowOff>38100</xdr:rowOff>
        </xdr:to>
        <xdr:sp macro="" textlink="">
          <xdr:nvSpPr>
            <xdr:cNvPr id="46094" name="Check Box 14" hidden="1">
              <a:extLst>
                <a:ext uri="{63B3BB69-23CF-44E3-9099-C40C66FF867C}">
                  <a14:compatExt spid="_x0000_s46094"/>
                </a:ext>
                <a:ext uri="{FF2B5EF4-FFF2-40B4-BE49-F238E27FC236}">
                  <a16:creationId xmlns:a16="http://schemas.microsoft.com/office/drawing/2014/main" id="{00000000-0008-0000-0B00-00000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29</xdr:row>
          <xdr:rowOff>177800</xdr:rowOff>
        </xdr:from>
        <xdr:to>
          <xdr:col>1</xdr:col>
          <xdr:colOff>431800</xdr:colOff>
          <xdr:row>31</xdr:row>
          <xdr:rowOff>38100</xdr:rowOff>
        </xdr:to>
        <xdr:sp macro="" textlink="">
          <xdr:nvSpPr>
            <xdr:cNvPr id="46095" name="Check Box 15" hidden="1">
              <a:extLst>
                <a:ext uri="{63B3BB69-23CF-44E3-9099-C40C66FF867C}">
                  <a14:compatExt spid="_x0000_s46095"/>
                </a:ext>
                <a:ext uri="{FF2B5EF4-FFF2-40B4-BE49-F238E27FC236}">
                  <a16:creationId xmlns:a16="http://schemas.microsoft.com/office/drawing/2014/main" id="{00000000-0008-0000-0B00-00000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36</xdr:row>
          <xdr:rowOff>139700</xdr:rowOff>
        </xdr:from>
        <xdr:to>
          <xdr:col>1</xdr:col>
          <xdr:colOff>114300</xdr:colOff>
          <xdr:row>38</xdr:row>
          <xdr:rowOff>69850</xdr:rowOff>
        </xdr:to>
        <xdr:sp macro="" textlink="">
          <xdr:nvSpPr>
            <xdr:cNvPr id="46096" name="Check Box 16" hidden="1">
              <a:extLst>
                <a:ext uri="{63B3BB69-23CF-44E3-9099-C40C66FF867C}">
                  <a14:compatExt spid="_x0000_s46096"/>
                </a:ext>
                <a:ext uri="{FF2B5EF4-FFF2-40B4-BE49-F238E27FC236}">
                  <a16:creationId xmlns:a16="http://schemas.microsoft.com/office/drawing/2014/main" id="{00000000-0008-0000-0B00-00001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36</xdr:row>
          <xdr:rowOff>139700</xdr:rowOff>
        </xdr:from>
        <xdr:to>
          <xdr:col>3</xdr:col>
          <xdr:colOff>292100</xdr:colOff>
          <xdr:row>38</xdr:row>
          <xdr:rowOff>38100</xdr:rowOff>
        </xdr:to>
        <xdr:sp macro="" textlink="">
          <xdr:nvSpPr>
            <xdr:cNvPr id="46097" name="Check Box 17" hidden="1">
              <a:extLst>
                <a:ext uri="{63B3BB69-23CF-44E3-9099-C40C66FF867C}">
                  <a14:compatExt spid="_x0000_s46097"/>
                </a:ext>
                <a:ext uri="{FF2B5EF4-FFF2-40B4-BE49-F238E27FC236}">
                  <a16:creationId xmlns:a16="http://schemas.microsoft.com/office/drawing/2014/main" id="{00000000-0008-0000-0B00-00001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36</xdr:row>
          <xdr:rowOff>127000</xdr:rowOff>
        </xdr:from>
        <xdr:to>
          <xdr:col>1</xdr:col>
          <xdr:colOff>571500</xdr:colOff>
          <xdr:row>38</xdr:row>
          <xdr:rowOff>38100</xdr:rowOff>
        </xdr:to>
        <xdr:sp macro="" textlink="">
          <xdr:nvSpPr>
            <xdr:cNvPr id="46098" name="Check Box 18" hidden="1">
              <a:extLst>
                <a:ext uri="{63B3BB69-23CF-44E3-9099-C40C66FF867C}">
                  <a14:compatExt spid="_x0000_s46098"/>
                </a:ext>
                <a:ext uri="{FF2B5EF4-FFF2-40B4-BE49-F238E27FC236}">
                  <a16:creationId xmlns:a16="http://schemas.microsoft.com/office/drawing/2014/main" id="{00000000-0008-0000-0B00-00001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184150</xdr:colOff>
          <xdr:row>38</xdr:row>
          <xdr:rowOff>177800</xdr:rowOff>
        </xdr:from>
        <xdr:to>
          <xdr:col>1</xdr:col>
          <xdr:colOff>317500</xdr:colOff>
          <xdr:row>40</xdr:row>
          <xdr:rowOff>12700</xdr:rowOff>
        </xdr:to>
        <xdr:sp macro="" textlink="">
          <xdr:nvSpPr>
            <xdr:cNvPr id="46099" name="Check Box 19" hidden="1">
              <a:extLst>
                <a:ext uri="{63B3BB69-23CF-44E3-9099-C40C66FF867C}">
                  <a14:compatExt spid="_x0000_s46099"/>
                </a:ext>
                <a:ext uri="{FF2B5EF4-FFF2-40B4-BE49-F238E27FC236}">
                  <a16:creationId xmlns:a16="http://schemas.microsoft.com/office/drawing/2014/main" id="{00000000-0008-0000-0B00-00001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38</xdr:row>
          <xdr:rowOff>177800</xdr:rowOff>
        </xdr:from>
        <xdr:to>
          <xdr:col>3</xdr:col>
          <xdr:colOff>317500</xdr:colOff>
          <xdr:row>40</xdr:row>
          <xdr:rowOff>12700</xdr:rowOff>
        </xdr:to>
        <xdr:sp macro="" textlink="">
          <xdr:nvSpPr>
            <xdr:cNvPr id="46100" name="Check Box 20" hidden="1">
              <a:extLst>
                <a:ext uri="{63B3BB69-23CF-44E3-9099-C40C66FF867C}">
                  <a14:compatExt spid="_x0000_s46100"/>
                </a:ext>
                <a:ext uri="{FF2B5EF4-FFF2-40B4-BE49-F238E27FC236}">
                  <a16:creationId xmlns:a16="http://schemas.microsoft.com/office/drawing/2014/main" id="{00000000-0008-0000-0B00-00001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215900</xdr:colOff>
          <xdr:row>38</xdr:row>
          <xdr:rowOff>177800</xdr:rowOff>
        </xdr:from>
        <xdr:to>
          <xdr:col>2</xdr:col>
          <xdr:colOff>63500</xdr:colOff>
          <xdr:row>40</xdr:row>
          <xdr:rowOff>0</xdr:rowOff>
        </xdr:to>
        <xdr:sp macro="" textlink="">
          <xdr:nvSpPr>
            <xdr:cNvPr id="46101" name="Check Box 21" hidden="1">
              <a:extLst>
                <a:ext uri="{63B3BB69-23CF-44E3-9099-C40C66FF867C}">
                  <a14:compatExt spid="_x0000_s46101"/>
                </a:ext>
                <a:ext uri="{FF2B5EF4-FFF2-40B4-BE49-F238E27FC236}">
                  <a16:creationId xmlns:a16="http://schemas.microsoft.com/office/drawing/2014/main" id="{00000000-0008-0000-0B00-00001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17</xdr:row>
          <xdr:rowOff>177800</xdr:rowOff>
        </xdr:from>
        <xdr:to>
          <xdr:col>0</xdr:col>
          <xdr:colOff>393700</xdr:colOff>
          <xdr:row>19</xdr:row>
          <xdr:rowOff>38100</xdr:rowOff>
        </xdr:to>
        <xdr:sp macro="" textlink="">
          <xdr:nvSpPr>
            <xdr:cNvPr id="46102" name="Check Box 22" hidden="1">
              <a:extLst>
                <a:ext uri="{63B3BB69-23CF-44E3-9099-C40C66FF867C}">
                  <a14:compatExt spid="_x0000_s46102"/>
                </a:ext>
                <a:ext uri="{FF2B5EF4-FFF2-40B4-BE49-F238E27FC236}">
                  <a16:creationId xmlns:a16="http://schemas.microsoft.com/office/drawing/2014/main" id="{00000000-0008-0000-0B00-00001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17</xdr:row>
          <xdr:rowOff>177800</xdr:rowOff>
        </xdr:from>
        <xdr:to>
          <xdr:col>2</xdr:col>
          <xdr:colOff>406400</xdr:colOff>
          <xdr:row>19</xdr:row>
          <xdr:rowOff>38100</xdr:rowOff>
        </xdr:to>
        <xdr:sp macro="" textlink="">
          <xdr:nvSpPr>
            <xdr:cNvPr id="46103" name="Check Box 23" hidden="1">
              <a:extLst>
                <a:ext uri="{63B3BB69-23CF-44E3-9099-C40C66FF867C}">
                  <a14:compatExt spid="_x0000_s46103"/>
                </a:ext>
                <a:ext uri="{FF2B5EF4-FFF2-40B4-BE49-F238E27FC236}">
                  <a16:creationId xmlns:a16="http://schemas.microsoft.com/office/drawing/2014/main" id="{00000000-0008-0000-0B00-00001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17</xdr:row>
          <xdr:rowOff>177800</xdr:rowOff>
        </xdr:from>
        <xdr:to>
          <xdr:col>1</xdr:col>
          <xdr:colOff>431800</xdr:colOff>
          <xdr:row>19</xdr:row>
          <xdr:rowOff>38100</xdr:rowOff>
        </xdr:to>
        <xdr:sp macro="" textlink="">
          <xdr:nvSpPr>
            <xdr:cNvPr id="46104" name="Check Box 24" hidden="1">
              <a:extLst>
                <a:ext uri="{63B3BB69-23CF-44E3-9099-C40C66FF867C}">
                  <a14:compatExt spid="_x0000_s46104"/>
                </a:ext>
                <a:ext uri="{FF2B5EF4-FFF2-40B4-BE49-F238E27FC236}">
                  <a16:creationId xmlns:a16="http://schemas.microsoft.com/office/drawing/2014/main" id="{00000000-0008-0000-0B00-00001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22</xdr:row>
          <xdr:rowOff>177800</xdr:rowOff>
        </xdr:from>
        <xdr:to>
          <xdr:col>0</xdr:col>
          <xdr:colOff>393700</xdr:colOff>
          <xdr:row>23</xdr:row>
          <xdr:rowOff>241300</xdr:rowOff>
        </xdr:to>
        <xdr:sp macro="" textlink="">
          <xdr:nvSpPr>
            <xdr:cNvPr id="46105" name="Check Box 25" hidden="1">
              <a:extLst>
                <a:ext uri="{63B3BB69-23CF-44E3-9099-C40C66FF867C}">
                  <a14:compatExt spid="_x0000_s46105"/>
                </a:ext>
                <a:ext uri="{FF2B5EF4-FFF2-40B4-BE49-F238E27FC236}">
                  <a16:creationId xmlns:a16="http://schemas.microsoft.com/office/drawing/2014/main" id="{00000000-0008-0000-0B00-00001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22</xdr:row>
          <xdr:rowOff>177800</xdr:rowOff>
        </xdr:from>
        <xdr:to>
          <xdr:col>2</xdr:col>
          <xdr:colOff>406400</xdr:colOff>
          <xdr:row>23</xdr:row>
          <xdr:rowOff>241300</xdr:rowOff>
        </xdr:to>
        <xdr:sp macro="" textlink="">
          <xdr:nvSpPr>
            <xdr:cNvPr id="46106" name="Check Box 26" hidden="1">
              <a:extLst>
                <a:ext uri="{63B3BB69-23CF-44E3-9099-C40C66FF867C}">
                  <a14:compatExt spid="_x0000_s46106"/>
                </a:ext>
                <a:ext uri="{FF2B5EF4-FFF2-40B4-BE49-F238E27FC236}">
                  <a16:creationId xmlns:a16="http://schemas.microsoft.com/office/drawing/2014/main" id="{00000000-0008-0000-0B00-00001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22</xdr:row>
          <xdr:rowOff>177800</xdr:rowOff>
        </xdr:from>
        <xdr:to>
          <xdr:col>1</xdr:col>
          <xdr:colOff>431800</xdr:colOff>
          <xdr:row>23</xdr:row>
          <xdr:rowOff>241300</xdr:rowOff>
        </xdr:to>
        <xdr:sp macro="" textlink="">
          <xdr:nvSpPr>
            <xdr:cNvPr id="46107" name="Check Box 27" hidden="1">
              <a:extLst>
                <a:ext uri="{63B3BB69-23CF-44E3-9099-C40C66FF867C}">
                  <a14:compatExt spid="_x0000_s46107"/>
                </a:ext>
                <a:ext uri="{FF2B5EF4-FFF2-40B4-BE49-F238E27FC236}">
                  <a16:creationId xmlns:a16="http://schemas.microsoft.com/office/drawing/2014/main" id="{00000000-0008-0000-0B00-00001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27</xdr:row>
          <xdr:rowOff>177800</xdr:rowOff>
        </xdr:from>
        <xdr:to>
          <xdr:col>0</xdr:col>
          <xdr:colOff>393700</xdr:colOff>
          <xdr:row>29</xdr:row>
          <xdr:rowOff>38100</xdr:rowOff>
        </xdr:to>
        <xdr:sp macro="" textlink="">
          <xdr:nvSpPr>
            <xdr:cNvPr id="46108" name="Check Box 28" hidden="1">
              <a:extLst>
                <a:ext uri="{63B3BB69-23CF-44E3-9099-C40C66FF867C}">
                  <a14:compatExt spid="_x0000_s46108"/>
                </a:ext>
                <a:ext uri="{FF2B5EF4-FFF2-40B4-BE49-F238E27FC236}">
                  <a16:creationId xmlns:a16="http://schemas.microsoft.com/office/drawing/2014/main" id="{00000000-0008-0000-0B00-00001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27</xdr:row>
          <xdr:rowOff>177800</xdr:rowOff>
        </xdr:from>
        <xdr:to>
          <xdr:col>2</xdr:col>
          <xdr:colOff>406400</xdr:colOff>
          <xdr:row>29</xdr:row>
          <xdr:rowOff>38100</xdr:rowOff>
        </xdr:to>
        <xdr:sp macro="" textlink="">
          <xdr:nvSpPr>
            <xdr:cNvPr id="46109" name="Check Box 29" hidden="1">
              <a:extLst>
                <a:ext uri="{63B3BB69-23CF-44E3-9099-C40C66FF867C}">
                  <a14:compatExt spid="_x0000_s46109"/>
                </a:ext>
                <a:ext uri="{FF2B5EF4-FFF2-40B4-BE49-F238E27FC236}">
                  <a16:creationId xmlns:a16="http://schemas.microsoft.com/office/drawing/2014/main" id="{00000000-0008-0000-0B00-00001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184150</xdr:colOff>
          <xdr:row>27</xdr:row>
          <xdr:rowOff>177800</xdr:rowOff>
        </xdr:from>
        <xdr:to>
          <xdr:col>1</xdr:col>
          <xdr:colOff>431800</xdr:colOff>
          <xdr:row>29</xdr:row>
          <xdr:rowOff>38100</xdr:rowOff>
        </xdr:to>
        <xdr:sp macro="" textlink="">
          <xdr:nvSpPr>
            <xdr:cNvPr id="46110" name="Check Box 30" hidden="1">
              <a:extLst>
                <a:ext uri="{63B3BB69-23CF-44E3-9099-C40C66FF867C}">
                  <a14:compatExt spid="_x0000_s46110"/>
                </a:ext>
                <a:ext uri="{FF2B5EF4-FFF2-40B4-BE49-F238E27FC236}">
                  <a16:creationId xmlns:a16="http://schemas.microsoft.com/office/drawing/2014/main" id="{00000000-0008-0000-0B00-00001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34</xdr:row>
          <xdr:rowOff>114300</xdr:rowOff>
        </xdr:from>
        <xdr:to>
          <xdr:col>1</xdr:col>
          <xdr:colOff>12700</xdr:colOff>
          <xdr:row>36</xdr:row>
          <xdr:rowOff>50800</xdr:rowOff>
        </xdr:to>
        <xdr:sp macro="" textlink="">
          <xdr:nvSpPr>
            <xdr:cNvPr id="46111" name="Check Box 31" hidden="1">
              <a:extLst>
                <a:ext uri="{63B3BB69-23CF-44E3-9099-C40C66FF867C}">
                  <a14:compatExt spid="_x0000_s46111"/>
                </a:ext>
                <a:ext uri="{FF2B5EF4-FFF2-40B4-BE49-F238E27FC236}">
                  <a16:creationId xmlns:a16="http://schemas.microsoft.com/office/drawing/2014/main" id="{00000000-0008-0000-0B00-00001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34</xdr:row>
          <xdr:rowOff>139700</xdr:rowOff>
        </xdr:from>
        <xdr:to>
          <xdr:col>2</xdr:col>
          <xdr:colOff>584200</xdr:colOff>
          <xdr:row>36</xdr:row>
          <xdr:rowOff>38100</xdr:rowOff>
        </xdr:to>
        <xdr:sp macro="" textlink="">
          <xdr:nvSpPr>
            <xdr:cNvPr id="46112" name="Check Box 32" hidden="1">
              <a:extLst>
                <a:ext uri="{63B3BB69-23CF-44E3-9099-C40C66FF867C}">
                  <a14:compatExt spid="_x0000_s46112"/>
                </a:ext>
                <a:ext uri="{FF2B5EF4-FFF2-40B4-BE49-F238E27FC236}">
                  <a16:creationId xmlns:a16="http://schemas.microsoft.com/office/drawing/2014/main" id="{00000000-0008-0000-0B00-00002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34</xdr:row>
          <xdr:rowOff>139700</xdr:rowOff>
        </xdr:from>
        <xdr:to>
          <xdr:col>2</xdr:col>
          <xdr:colOff>25400</xdr:colOff>
          <xdr:row>36</xdr:row>
          <xdr:rowOff>50800</xdr:rowOff>
        </xdr:to>
        <xdr:sp macro="" textlink="">
          <xdr:nvSpPr>
            <xdr:cNvPr id="46113" name="Check Box 33" hidden="1">
              <a:extLst>
                <a:ext uri="{63B3BB69-23CF-44E3-9099-C40C66FF867C}">
                  <a14:compatExt spid="_x0000_s46113"/>
                </a:ext>
                <a:ext uri="{FF2B5EF4-FFF2-40B4-BE49-F238E27FC236}">
                  <a16:creationId xmlns:a16="http://schemas.microsoft.com/office/drawing/2014/main" id="{00000000-0008-0000-0B00-00002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43</xdr:row>
          <xdr:rowOff>228600</xdr:rowOff>
        </xdr:from>
        <xdr:to>
          <xdr:col>1</xdr:col>
          <xdr:colOff>336550</xdr:colOff>
          <xdr:row>45</xdr:row>
          <xdr:rowOff>25400</xdr:rowOff>
        </xdr:to>
        <xdr:sp macro="" textlink="">
          <xdr:nvSpPr>
            <xdr:cNvPr id="46114" name="Check Box 34" hidden="1">
              <a:extLst>
                <a:ext uri="{63B3BB69-23CF-44E3-9099-C40C66FF867C}">
                  <a14:compatExt spid="_x0000_s46114"/>
                </a:ext>
                <a:ext uri="{FF2B5EF4-FFF2-40B4-BE49-F238E27FC236}">
                  <a16:creationId xmlns:a16="http://schemas.microsoft.com/office/drawing/2014/main" id="{00000000-0008-0000-0B00-00002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43</xdr:row>
          <xdr:rowOff>228600</xdr:rowOff>
        </xdr:from>
        <xdr:to>
          <xdr:col>3</xdr:col>
          <xdr:colOff>304800</xdr:colOff>
          <xdr:row>45</xdr:row>
          <xdr:rowOff>25400</xdr:rowOff>
        </xdr:to>
        <xdr:sp macro="" textlink="">
          <xdr:nvSpPr>
            <xdr:cNvPr id="46115" name="Check Box 35" hidden="1">
              <a:extLst>
                <a:ext uri="{63B3BB69-23CF-44E3-9099-C40C66FF867C}">
                  <a14:compatExt spid="_x0000_s46115"/>
                </a:ext>
                <a:ext uri="{FF2B5EF4-FFF2-40B4-BE49-F238E27FC236}">
                  <a16:creationId xmlns:a16="http://schemas.microsoft.com/office/drawing/2014/main" id="{00000000-0008-0000-0B00-00002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43</xdr:row>
          <xdr:rowOff>228600</xdr:rowOff>
        </xdr:from>
        <xdr:to>
          <xdr:col>2</xdr:col>
          <xdr:colOff>38100</xdr:colOff>
          <xdr:row>45</xdr:row>
          <xdr:rowOff>12700</xdr:rowOff>
        </xdr:to>
        <xdr:sp macro="" textlink="">
          <xdr:nvSpPr>
            <xdr:cNvPr id="46116" name="Check Box 36" hidden="1">
              <a:extLst>
                <a:ext uri="{63B3BB69-23CF-44E3-9099-C40C66FF867C}">
                  <a14:compatExt spid="_x0000_s46116"/>
                </a:ext>
                <a:ext uri="{FF2B5EF4-FFF2-40B4-BE49-F238E27FC236}">
                  <a16:creationId xmlns:a16="http://schemas.microsoft.com/office/drawing/2014/main" id="{00000000-0008-0000-0B00-00002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48</xdr:row>
          <xdr:rowOff>146050</xdr:rowOff>
        </xdr:from>
        <xdr:to>
          <xdr:col>1</xdr:col>
          <xdr:colOff>330200</xdr:colOff>
          <xdr:row>50</xdr:row>
          <xdr:rowOff>31750</xdr:rowOff>
        </xdr:to>
        <xdr:sp macro="" textlink="">
          <xdr:nvSpPr>
            <xdr:cNvPr id="46117" name="Check Box 37" hidden="1">
              <a:extLst>
                <a:ext uri="{63B3BB69-23CF-44E3-9099-C40C66FF867C}">
                  <a14:compatExt spid="_x0000_s46117"/>
                </a:ext>
                <a:ext uri="{FF2B5EF4-FFF2-40B4-BE49-F238E27FC236}">
                  <a16:creationId xmlns:a16="http://schemas.microsoft.com/office/drawing/2014/main" id="{00000000-0008-0000-0B00-00002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48</xdr:row>
          <xdr:rowOff>146050</xdr:rowOff>
        </xdr:from>
        <xdr:to>
          <xdr:col>3</xdr:col>
          <xdr:colOff>304800</xdr:colOff>
          <xdr:row>50</xdr:row>
          <xdr:rowOff>31750</xdr:rowOff>
        </xdr:to>
        <xdr:sp macro="" textlink="">
          <xdr:nvSpPr>
            <xdr:cNvPr id="46118" name="Check Box 38" hidden="1">
              <a:extLst>
                <a:ext uri="{63B3BB69-23CF-44E3-9099-C40C66FF867C}">
                  <a14:compatExt spid="_x0000_s46118"/>
                </a:ext>
                <a:ext uri="{FF2B5EF4-FFF2-40B4-BE49-F238E27FC236}">
                  <a16:creationId xmlns:a16="http://schemas.microsoft.com/office/drawing/2014/main" id="{00000000-0008-0000-0B00-00002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48</xdr:row>
          <xdr:rowOff>146050</xdr:rowOff>
        </xdr:from>
        <xdr:to>
          <xdr:col>2</xdr:col>
          <xdr:colOff>38100</xdr:colOff>
          <xdr:row>50</xdr:row>
          <xdr:rowOff>25400</xdr:rowOff>
        </xdr:to>
        <xdr:sp macro="" textlink="">
          <xdr:nvSpPr>
            <xdr:cNvPr id="46119" name="Check Box 39" hidden="1">
              <a:extLst>
                <a:ext uri="{63B3BB69-23CF-44E3-9099-C40C66FF867C}">
                  <a14:compatExt spid="_x0000_s46119"/>
                </a:ext>
                <a:ext uri="{FF2B5EF4-FFF2-40B4-BE49-F238E27FC236}">
                  <a16:creationId xmlns:a16="http://schemas.microsoft.com/office/drawing/2014/main" id="{00000000-0008-0000-0B00-00002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55</xdr:row>
          <xdr:rowOff>152400</xdr:rowOff>
        </xdr:from>
        <xdr:to>
          <xdr:col>1</xdr:col>
          <xdr:colOff>342900</xdr:colOff>
          <xdr:row>57</xdr:row>
          <xdr:rowOff>38100</xdr:rowOff>
        </xdr:to>
        <xdr:sp macro="" textlink="">
          <xdr:nvSpPr>
            <xdr:cNvPr id="46120" name="Check Box 40" hidden="1">
              <a:extLst>
                <a:ext uri="{63B3BB69-23CF-44E3-9099-C40C66FF867C}">
                  <a14:compatExt spid="_x0000_s46120"/>
                </a:ext>
                <a:ext uri="{FF2B5EF4-FFF2-40B4-BE49-F238E27FC236}">
                  <a16:creationId xmlns:a16="http://schemas.microsoft.com/office/drawing/2014/main" id="{00000000-0008-0000-0B00-00002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55</xdr:row>
          <xdr:rowOff>165100</xdr:rowOff>
        </xdr:from>
        <xdr:to>
          <xdr:col>3</xdr:col>
          <xdr:colOff>317500</xdr:colOff>
          <xdr:row>57</xdr:row>
          <xdr:rowOff>50800</xdr:rowOff>
        </xdr:to>
        <xdr:sp macro="" textlink="">
          <xdr:nvSpPr>
            <xdr:cNvPr id="46121" name="Check Box 41" hidden="1">
              <a:extLst>
                <a:ext uri="{63B3BB69-23CF-44E3-9099-C40C66FF867C}">
                  <a14:compatExt spid="_x0000_s46121"/>
                </a:ext>
                <a:ext uri="{FF2B5EF4-FFF2-40B4-BE49-F238E27FC236}">
                  <a16:creationId xmlns:a16="http://schemas.microsoft.com/office/drawing/2014/main" id="{00000000-0008-0000-0B00-00002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55</xdr:row>
          <xdr:rowOff>152400</xdr:rowOff>
        </xdr:from>
        <xdr:to>
          <xdr:col>2</xdr:col>
          <xdr:colOff>50800</xdr:colOff>
          <xdr:row>57</xdr:row>
          <xdr:rowOff>31750</xdr:rowOff>
        </xdr:to>
        <xdr:sp macro="" textlink="">
          <xdr:nvSpPr>
            <xdr:cNvPr id="46122" name="Check Box 42" hidden="1">
              <a:extLst>
                <a:ext uri="{63B3BB69-23CF-44E3-9099-C40C66FF867C}">
                  <a14:compatExt spid="_x0000_s46122"/>
                </a:ext>
                <a:ext uri="{FF2B5EF4-FFF2-40B4-BE49-F238E27FC236}">
                  <a16:creationId xmlns:a16="http://schemas.microsoft.com/office/drawing/2014/main" id="{00000000-0008-0000-0B00-00002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57</xdr:row>
          <xdr:rowOff>139700</xdr:rowOff>
        </xdr:from>
        <xdr:to>
          <xdr:col>1</xdr:col>
          <xdr:colOff>342900</xdr:colOff>
          <xdr:row>59</xdr:row>
          <xdr:rowOff>25400</xdr:rowOff>
        </xdr:to>
        <xdr:sp macro="" textlink="">
          <xdr:nvSpPr>
            <xdr:cNvPr id="46123" name="Check Box 43" hidden="1">
              <a:extLst>
                <a:ext uri="{63B3BB69-23CF-44E3-9099-C40C66FF867C}">
                  <a14:compatExt spid="_x0000_s46123"/>
                </a:ext>
                <a:ext uri="{FF2B5EF4-FFF2-40B4-BE49-F238E27FC236}">
                  <a16:creationId xmlns:a16="http://schemas.microsoft.com/office/drawing/2014/main" id="{00000000-0008-0000-0B00-00002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57</xdr:row>
          <xdr:rowOff>177800</xdr:rowOff>
        </xdr:from>
        <xdr:to>
          <xdr:col>3</xdr:col>
          <xdr:colOff>330200</xdr:colOff>
          <xdr:row>59</xdr:row>
          <xdr:rowOff>63500</xdr:rowOff>
        </xdr:to>
        <xdr:sp macro="" textlink="">
          <xdr:nvSpPr>
            <xdr:cNvPr id="46124" name="Check Box 44" hidden="1">
              <a:extLst>
                <a:ext uri="{63B3BB69-23CF-44E3-9099-C40C66FF867C}">
                  <a14:compatExt spid="_x0000_s46124"/>
                </a:ext>
                <a:ext uri="{FF2B5EF4-FFF2-40B4-BE49-F238E27FC236}">
                  <a16:creationId xmlns:a16="http://schemas.microsoft.com/office/drawing/2014/main" id="{00000000-0008-0000-0B00-00002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57</xdr:row>
          <xdr:rowOff>165100</xdr:rowOff>
        </xdr:from>
        <xdr:to>
          <xdr:col>2</xdr:col>
          <xdr:colOff>50800</xdr:colOff>
          <xdr:row>59</xdr:row>
          <xdr:rowOff>38100</xdr:rowOff>
        </xdr:to>
        <xdr:sp macro="" textlink="">
          <xdr:nvSpPr>
            <xdr:cNvPr id="46125" name="Check Box 45" hidden="1">
              <a:extLst>
                <a:ext uri="{63B3BB69-23CF-44E3-9099-C40C66FF867C}">
                  <a14:compatExt spid="_x0000_s46125"/>
                </a:ext>
                <a:ext uri="{FF2B5EF4-FFF2-40B4-BE49-F238E27FC236}">
                  <a16:creationId xmlns:a16="http://schemas.microsoft.com/office/drawing/2014/main" id="{00000000-0008-0000-0B00-00002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215900</xdr:colOff>
          <xdr:row>59</xdr:row>
          <xdr:rowOff>146050</xdr:rowOff>
        </xdr:from>
        <xdr:to>
          <xdr:col>1</xdr:col>
          <xdr:colOff>342900</xdr:colOff>
          <xdr:row>61</xdr:row>
          <xdr:rowOff>31750</xdr:rowOff>
        </xdr:to>
        <xdr:sp macro="" textlink="">
          <xdr:nvSpPr>
            <xdr:cNvPr id="46126" name="Check Box 46" hidden="1">
              <a:extLst>
                <a:ext uri="{63B3BB69-23CF-44E3-9099-C40C66FF867C}">
                  <a14:compatExt spid="_x0000_s46126"/>
                </a:ext>
                <a:ext uri="{FF2B5EF4-FFF2-40B4-BE49-F238E27FC236}">
                  <a16:creationId xmlns:a16="http://schemas.microsoft.com/office/drawing/2014/main" id="{00000000-0008-0000-0B00-00002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59</xdr:row>
          <xdr:rowOff>152400</xdr:rowOff>
        </xdr:from>
        <xdr:to>
          <xdr:col>3</xdr:col>
          <xdr:colOff>317500</xdr:colOff>
          <xdr:row>61</xdr:row>
          <xdr:rowOff>38100</xdr:rowOff>
        </xdr:to>
        <xdr:sp macro="" textlink="">
          <xdr:nvSpPr>
            <xdr:cNvPr id="46127" name="Check Box 47" hidden="1">
              <a:extLst>
                <a:ext uri="{63B3BB69-23CF-44E3-9099-C40C66FF867C}">
                  <a14:compatExt spid="_x0000_s46127"/>
                </a:ext>
                <a:ext uri="{FF2B5EF4-FFF2-40B4-BE49-F238E27FC236}">
                  <a16:creationId xmlns:a16="http://schemas.microsoft.com/office/drawing/2014/main" id="{00000000-0008-0000-0B00-00002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203200</xdr:colOff>
          <xdr:row>59</xdr:row>
          <xdr:rowOff>165100</xdr:rowOff>
        </xdr:from>
        <xdr:to>
          <xdr:col>2</xdr:col>
          <xdr:colOff>50800</xdr:colOff>
          <xdr:row>61</xdr:row>
          <xdr:rowOff>38100</xdr:rowOff>
        </xdr:to>
        <xdr:sp macro="" textlink="">
          <xdr:nvSpPr>
            <xdr:cNvPr id="46128" name="Check Box 48" hidden="1">
              <a:extLst>
                <a:ext uri="{63B3BB69-23CF-44E3-9099-C40C66FF867C}">
                  <a14:compatExt spid="_x0000_s46128"/>
                </a:ext>
                <a:ext uri="{FF2B5EF4-FFF2-40B4-BE49-F238E27FC236}">
                  <a16:creationId xmlns:a16="http://schemas.microsoft.com/office/drawing/2014/main" id="{00000000-0008-0000-0B00-00003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61</xdr:row>
          <xdr:rowOff>152400</xdr:rowOff>
        </xdr:from>
        <xdr:to>
          <xdr:col>1</xdr:col>
          <xdr:colOff>336550</xdr:colOff>
          <xdr:row>63</xdr:row>
          <xdr:rowOff>38100</xdr:rowOff>
        </xdr:to>
        <xdr:sp macro="" textlink="">
          <xdr:nvSpPr>
            <xdr:cNvPr id="46129" name="Check Box 49" hidden="1">
              <a:extLst>
                <a:ext uri="{63B3BB69-23CF-44E3-9099-C40C66FF867C}">
                  <a14:compatExt spid="_x0000_s46129"/>
                </a:ext>
                <a:ext uri="{FF2B5EF4-FFF2-40B4-BE49-F238E27FC236}">
                  <a16:creationId xmlns:a16="http://schemas.microsoft.com/office/drawing/2014/main" id="{00000000-0008-0000-0B00-000031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177800</xdr:colOff>
          <xdr:row>61</xdr:row>
          <xdr:rowOff>152400</xdr:rowOff>
        </xdr:from>
        <xdr:to>
          <xdr:col>3</xdr:col>
          <xdr:colOff>298450</xdr:colOff>
          <xdr:row>63</xdr:row>
          <xdr:rowOff>38100</xdr:rowOff>
        </xdr:to>
        <xdr:sp macro="" textlink="">
          <xdr:nvSpPr>
            <xdr:cNvPr id="46130" name="Check Box 50" hidden="1">
              <a:extLst>
                <a:ext uri="{63B3BB69-23CF-44E3-9099-C40C66FF867C}">
                  <a14:compatExt spid="_x0000_s46130"/>
                </a:ext>
                <a:ext uri="{FF2B5EF4-FFF2-40B4-BE49-F238E27FC236}">
                  <a16:creationId xmlns:a16="http://schemas.microsoft.com/office/drawing/2014/main" id="{00000000-0008-0000-0B00-000032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61</xdr:row>
          <xdr:rowOff>146050</xdr:rowOff>
        </xdr:from>
        <xdr:to>
          <xdr:col>2</xdr:col>
          <xdr:colOff>38100</xdr:colOff>
          <xdr:row>63</xdr:row>
          <xdr:rowOff>25400</xdr:rowOff>
        </xdr:to>
        <xdr:sp macro="" textlink="">
          <xdr:nvSpPr>
            <xdr:cNvPr id="46131" name="Check Box 51" hidden="1">
              <a:extLst>
                <a:ext uri="{63B3BB69-23CF-44E3-9099-C40C66FF867C}">
                  <a14:compatExt spid="_x0000_s46131"/>
                </a:ext>
                <a:ext uri="{FF2B5EF4-FFF2-40B4-BE49-F238E27FC236}">
                  <a16:creationId xmlns:a16="http://schemas.microsoft.com/office/drawing/2014/main" id="{00000000-0008-0000-0B00-000033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76</xdr:row>
          <xdr:rowOff>38100</xdr:rowOff>
        </xdr:from>
        <xdr:to>
          <xdr:col>1</xdr:col>
          <xdr:colOff>101600</xdr:colOff>
          <xdr:row>76</xdr:row>
          <xdr:rowOff>241300</xdr:rowOff>
        </xdr:to>
        <xdr:sp macro="" textlink="">
          <xdr:nvSpPr>
            <xdr:cNvPr id="46132" name="Check Box 52" hidden="1">
              <a:extLst>
                <a:ext uri="{63B3BB69-23CF-44E3-9099-C40C66FF867C}">
                  <a14:compatExt spid="_x0000_s46132"/>
                </a:ext>
                <a:ext uri="{FF2B5EF4-FFF2-40B4-BE49-F238E27FC236}">
                  <a16:creationId xmlns:a16="http://schemas.microsoft.com/office/drawing/2014/main" id="{00000000-0008-0000-0B00-000034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203200</xdr:colOff>
          <xdr:row>76</xdr:row>
          <xdr:rowOff>31750</xdr:rowOff>
        </xdr:from>
        <xdr:to>
          <xdr:col>3</xdr:col>
          <xdr:colOff>101600</xdr:colOff>
          <xdr:row>76</xdr:row>
          <xdr:rowOff>254000</xdr:rowOff>
        </xdr:to>
        <xdr:sp macro="" textlink="">
          <xdr:nvSpPr>
            <xdr:cNvPr id="46133" name="Check Box 53" hidden="1">
              <a:extLst>
                <a:ext uri="{63B3BB69-23CF-44E3-9099-C40C66FF867C}">
                  <a14:compatExt spid="_x0000_s46133"/>
                </a:ext>
                <a:ext uri="{FF2B5EF4-FFF2-40B4-BE49-F238E27FC236}">
                  <a16:creationId xmlns:a16="http://schemas.microsoft.com/office/drawing/2014/main" id="{00000000-0008-0000-0B00-000035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76</xdr:row>
          <xdr:rowOff>31750</xdr:rowOff>
        </xdr:from>
        <xdr:to>
          <xdr:col>2</xdr:col>
          <xdr:colOff>107950</xdr:colOff>
          <xdr:row>76</xdr:row>
          <xdr:rowOff>260350</xdr:rowOff>
        </xdr:to>
        <xdr:sp macro="" textlink="">
          <xdr:nvSpPr>
            <xdr:cNvPr id="46134" name="Check Box 54" hidden="1">
              <a:extLst>
                <a:ext uri="{63B3BB69-23CF-44E3-9099-C40C66FF867C}">
                  <a14:compatExt spid="_x0000_s46134"/>
                </a:ext>
                <a:ext uri="{FF2B5EF4-FFF2-40B4-BE49-F238E27FC236}">
                  <a16:creationId xmlns:a16="http://schemas.microsoft.com/office/drawing/2014/main" id="{00000000-0008-0000-0B00-000036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203200</xdr:colOff>
          <xdr:row>78</xdr:row>
          <xdr:rowOff>88900</xdr:rowOff>
        </xdr:from>
        <xdr:to>
          <xdr:col>1</xdr:col>
          <xdr:colOff>139700</xdr:colOff>
          <xdr:row>78</xdr:row>
          <xdr:rowOff>292100</xdr:rowOff>
        </xdr:to>
        <xdr:sp macro="" textlink="">
          <xdr:nvSpPr>
            <xdr:cNvPr id="46135" name="Check Box 55" hidden="1">
              <a:extLst>
                <a:ext uri="{63B3BB69-23CF-44E3-9099-C40C66FF867C}">
                  <a14:compatExt spid="_x0000_s46135"/>
                </a:ext>
                <a:ext uri="{FF2B5EF4-FFF2-40B4-BE49-F238E27FC236}">
                  <a16:creationId xmlns:a16="http://schemas.microsoft.com/office/drawing/2014/main" id="{00000000-0008-0000-0B00-000037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215900</xdr:colOff>
          <xdr:row>78</xdr:row>
          <xdr:rowOff>69850</xdr:rowOff>
        </xdr:from>
        <xdr:to>
          <xdr:col>3</xdr:col>
          <xdr:colOff>101600</xdr:colOff>
          <xdr:row>78</xdr:row>
          <xdr:rowOff>279400</xdr:rowOff>
        </xdr:to>
        <xdr:sp macro="" textlink="">
          <xdr:nvSpPr>
            <xdr:cNvPr id="46136" name="Check Box 56" hidden="1">
              <a:extLst>
                <a:ext uri="{63B3BB69-23CF-44E3-9099-C40C66FF867C}">
                  <a14:compatExt spid="_x0000_s46136"/>
                </a:ext>
                <a:ext uri="{FF2B5EF4-FFF2-40B4-BE49-F238E27FC236}">
                  <a16:creationId xmlns:a16="http://schemas.microsoft.com/office/drawing/2014/main" id="{00000000-0008-0000-0B00-000038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78</xdr:row>
          <xdr:rowOff>69850</xdr:rowOff>
        </xdr:from>
        <xdr:to>
          <xdr:col>2</xdr:col>
          <xdr:colOff>101600</xdr:colOff>
          <xdr:row>78</xdr:row>
          <xdr:rowOff>298450</xdr:rowOff>
        </xdr:to>
        <xdr:sp macro="" textlink="">
          <xdr:nvSpPr>
            <xdr:cNvPr id="46137" name="Check Box 57" hidden="1">
              <a:extLst>
                <a:ext uri="{63B3BB69-23CF-44E3-9099-C40C66FF867C}">
                  <a14:compatExt spid="_x0000_s46137"/>
                </a:ext>
                <a:ext uri="{FF2B5EF4-FFF2-40B4-BE49-F238E27FC236}">
                  <a16:creationId xmlns:a16="http://schemas.microsoft.com/office/drawing/2014/main" id="{00000000-0008-0000-0B00-000039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68</xdr:row>
          <xdr:rowOff>165100</xdr:rowOff>
        </xdr:from>
        <xdr:to>
          <xdr:col>1</xdr:col>
          <xdr:colOff>304800</xdr:colOff>
          <xdr:row>70</xdr:row>
          <xdr:rowOff>50800</xdr:rowOff>
        </xdr:to>
        <xdr:sp macro="" textlink="">
          <xdr:nvSpPr>
            <xdr:cNvPr id="46138" name="Check Box 58" hidden="1">
              <a:extLst>
                <a:ext uri="{63B3BB69-23CF-44E3-9099-C40C66FF867C}">
                  <a14:compatExt spid="_x0000_s46138"/>
                </a:ext>
                <a:ext uri="{FF2B5EF4-FFF2-40B4-BE49-F238E27FC236}">
                  <a16:creationId xmlns:a16="http://schemas.microsoft.com/office/drawing/2014/main" id="{00000000-0008-0000-0B00-00003A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68</xdr:row>
          <xdr:rowOff>152400</xdr:rowOff>
        </xdr:from>
        <xdr:to>
          <xdr:col>3</xdr:col>
          <xdr:colOff>304800</xdr:colOff>
          <xdr:row>70</xdr:row>
          <xdr:rowOff>38100</xdr:rowOff>
        </xdr:to>
        <xdr:sp macro="" textlink="">
          <xdr:nvSpPr>
            <xdr:cNvPr id="46139" name="Check Box 59" hidden="1">
              <a:extLst>
                <a:ext uri="{63B3BB69-23CF-44E3-9099-C40C66FF867C}">
                  <a14:compatExt spid="_x0000_s46139"/>
                </a:ext>
                <a:ext uri="{FF2B5EF4-FFF2-40B4-BE49-F238E27FC236}">
                  <a16:creationId xmlns:a16="http://schemas.microsoft.com/office/drawing/2014/main" id="{00000000-0008-0000-0B00-00003B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68</xdr:row>
          <xdr:rowOff>146050</xdr:rowOff>
        </xdr:from>
        <xdr:to>
          <xdr:col>2</xdr:col>
          <xdr:colOff>38100</xdr:colOff>
          <xdr:row>70</xdr:row>
          <xdr:rowOff>25400</xdr:rowOff>
        </xdr:to>
        <xdr:sp macro="" textlink="">
          <xdr:nvSpPr>
            <xdr:cNvPr id="46140" name="Check Box 60" hidden="1">
              <a:extLst>
                <a:ext uri="{63B3BB69-23CF-44E3-9099-C40C66FF867C}">
                  <a14:compatExt spid="_x0000_s46140"/>
                </a:ext>
                <a:ext uri="{FF2B5EF4-FFF2-40B4-BE49-F238E27FC236}">
                  <a16:creationId xmlns:a16="http://schemas.microsoft.com/office/drawing/2014/main" id="{00000000-0008-0000-0B00-00003C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177800</xdr:colOff>
          <xdr:row>70</xdr:row>
          <xdr:rowOff>165100</xdr:rowOff>
        </xdr:from>
        <xdr:to>
          <xdr:col>1</xdr:col>
          <xdr:colOff>304800</xdr:colOff>
          <xdr:row>72</xdr:row>
          <xdr:rowOff>0</xdr:rowOff>
        </xdr:to>
        <xdr:sp macro="" textlink="">
          <xdr:nvSpPr>
            <xdr:cNvPr id="46141" name="Check Box 61" hidden="1">
              <a:extLst>
                <a:ext uri="{63B3BB69-23CF-44E3-9099-C40C66FF867C}">
                  <a14:compatExt spid="_x0000_s46141"/>
                </a:ext>
                <a:ext uri="{FF2B5EF4-FFF2-40B4-BE49-F238E27FC236}">
                  <a16:creationId xmlns:a16="http://schemas.microsoft.com/office/drawing/2014/main" id="{00000000-0008-0000-0B00-00003D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184150</xdr:colOff>
          <xdr:row>70</xdr:row>
          <xdr:rowOff>152400</xdr:rowOff>
        </xdr:from>
        <xdr:to>
          <xdr:col>3</xdr:col>
          <xdr:colOff>304800</xdr:colOff>
          <xdr:row>71</xdr:row>
          <xdr:rowOff>241300</xdr:rowOff>
        </xdr:to>
        <xdr:sp macro="" textlink="">
          <xdr:nvSpPr>
            <xdr:cNvPr id="46142" name="Check Box 62" hidden="1">
              <a:extLst>
                <a:ext uri="{63B3BB69-23CF-44E3-9099-C40C66FF867C}">
                  <a14:compatExt spid="_x0000_s46142"/>
                </a:ext>
                <a:ext uri="{FF2B5EF4-FFF2-40B4-BE49-F238E27FC236}">
                  <a16:creationId xmlns:a16="http://schemas.microsoft.com/office/drawing/2014/main" id="{00000000-0008-0000-0B00-00003E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70</xdr:row>
          <xdr:rowOff>146050</xdr:rowOff>
        </xdr:from>
        <xdr:to>
          <xdr:col>2</xdr:col>
          <xdr:colOff>38100</xdr:colOff>
          <xdr:row>71</xdr:row>
          <xdr:rowOff>222250</xdr:rowOff>
        </xdr:to>
        <xdr:sp macro="" textlink="">
          <xdr:nvSpPr>
            <xdr:cNvPr id="46143" name="Check Box 63" hidden="1">
              <a:extLst>
                <a:ext uri="{63B3BB69-23CF-44E3-9099-C40C66FF867C}">
                  <a14:compatExt spid="_x0000_s46143"/>
                </a:ext>
                <a:ext uri="{FF2B5EF4-FFF2-40B4-BE49-F238E27FC236}">
                  <a16:creationId xmlns:a16="http://schemas.microsoft.com/office/drawing/2014/main" id="{00000000-0008-0000-0B00-00003F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39</xdr:row>
          <xdr:rowOff>0</xdr:rowOff>
        </xdr:from>
        <xdr:to>
          <xdr:col>3</xdr:col>
          <xdr:colOff>88900</xdr:colOff>
          <xdr:row>39</xdr:row>
          <xdr:rowOff>215900</xdr:rowOff>
        </xdr:to>
        <xdr:sp macro="" textlink="">
          <xdr:nvSpPr>
            <xdr:cNvPr id="46144" name="Check Box 64" hidden="1">
              <a:extLst>
                <a:ext uri="{63B3BB69-23CF-44E3-9099-C40C66FF867C}">
                  <a14:compatExt spid="_x0000_s46144"/>
                </a:ext>
                <a:ext uri="{FF2B5EF4-FFF2-40B4-BE49-F238E27FC236}">
                  <a16:creationId xmlns:a16="http://schemas.microsoft.com/office/drawing/2014/main" id="{00000000-0008-0000-0B00-000040B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B1048576" totalsRowShown="0" headerRowDxfId="0">
  <autoFilter ref="A1:B1048576" xr:uid="{00000000-0009-0000-0100-000001000000}"/>
  <tableColumns count="2">
    <tableColumn id="1" xr3:uid="{00000000-0010-0000-0000-000001000000}" name="WAP Agencies"/>
    <tableColumn id="2" xr3:uid="{00000000-0010-0000-0000-000002000000}" name="Counties"/>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7" Type="http://schemas.openxmlformats.org/officeDocument/2006/relationships/ctrlProp" Target="../ctrlProps/ctrlProp65.xml"/><Relationship Id="rId2" Type="http://schemas.openxmlformats.org/officeDocument/2006/relationships/printerSettings" Target="../printerSettings/printerSettings10.bin"/><Relationship Id="rId16" Type="http://schemas.openxmlformats.org/officeDocument/2006/relationships/ctrlProp" Target="../ctrlProps/ctrlProp74.xml"/><Relationship Id="rId29" Type="http://schemas.openxmlformats.org/officeDocument/2006/relationships/ctrlProp" Target="../ctrlProps/ctrlProp87.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9" Type="http://schemas.openxmlformats.org/officeDocument/2006/relationships/ctrlProp" Target="../ctrlProps/ctrlProp77.xml"/><Relationship Id="rId4" Type="http://schemas.openxmlformats.org/officeDocument/2006/relationships/vmlDrawing" Target="../drawings/vmlDrawing2.v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drawing" Target="../drawings/drawing7.x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 Id="rId20" Type="http://schemas.openxmlformats.org/officeDocument/2006/relationships/ctrlProp" Target="../ctrlProps/ctrlProp78.xml"/><Relationship Id="rId41" Type="http://schemas.openxmlformats.org/officeDocument/2006/relationships/ctrlProp" Target="../ctrlProps/ctrlProp99.xml"/><Relationship Id="rId54" Type="http://schemas.openxmlformats.org/officeDocument/2006/relationships/ctrlProp" Target="../ctrlProps/ctrlProp112.xml"/><Relationship Id="rId1" Type="http://schemas.openxmlformats.org/officeDocument/2006/relationships/hyperlink" Target="https://tdhca.wufoo.com/forms/tdhca-doorwindow-replacement-requests/" TargetMode="External"/><Relationship Id="rId6" Type="http://schemas.openxmlformats.org/officeDocument/2006/relationships/ctrlProp" Target="../ctrlProps/ctrlProp64.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10" Type="http://schemas.openxmlformats.org/officeDocument/2006/relationships/ctrlProp" Target="../ctrlProps/ctrlProp68.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s>
</file>

<file path=xl/worksheets/_rels/sheet11.xml.rels><?xml version="1.0" encoding="UTF-8" standalone="yes"?>
<Relationships xmlns="http://schemas.openxmlformats.org/package/2006/relationships"><Relationship Id="rId26" Type="http://schemas.openxmlformats.org/officeDocument/2006/relationships/ctrlProp" Target="../ctrlProps/ctrlProp119.xml"/><Relationship Id="rId117" Type="http://schemas.openxmlformats.org/officeDocument/2006/relationships/ctrlProp" Target="../ctrlProps/ctrlProp210.xml"/><Relationship Id="rId21" Type="http://schemas.openxmlformats.org/officeDocument/2006/relationships/hyperlink" Target="https://sws.nrel.gov/spec/50108" TargetMode="External"/><Relationship Id="rId42" Type="http://schemas.openxmlformats.org/officeDocument/2006/relationships/ctrlProp" Target="../ctrlProps/ctrlProp135.xml"/><Relationship Id="rId47" Type="http://schemas.openxmlformats.org/officeDocument/2006/relationships/ctrlProp" Target="../ctrlProps/ctrlProp140.xml"/><Relationship Id="rId63" Type="http://schemas.openxmlformats.org/officeDocument/2006/relationships/ctrlProp" Target="../ctrlProps/ctrlProp156.xml"/><Relationship Id="rId68" Type="http://schemas.openxmlformats.org/officeDocument/2006/relationships/ctrlProp" Target="../ctrlProps/ctrlProp161.xml"/><Relationship Id="rId84" Type="http://schemas.openxmlformats.org/officeDocument/2006/relationships/ctrlProp" Target="../ctrlProps/ctrlProp177.xml"/><Relationship Id="rId89" Type="http://schemas.openxmlformats.org/officeDocument/2006/relationships/ctrlProp" Target="../ctrlProps/ctrlProp182.xml"/><Relationship Id="rId112" Type="http://schemas.openxmlformats.org/officeDocument/2006/relationships/ctrlProp" Target="../ctrlProps/ctrlProp205.xml"/><Relationship Id="rId16" Type="http://schemas.openxmlformats.org/officeDocument/2006/relationships/hyperlink" Target="https://sws.nrel.gov/spec/403" TargetMode="External"/><Relationship Id="rId107" Type="http://schemas.openxmlformats.org/officeDocument/2006/relationships/ctrlProp" Target="../ctrlProps/ctrlProp200.xml"/><Relationship Id="rId11" Type="http://schemas.openxmlformats.org/officeDocument/2006/relationships/hyperlink" Target="https://sws.nrel.gov/spec/3" TargetMode="External"/><Relationship Id="rId32" Type="http://schemas.openxmlformats.org/officeDocument/2006/relationships/ctrlProp" Target="../ctrlProps/ctrlProp125.xml"/><Relationship Id="rId37" Type="http://schemas.openxmlformats.org/officeDocument/2006/relationships/ctrlProp" Target="../ctrlProps/ctrlProp130.xml"/><Relationship Id="rId53" Type="http://schemas.openxmlformats.org/officeDocument/2006/relationships/ctrlProp" Target="../ctrlProps/ctrlProp146.xml"/><Relationship Id="rId58" Type="http://schemas.openxmlformats.org/officeDocument/2006/relationships/ctrlProp" Target="../ctrlProps/ctrlProp151.xml"/><Relationship Id="rId74" Type="http://schemas.openxmlformats.org/officeDocument/2006/relationships/ctrlProp" Target="../ctrlProps/ctrlProp167.xml"/><Relationship Id="rId79" Type="http://schemas.openxmlformats.org/officeDocument/2006/relationships/ctrlProp" Target="../ctrlProps/ctrlProp172.xml"/><Relationship Id="rId102" Type="http://schemas.openxmlformats.org/officeDocument/2006/relationships/ctrlProp" Target="../ctrlProps/ctrlProp195.xml"/><Relationship Id="rId5" Type="http://schemas.openxmlformats.org/officeDocument/2006/relationships/hyperlink" Target="https://sws.nrel.gov/spec/702011" TargetMode="External"/><Relationship Id="rId90" Type="http://schemas.openxmlformats.org/officeDocument/2006/relationships/ctrlProp" Target="../ctrlProps/ctrlProp183.xml"/><Relationship Id="rId95" Type="http://schemas.openxmlformats.org/officeDocument/2006/relationships/ctrlProp" Target="../ctrlProps/ctrlProp188.xml"/><Relationship Id="rId22" Type="http://schemas.openxmlformats.org/officeDocument/2006/relationships/printerSettings" Target="../printerSettings/printerSettings11.bin"/><Relationship Id="rId27" Type="http://schemas.openxmlformats.org/officeDocument/2006/relationships/ctrlProp" Target="../ctrlProps/ctrlProp120.xml"/><Relationship Id="rId43" Type="http://schemas.openxmlformats.org/officeDocument/2006/relationships/ctrlProp" Target="../ctrlProps/ctrlProp136.xml"/><Relationship Id="rId48" Type="http://schemas.openxmlformats.org/officeDocument/2006/relationships/ctrlProp" Target="../ctrlProps/ctrlProp141.xml"/><Relationship Id="rId64" Type="http://schemas.openxmlformats.org/officeDocument/2006/relationships/ctrlProp" Target="../ctrlProps/ctrlProp157.xml"/><Relationship Id="rId69" Type="http://schemas.openxmlformats.org/officeDocument/2006/relationships/ctrlProp" Target="../ctrlProps/ctrlProp162.xml"/><Relationship Id="rId113" Type="http://schemas.openxmlformats.org/officeDocument/2006/relationships/ctrlProp" Target="../ctrlProps/ctrlProp206.xml"/><Relationship Id="rId118" Type="http://schemas.openxmlformats.org/officeDocument/2006/relationships/ctrlProp" Target="../ctrlProps/ctrlProp211.xml"/><Relationship Id="rId80" Type="http://schemas.openxmlformats.org/officeDocument/2006/relationships/ctrlProp" Target="../ctrlProps/ctrlProp173.xml"/><Relationship Id="rId85" Type="http://schemas.openxmlformats.org/officeDocument/2006/relationships/ctrlProp" Target="../ctrlProps/ctrlProp178.xml"/><Relationship Id="rId12" Type="http://schemas.openxmlformats.org/officeDocument/2006/relationships/hyperlink" Target="https://sws.nrel.gov/spec/701031" TargetMode="External"/><Relationship Id="rId17" Type="http://schemas.openxmlformats.org/officeDocument/2006/relationships/hyperlink" Target="https://sws.nrel.gov/spec/20202" TargetMode="External"/><Relationship Id="rId33" Type="http://schemas.openxmlformats.org/officeDocument/2006/relationships/ctrlProp" Target="../ctrlProps/ctrlProp126.xml"/><Relationship Id="rId38" Type="http://schemas.openxmlformats.org/officeDocument/2006/relationships/ctrlProp" Target="../ctrlProps/ctrlProp131.xml"/><Relationship Id="rId59" Type="http://schemas.openxmlformats.org/officeDocument/2006/relationships/ctrlProp" Target="../ctrlProps/ctrlProp152.xml"/><Relationship Id="rId103" Type="http://schemas.openxmlformats.org/officeDocument/2006/relationships/ctrlProp" Target="../ctrlProps/ctrlProp196.xml"/><Relationship Id="rId108" Type="http://schemas.openxmlformats.org/officeDocument/2006/relationships/ctrlProp" Target="../ctrlProps/ctrlProp201.xml"/><Relationship Id="rId54" Type="http://schemas.openxmlformats.org/officeDocument/2006/relationships/ctrlProp" Target="../ctrlProps/ctrlProp147.xml"/><Relationship Id="rId70" Type="http://schemas.openxmlformats.org/officeDocument/2006/relationships/ctrlProp" Target="../ctrlProps/ctrlProp163.xml"/><Relationship Id="rId75" Type="http://schemas.openxmlformats.org/officeDocument/2006/relationships/ctrlProp" Target="../ctrlProps/ctrlProp168.xml"/><Relationship Id="rId91" Type="http://schemas.openxmlformats.org/officeDocument/2006/relationships/ctrlProp" Target="../ctrlProps/ctrlProp184.xml"/><Relationship Id="rId96" Type="http://schemas.openxmlformats.org/officeDocument/2006/relationships/ctrlProp" Target="../ctrlProps/ctrlProp189.xml"/><Relationship Id="rId1" Type="http://schemas.openxmlformats.org/officeDocument/2006/relationships/hyperlink" Target="Attic%20Floors-%20Unconditoned%20Attic%20SWS" TargetMode="External"/><Relationship Id="rId6" Type="http://schemas.openxmlformats.org/officeDocument/2006/relationships/hyperlink" Target="https://sws.nrel.gov/spec/702011" TargetMode="External"/><Relationship Id="rId23" Type="http://schemas.openxmlformats.org/officeDocument/2006/relationships/drawing" Target="../drawings/drawing8.xml"/><Relationship Id="rId28" Type="http://schemas.openxmlformats.org/officeDocument/2006/relationships/ctrlProp" Target="../ctrlProps/ctrlProp121.xml"/><Relationship Id="rId49" Type="http://schemas.openxmlformats.org/officeDocument/2006/relationships/ctrlProp" Target="../ctrlProps/ctrlProp142.xml"/><Relationship Id="rId114" Type="http://schemas.openxmlformats.org/officeDocument/2006/relationships/ctrlProp" Target="../ctrlProps/ctrlProp207.xml"/><Relationship Id="rId10" Type="http://schemas.openxmlformats.org/officeDocument/2006/relationships/hyperlink" Target="https://sws.nrel.gov/spec/401023" TargetMode="External"/><Relationship Id="rId31" Type="http://schemas.openxmlformats.org/officeDocument/2006/relationships/ctrlProp" Target="../ctrlProps/ctrlProp124.xml"/><Relationship Id="rId44" Type="http://schemas.openxmlformats.org/officeDocument/2006/relationships/ctrlProp" Target="../ctrlProps/ctrlProp137.xml"/><Relationship Id="rId52" Type="http://schemas.openxmlformats.org/officeDocument/2006/relationships/ctrlProp" Target="../ctrlProps/ctrlProp145.xml"/><Relationship Id="rId60" Type="http://schemas.openxmlformats.org/officeDocument/2006/relationships/ctrlProp" Target="../ctrlProps/ctrlProp153.xml"/><Relationship Id="rId65" Type="http://schemas.openxmlformats.org/officeDocument/2006/relationships/ctrlProp" Target="../ctrlProps/ctrlProp158.xml"/><Relationship Id="rId73" Type="http://schemas.openxmlformats.org/officeDocument/2006/relationships/ctrlProp" Target="../ctrlProps/ctrlProp166.xml"/><Relationship Id="rId78" Type="http://schemas.openxmlformats.org/officeDocument/2006/relationships/ctrlProp" Target="../ctrlProps/ctrlProp171.xml"/><Relationship Id="rId81" Type="http://schemas.openxmlformats.org/officeDocument/2006/relationships/ctrlProp" Target="../ctrlProps/ctrlProp174.xml"/><Relationship Id="rId86" Type="http://schemas.openxmlformats.org/officeDocument/2006/relationships/ctrlProp" Target="../ctrlProps/ctrlProp179.xml"/><Relationship Id="rId94" Type="http://schemas.openxmlformats.org/officeDocument/2006/relationships/ctrlProp" Target="../ctrlProps/ctrlProp187.xml"/><Relationship Id="rId99" Type="http://schemas.openxmlformats.org/officeDocument/2006/relationships/ctrlProp" Target="../ctrlProps/ctrlProp192.xml"/><Relationship Id="rId101" Type="http://schemas.openxmlformats.org/officeDocument/2006/relationships/ctrlProp" Target="../ctrlProps/ctrlProp194.xml"/><Relationship Id="rId4" Type="http://schemas.openxmlformats.org/officeDocument/2006/relationships/hyperlink" Target="https://sws.nrel.gov/spec/40104" TargetMode="External"/><Relationship Id="rId9" Type="http://schemas.openxmlformats.org/officeDocument/2006/relationships/hyperlink" Target="https://sws.nrel.gov/spec/40103" TargetMode="External"/><Relationship Id="rId13" Type="http://schemas.openxmlformats.org/officeDocument/2006/relationships/hyperlink" Target="https://sws.nrel.gov/spec/50106" TargetMode="External"/><Relationship Id="rId18" Type="http://schemas.openxmlformats.org/officeDocument/2006/relationships/hyperlink" Target="https://sws.nrel.gov/spec/703012" TargetMode="External"/><Relationship Id="rId39" Type="http://schemas.openxmlformats.org/officeDocument/2006/relationships/ctrlProp" Target="../ctrlProps/ctrlProp132.xml"/><Relationship Id="rId109" Type="http://schemas.openxmlformats.org/officeDocument/2006/relationships/ctrlProp" Target="../ctrlProps/ctrlProp202.xml"/><Relationship Id="rId34" Type="http://schemas.openxmlformats.org/officeDocument/2006/relationships/ctrlProp" Target="../ctrlProps/ctrlProp127.xml"/><Relationship Id="rId50" Type="http://schemas.openxmlformats.org/officeDocument/2006/relationships/ctrlProp" Target="../ctrlProps/ctrlProp143.xml"/><Relationship Id="rId55" Type="http://schemas.openxmlformats.org/officeDocument/2006/relationships/ctrlProp" Target="../ctrlProps/ctrlProp148.xml"/><Relationship Id="rId76" Type="http://schemas.openxmlformats.org/officeDocument/2006/relationships/ctrlProp" Target="../ctrlProps/ctrlProp169.xml"/><Relationship Id="rId97" Type="http://schemas.openxmlformats.org/officeDocument/2006/relationships/ctrlProp" Target="../ctrlProps/ctrlProp190.xml"/><Relationship Id="rId104" Type="http://schemas.openxmlformats.org/officeDocument/2006/relationships/ctrlProp" Target="../ctrlProps/ctrlProp197.xml"/><Relationship Id="rId7" Type="http://schemas.openxmlformats.org/officeDocument/2006/relationships/hyperlink" Target="https://www.energy.gov/scep/wap/articles/weatherization-program-notice-22-7-weatherization-health-and-safety" TargetMode="External"/><Relationship Id="rId71" Type="http://schemas.openxmlformats.org/officeDocument/2006/relationships/ctrlProp" Target="../ctrlProps/ctrlProp164.xml"/><Relationship Id="rId92" Type="http://schemas.openxmlformats.org/officeDocument/2006/relationships/ctrlProp" Target="../ctrlProps/ctrlProp185.xml"/><Relationship Id="rId2" Type="http://schemas.openxmlformats.org/officeDocument/2006/relationships/hyperlink" Target="Attic%20Floors-%20Unconditoned%20Attic%20SWS" TargetMode="External"/><Relationship Id="rId29" Type="http://schemas.openxmlformats.org/officeDocument/2006/relationships/ctrlProp" Target="../ctrlProps/ctrlProp122.xml"/><Relationship Id="rId24" Type="http://schemas.openxmlformats.org/officeDocument/2006/relationships/vmlDrawing" Target="../drawings/vmlDrawing3.vml"/><Relationship Id="rId40" Type="http://schemas.openxmlformats.org/officeDocument/2006/relationships/ctrlProp" Target="../ctrlProps/ctrlProp133.xml"/><Relationship Id="rId45" Type="http://schemas.openxmlformats.org/officeDocument/2006/relationships/ctrlProp" Target="../ctrlProps/ctrlProp138.xml"/><Relationship Id="rId66" Type="http://schemas.openxmlformats.org/officeDocument/2006/relationships/ctrlProp" Target="../ctrlProps/ctrlProp159.xml"/><Relationship Id="rId87" Type="http://schemas.openxmlformats.org/officeDocument/2006/relationships/ctrlProp" Target="../ctrlProps/ctrlProp180.xml"/><Relationship Id="rId110" Type="http://schemas.openxmlformats.org/officeDocument/2006/relationships/ctrlProp" Target="../ctrlProps/ctrlProp203.xml"/><Relationship Id="rId115" Type="http://schemas.openxmlformats.org/officeDocument/2006/relationships/ctrlProp" Target="../ctrlProps/ctrlProp208.xml"/><Relationship Id="rId61" Type="http://schemas.openxmlformats.org/officeDocument/2006/relationships/ctrlProp" Target="../ctrlProps/ctrlProp154.xml"/><Relationship Id="rId82" Type="http://schemas.openxmlformats.org/officeDocument/2006/relationships/ctrlProp" Target="../ctrlProps/ctrlProp175.xml"/><Relationship Id="rId19" Type="http://schemas.openxmlformats.org/officeDocument/2006/relationships/hyperlink" Target="https://sws.nrel.gov/spec/703011" TargetMode="External"/><Relationship Id="rId14" Type="http://schemas.openxmlformats.org/officeDocument/2006/relationships/hyperlink" Target="https://sws.nrel.gov/spec/501071" TargetMode="External"/><Relationship Id="rId30" Type="http://schemas.openxmlformats.org/officeDocument/2006/relationships/ctrlProp" Target="../ctrlProps/ctrlProp123.xml"/><Relationship Id="rId35" Type="http://schemas.openxmlformats.org/officeDocument/2006/relationships/ctrlProp" Target="../ctrlProps/ctrlProp128.xml"/><Relationship Id="rId56" Type="http://schemas.openxmlformats.org/officeDocument/2006/relationships/ctrlProp" Target="../ctrlProps/ctrlProp149.xml"/><Relationship Id="rId77" Type="http://schemas.openxmlformats.org/officeDocument/2006/relationships/ctrlProp" Target="../ctrlProps/ctrlProp170.xml"/><Relationship Id="rId100" Type="http://schemas.openxmlformats.org/officeDocument/2006/relationships/ctrlProp" Target="../ctrlProps/ctrlProp193.xml"/><Relationship Id="rId105" Type="http://schemas.openxmlformats.org/officeDocument/2006/relationships/ctrlProp" Target="../ctrlProps/ctrlProp198.xml"/><Relationship Id="rId8" Type="http://schemas.openxmlformats.org/officeDocument/2006/relationships/hyperlink" Target="https://sws.nrel.gov/spec/40103" TargetMode="External"/><Relationship Id="rId51" Type="http://schemas.openxmlformats.org/officeDocument/2006/relationships/ctrlProp" Target="../ctrlProps/ctrlProp144.xml"/><Relationship Id="rId72" Type="http://schemas.openxmlformats.org/officeDocument/2006/relationships/ctrlProp" Target="../ctrlProps/ctrlProp165.xml"/><Relationship Id="rId93" Type="http://schemas.openxmlformats.org/officeDocument/2006/relationships/ctrlProp" Target="../ctrlProps/ctrlProp186.xml"/><Relationship Id="rId98" Type="http://schemas.openxmlformats.org/officeDocument/2006/relationships/ctrlProp" Target="../ctrlProps/ctrlProp191.xml"/><Relationship Id="rId3" Type="http://schemas.openxmlformats.org/officeDocument/2006/relationships/hyperlink" Target="https://sws.nrel.gov/spec/40103" TargetMode="External"/><Relationship Id="rId25" Type="http://schemas.openxmlformats.org/officeDocument/2006/relationships/ctrlProp" Target="../ctrlProps/ctrlProp118.xml"/><Relationship Id="rId46" Type="http://schemas.openxmlformats.org/officeDocument/2006/relationships/ctrlProp" Target="../ctrlProps/ctrlProp139.xml"/><Relationship Id="rId67" Type="http://schemas.openxmlformats.org/officeDocument/2006/relationships/ctrlProp" Target="../ctrlProps/ctrlProp160.xml"/><Relationship Id="rId116" Type="http://schemas.openxmlformats.org/officeDocument/2006/relationships/ctrlProp" Target="../ctrlProps/ctrlProp209.xml"/><Relationship Id="rId20" Type="http://schemas.openxmlformats.org/officeDocument/2006/relationships/hyperlink" Target="https://sws.nrel.gov/spec/701011" TargetMode="External"/><Relationship Id="rId41" Type="http://schemas.openxmlformats.org/officeDocument/2006/relationships/ctrlProp" Target="../ctrlProps/ctrlProp134.xml"/><Relationship Id="rId62" Type="http://schemas.openxmlformats.org/officeDocument/2006/relationships/ctrlProp" Target="../ctrlProps/ctrlProp155.xml"/><Relationship Id="rId83" Type="http://schemas.openxmlformats.org/officeDocument/2006/relationships/ctrlProp" Target="../ctrlProps/ctrlProp176.xml"/><Relationship Id="rId88" Type="http://schemas.openxmlformats.org/officeDocument/2006/relationships/ctrlProp" Target="../ctrlProps/ctrlProp181.xml"/><Relationship Id="rId111" Type="http://schemas.openxmlformats.org/officeDocument/2006/relationships/ctrlProp" Target="../ctrlProps/ctrlProp204.xml"/><Relationship Id="rId15" Type="http://schemas.openxmlformats.org/officeDocument/2006/relationships/hyperlink" Target="https://sws.nrel.gov/spec/402021" TargetMode="External"/><Relationship Id="rId36" Type="http://schemas.openxmlformats.org/officeDocument/2006/relationships/ctrlProp" Target="../ctrlProps/ctrlProp129.xml"/><Relationship Id="rId57" Type="http://schemas.openxmlformats.org/officeDocument/2006/relationships/ctrlProp" Target="../ctrlProps/ctrlProp150.xml"/><Relationship Id="rId106" Type="http://schemas.openxmlformats.org/officeDocument/2006/relationships/ctrlProp" Target="../ctrlProps/ctrlProp199.xml"/></Relationships>
</file>

<file path=xl/worksheets/_rels/sheet12.xml.rels><?xml version="1.0" encoding="UTF-8" standalone="yes"?>
<Relationships xmlns="http://schemas.openxmlformats.org/package/2006/relationships"><Relationship Id="rId26" Type="http://schemas.openxmlformats.org/officeDocument/2006/relationships/ctrlProp" Target="../ctrlProps/ctrlProp221.xml"/><Relationship Id="rId21" Type="http://schemas.openxmlformats.org/officeDocument/2006/relationships/ctrlProp" Target="../ctrlProps/ctrlProp216.xml"/><Relationship Id="rId42" Type="http://schemas.openxmlformats.org/officeDocument/2006/relationships/ctrlProp" Target="../ctrlProps/ctrlProp237.xml"/><Relationship Id="rId47" Type="http://schemas.openxmlformats.org/officeDocument/2006/relationships/ctrlProp" Target="../ctrlProps/ctrlProp242.xml"/><Relationship Id="rId63" Type="http://schemas.openxmlformats.org/officeDocument/2006/relationships/ctrlProp" Target="../ctrlProps/ctrlProp258.xml"/><Relationship Id="rId68" Type="http://schemas.openxmlformats.org/officeDocument/2006/relationships/ctrlProp" Target="../ctrlProps/ctrlProp263.xml"/><Relationship Id="rId16" Type="http://schemas.openxmlformats.org/officeDocument/2006/relationships/vmlDrawing" Target="../drawings/vmlDrawing4.vml"/><Relationship Id="rId11" Type="http://schemas.openxmlformats.org/officeDocument/2006/relationships/hyperlink" Target="https://sws.nrel.gov/spec/701011" TargetMode="External"/><Relationship Id="rId24" Type="http://schemas.openxmlformats.org/officeDocument/2006/relationships/ctrlProp" Target="../ctrlProps/ctrlProp219.xml"/><Relationship Id="rId32" Type="http://schemas.openxmlformats.org/officeDocument/2006/relationships/ctrlProp" Target="../ctrlProps/ctrlProp227.xml"/><Relationship Id="rId37" Type="http://schemas.openxmlformats.org/officeDocument/2006/relationships/ctrlProp" Target="../ctrlProps/ctrlProp232.xml"/><Relationship Id="rId40" Type="http://schemas.openxmlformats.org/officeDocument/2006/relationships/ctrlProp" Target="../ctrlProps/ctrlProp235.xml"/><Relationship Id="rId45" Type="http://schemas.openxmlformats.org/officeDocument/2006/relationships/ctrlProp" Target="../ctrlProps/ctrlProp240.xml"/><Relationship Id="rId53" Type="http://schemas.openxmlformats.org/officeDocument/2006/relationships/ctrlProp" Target="../ctrlProps/ctrlProp248.xml"/><Relationship Id="rId58" Type="http://schemas.openxmlformats.org/officeDocument/2006/relationships/ctrlProp" Target="../ctrlProps/ctrlProp253.xml"/><Relationship Id="rId66" Type="http://schemas.openxmlformats.org/officeDocument/2006/relationships/ctrlProp" Target="../ctrlProps/ctrlProp261.xml"/><Relationship Id="rId74" Type="http://schemas.openxmlformats.org/officeDocument/2006/relationships/ctrlProp" Target="../ctrlProps/ctrlProp269.xml"/><Relationship Id="rId79" Type="http://schemas.openxmlformats.org/officeDocument/2006/relationships/ctrlProp" Target="../ctrlProps/ctrlProp274.xml"/><Relationship Id="rId5" Type="http://schemas.openxmlformats.org/officeDocument/2006/relationships/hyperlink" Target="https://sws.nrel.gov/spec/703011" TargetMode="External"/><Relationship Id="rId61" Type="http://schemas.openxmlformats.org/officeDocument/2006/relationships/ctrlProp" Target="../ctrlProps/ctrlProp256.xml"/><Relationship Id="rId19" Type="http://schemas.openxmlformats.org/officeDocument/2006/relationships/ctrlProp" Target="../ctrlProps/ctrlProp214.xml"/><Relationship Id="rId14" Type="http://schemas.openxmlformats.org/officeDocument/2006/relationships/printerSettings" Target="../printerSettings/printerSettings12.bin"/><Relationship Id="rId22" Type="http://schemas.openxmlformats.org/officeDocument/2006/relationships/ctrlProp" Target="../ctrlProps/ctrlProp217.xml"/><Relationship Id="rId27" Type="http://schemas.openxmlformats.org/officeDocument/2006/relationships/ctrlProp" Target="../ctrlProps/ctrlProp222.xml"/><Relationship Id="rId30" Type="http://schemas.openxmlformats.org/officeDocument/2006/relationships/ctrlProp" Target="../ctrlProps/ctrlProp225.xml"/><Relationship Id="rId35" Type="http://schemas.openxmlformats.org/officeDocument/2006/relationships/ctrlProp" Target="../ctrlProps/ctrlProp230.xml"/><Relationship Id="rId43" Type="http://schemas.openxmlformats.org/officeDocument/2006/relationships/ctrlProp" Target="../ctrlProps/ctrlProp238.xml"/><Relationship Id="rId48" Type="http://schemas.openxmlformats.org/officeDocument/2006/relationships/ctrlProp" Target="../ctrlProps/ctrlProp243.xml"/><Relationship Id="rId56" Type="http://schemas.openxmlformats.org/officeDocument/2006/relationships/ctrlProp" Target="../ctrlProps/ctrlProp251.xml"/><Relationship Id="rId64" Type="http://schemas.openxmlformats.org/officeDocument/2006/relationships/ctrlProp" Target="../ctrlProps/ctrlProp259.xml"/><Relationship Id="rId69" Type="http://schemas.openxmlformats.org/officeDocument/2006/relationships/ctrlProp" Target="../ctrlProps/ctrlProp264.xml"/><Relationship Id="rId77" Type="http://schemas.openxmlformats.org/officeDocument/2006/relationships/ctrlProp" Target="../ctrlProps/ctrlProp272.xml"/><Relationship Id="rId8" Type="http://schemas.openxmlformats.org/officeDocument/2006/relationships/hyperlink" Target="https://sws.nrel.gov/spec/3" TargetMode="External"/><Relationship Id="rId51" Type="http://schemas.openxmlformats.org/officeDocument/2006/relationships/ctrlProp" Target="../ctrlProps/ctrlProp246.xml"/><Relationship Id="rId72" Type="http://schemas.openxmlformats.org/officeDocument/2006/relationships/ctrlProp" Target="../ctrlProps/ctrlProp267.xml"/><Relationship Id="rId80" Type="http://schemas.openxmlformats.org/officeDocument/2006/relationships/ctrlProp" Target="../ctrlProps/ctrlProp275.xml"/><Relationship Id="rId3" Type="http://schemas.openxmlformats.org/officeDocument/2006/relationships/hyperlink" Target="https://sws.nrel.gov/spec/702011" TargetMode="External"/><Relationship Id="rId12" Type="http://schemas.openxmlformats.org/officeDocument/2006/relationships/hyperlink" Target="https://sws.nrel.gov/spec/50108" TargetMode="External"/><Relationship Id="rId17" Type="http://schemas.openxmlformats.org/officeDocument/2006/relationships/ctrlProp" Target="../ctrlProps/ctrlProp212.xml"/><Relationship Id="rId25" Type="http://schemas.openxmlformats.org/officeDocument/2006/relationships/ctrlProp" Target="../ctrlProps/ctrlProp220.xml"/><Relationship Id="rId33" Type="http://schemas.openxmlformats.org/officeDocument/2006/relationships/ctrlProp" Target="../ctrlProps/ctrlProp228.xml"/><Relationship Id="rId38" Type="http://schemas.openxmlformats.org/officeDocument/2006/relationships/ctrlProp" Target="../ctrlProps/ctrlProp233.xml"/><Relationship Id="rId46" Type="http://schemas.openxmlformats.org/officeDocument/2006/relationships/ctrlProp" Target="../ctrlProps/ctrlProp241.xml"/><Relationship Id="rId59" Type="http://schemas.openxmlformats.org/officeDocument/2006/relationships/ctrlProp" Target="../ctrlProps/ctrlProp254.xml"/><Relationship Id="rId67" Type="http://schemas.openxmlformats.org/officeDocument/2006/relationships/ctrlProp" Target="../ctrlProps/ctrlProp262.xml"/><Relationship Id="rId20" Type="http://schemas.openxmlformats.org/officeDocument/2006/relationships/ctrlProp" Target="../ctrlProps/ctrlProp215.xml"/><Relationship Id="rId41" Type="http://schemas.openxmlformats.org/officeDocument/2006/relationships/ctrlProp" Target="../ctrlProps/ctrlProp236.xml"/><Relationship Id="rId54" Type="http://schemas.openxmlformats.org/officeDocument/2006/relationships/ctrlProp" Target="../ctrlProps/ctrlProp249.xml"/><Relationship Id="rId62" Type="http://schemas.openxmlformats.org/officeDocument/2006/relationships/ctrlProp" Target="../ctrlProps/ctrlProp257.xml"/><Relationship Id="rId70" Type="http://schemas.openxmlformats.org/officeDocument/2006/relationships/ctrlProp" Target="../ctrlProps/ctrlProp265.xml"/><Relationship Id="rId75" Type="http://schemas.openxmlformats.org/officeDocument/2006/relationships/ctrlProp" Target="../ctrlProps/ctrlProp270.xml"/><Relationship Id="rId1" Type="http://schemas.openxmlformats.org/officeDocument/2006/relationships/hyperlink" Target="Attic%20Floors-%20Unconditoned%20Attic%20SWS" TargetMode="External"/><Relationship Id="rId6" Type="http://schemas.openxmlformats.org/officeDocument/2006/relationships/hyperlink" Target="https://www.energy.gov/scep/wap/articles/weatherization-program-notice-22-7-weatherization-health-and-safety" TargetMode="External"/><Relationship Id="rId15" Type="http://schemas.openxmlformats.org/officeDocument/2006/relationships/drawing" Target="../drawings/drawing9.xml"/><Relationship Id="rId23" Type="http://schemas.openxmlformats.org/officeDocument/2006/relationships/ctrlProp" Target="../ctrlProps/ctrlProp218.xml"/><Relationship Id="rId28" Type="http://schemas.openxmlformats.org/officeDocument/2006/relationships/ctrlProp" Target="../ctrlProps/ctrlProp223.xml"/><Relationship Id="rId36" Type="http://schemas.openxmlformats.org/officeDocument/2006/relationships/ctrlProp" Target="../ctrlProps/ctrlProp231.xml"/><Relationship Id="rId49" Type="http://schemas.openxmlformats.org/officeDocument/2006/relationships/ctrlProp" Target="../ctrlProps/ctrlProp244.xml"/><Relationship Id="rId57" Type="http://schemas.openxmlformats.org/officeDocument/2006/relationships/ctrlProp" Target="../ctrlProps/ctrlProp252.xml"/><Relationship Id="rId10" Type="http://schemas.openxmlformats.org/officeDocument/2006/relationships/hyperlink" Target="https://sws.nrel.gov/spec/703012" TargetMode="External"/><Relationship Id="rId31" Type="http://schemas.openxmlformats.org/officeDocument/2006/relationships/ctrlProp" Target="../ctrlProps/ctrlProp226.xml"/><Relationship Id="rId44" Type="http://schemas.openxmlformats.org/officeDocument/2006/relationships/ctrlProp" Target="../ctrlProps/ctrlProp239.xml"/><Relationship Id="rId52" Type="http://schemas.openxmlformats.org/officeDocument/2006/relationships/ctrlProp" Target="../ctrlProps/ctrlProp247.xml"/><Relationship Id="rId60" Type="http://schemas.openxmlformats.org/officeDocument/2006/relationships/ctrlProp" Target="../ctrlProps/ctrlProp255.xml"/><Relationship Id="rId65" Type="http://schemas.openxmlformats.org/officeDocument/2006/relationships/ctrlProp" Target="../ctrlProps/ctrlProp260.xml"/><Relationship Id="rId73" Type="http://schemas.openxmlformats.org/officeDocument/2006/relationships/ctrlProp" Target="../ctrlProps/ctrlProp268.xml"/><Relationship Id="rId78" Type="http://schemas.openxmlformats.org/officeDocument/2006/relationships/ctrlProp" Target="../ctrlProps/ctrlProp273.xml"/><Relationship Id="rId4" Type="http://schemas.openxmlformats.org/officeDocument/2006/relationships/hyperlink" Target="https://sws.nrel.gov/spec/302019" TargetMode="External"/><Relationship Id="rId9" Type="http://schemas.openxmlformats.org/officeDocument/2006/relationships/hyperlink" Target="https://sws.nrel.gov/spec/50106" TargetMode="External"/><Relationship Id="rId13" Type="http://schemas.openxmlformats.org/officeDocument/2006/relationships/hyperlink" Target="https://sws.nrel.gov/spec/40103" TargetMode="External"/><Relationship Id="rId18" Type="http://schemas.openxmlformats.org/officeDocument/2006/relationships/ctrlProp" Target="../ctrlProps/ctrlProp213.xml"/><Relationship Id="rId39" Type="http://schemas.openxmlformats.org/officeDocument/2006/relationships/ctrlProp" Target="../ctrlProps/ctrlProp234.xml"/><Relationship Id="rId34" Type="http://schemas.openxmlformats.org/officeDocument/2006/relationships/ctrlProp" Target="../ctrlProps/ctrlProp229.xml"/><Relationship Id="rId50" Type="http://schemas.openxmlformats.org/officeDocument/2006/relationships/ctrlProp" Target="../ctrlProps/ctrlProp245.xml"/><Relationship Id="rId55" Type="http://schemas.openxmlformats.org/officeDocument/2006/relationships/ctrlProp" Target="../ctrlProps/ctrlProp250.xml"/><Relationship Id="rId76" Type="http://schemas.openxmlformats.org/officeDocument/2006/relationships/ctrlProp" Target="../ctrlProps/ctrlProp271.xml"/><Relationship Id="rId7" Type="http://schemas.openxmlformats.org/officeDocument/2006/relationships/hyperlink" Target="https://sws.nrel.gov/spec/701031" TargetMode="External"/><Relationship Id="rId71" Type="http://schemas.openxmlformats.org/officeDocument/2006/relationships/ctrlProp" Target="../ctrlProps/ctrlProp266.xml"/><Relationship Id="rId2" Type="http://schemas.openxmlformats.org/officeDocument/2006/relationships/hyperlink" Target="https://sws.nrel.gov/spec/702011" TargetMode="External"/><Relationship Id="rId29" Type="http://schemas.openxmlformats.org/officeDocument/2006/relationships/ctrlProp" Target="../ctrlProps/ctrlProp224.xml"/></Relationships>
</file>

<file path=xl/worksheets/_rels/sheet13.xml.rels><?xml version="1.0" encoding="UTF-8" standalone="yes"?>
<Relationships xmlns="http://schemas.openxmlformats.org/package/2006/relationships"><Relationship Id="rId26" Type="http://schemas.openxmlformats.org/officeDocument/2006/relationships/ctrlProp" Target="../ctrlProps/ctrlProp283.xml"/><Relationship Id="rId21" Type="http://schemas.openxmlformats.org/officeDocument/2006/relationships/ctrlProp" Target="../ctrlProps/ctrlProp278.xml"/><Relationship Id="rId42" Type="http://schemas.openxmlformats.org/officeDocument/2006/relationships/ctrlProp" Target="../ctrlProps/ctrlProp299.xml"/><Relationship Id="rId47" Type="http://schemas.openxmlformats.org/officeDocument/2006/relationships/ctrlProp" Target="../ctrlProps/ctrlProp304.xml"/><Relationship Id="rId63" Type="http://schemas.openxmlformats.org/officeDocument/2006/relationships/ctrlProp" Target="../ctrlProps/ctrlProp320.xml"/><Relationship Id="rId68" Type="http://schemas.openxmlformats.org/officeDocument/2006/relationships/ctrlProp" Target="../ctrlProps/ctrlProp325.xml"/><Relationship Id="rId84" Type="http://schemas.openxmlformats.org/officeDocument/2006/relationships/ctrlProp" Target="../ctrlProps/ctrlProp341.xml"/><Relationship Id="rId89" Type="http://schemas.openxmlformats.org/officeDocument/2006/relationships/ctrlProp" Target="../ctrlProps/ctrlProp346.xml"/><Relationship Id="rId16" Type="http://schemas.openxmlformats.org/officeDocument/2006/relationships/printerSettings" Target="../printerSettings/printerSettings13.bin"/><Relationship Id="rId11" Type="http://schemas.openxmlformats.org/officeDocument/2006/relationships/hyperlink" Target="https://sws.nrel.gov/spec/703011" TargetMode="External"/><Relationship Id="rId32" Type="http://schemas.openxmlformats.org/officeDocument/2006/relationships/ctrlProp" Target="../ctrlProps/ctrlProp289.xml"/><Relationship Id="rId37" Type="http://schemas.openxmlformats.org/officeDocument/2006/relationships/ctrlProp" Target="../ctrlProps/ctrlProp294.xml"/><Relationship Id="rId53" Type="http://schemas.openxmlformats.org/officeDocument/2006/relationships/ctrlProp" Target="../ctrlProps/ctrlProp310.xml"/><Relationship Id="rId58" Type="http://schemas.openxmlformats.org/officeDocument/2006/relationships/ctrlProp" Target="../ctrlProps/ctrlProp315.xml"/><Relationship Id="rId74" Type="http://schemas.openxmlformats.org/officeDocument/2006/relationships/ctrlProp" Target="../ctrlProps/ctrlProp331.xml"/><Relationship Id="rId79" Type="http://schemas.openxmlformats.org/officeDocument/2006/relationships/ctrlProp" Target="../ctrlProps/ctrlProp336.xml"/><Relationship Id="rId5" Type="http://schemas.openxmlformats.org/officeDocument/2006/relationships/hyperlink" Target="https://sws.nrel.gov/spec/701031" TargetMode="External"/><Relationship Id="rId90" Type="http://schemas.openxmlformats.org/officeDocument/2006/relationships/ctrlProp" Target="../ctrlProps/ctrlProp347.xml"/><Relationship Id="rId22" Type="http://schemas.openxmlformats.org/officeDocument/2006/relationships/ctrlProp" Target="../ctrlProps/ctrlProp279.xml"/><Relationship Id="rId27" Type="http://schemas.openxmlformats.org/officeDocument/2006/relationships/ctrlProp" Target="../ctrlProps/ctrlProp284.xml"/><Relationship Id="rId43" Type="http://schemas.openxmlformats.org/officeDocument/2006/relationships/ctrlProp" Target="../ctrlProps/ctrlProp300.xml"/><Relationship Id="rId48" Type="http://schemas.openxmlformats.org/officeDocument/2006/relationships/ctrlProp" Target="../ctrlProps/ctrlProp305.xml"/><Relationship Id="rId64" Type="http://schemas.openxmlformats.org/officeDocument/2006/relationships/ctrlProp" Target="../ctrlProps/ctrlProp321.xml"/><Relationship Id="rId69" Type="http://schemas.openxmlformats.org/officeDocument/2006/relationships/ctrlProp" Target="../ctrlProps/ctrlProp326.xml"/><Relationship Id="rId8" Type="http://schemas.openxmlformats.org/officeDocument/2006/relationships/hyperlink" Target="https://sws.nrel.gov/spec/501071" TargetMode="External"/><Relationship Id="rId51" Type="http://schemas.openxmlformats.org/officeDocument/2006/relationships/ctrlProp" Target="../ctrlProps/ctrlProp308.xml"/><Relationship Id="rId72" Type="http://schemas.openxmlformats.org/officeDocument/2006/relationships/ctrlProp" Target="../ctrlProps/ctrlProp329.xml"/><Relationship Id="rId80" Type="http://schemas.openxmlformats.org/officeDocument/2006/relationships/ctrlProp" Target="../ctrlProps/ctrlProp337.xml"/><Relationship Id="rId85" Type="http://schemas.openxmlformats.org/officeDocument/2006/relationships/ctrlProp" Target="../ctrlProps/ctrlProp342.xml"/><Relationship Id="rId93" Type="http://schemas.openxmlformats.org/officeDocument/2006/relationships/ctrlProp" Target="../ctrlProps/ctrlProp350.xml"/><Relationship Id="rId3" Type="http://schemas.openxmlformats.org/officeDocument/2006/relationships/hyperlink" Target="https://sws.nrel.gov/spec/702011" TargetMode="External"/><Relationship Id="rId12" Type="http://schemas.openxmlformats.org/officeDocument/2006/relationships/hyperlink" Target="https://sws.nrel.gov/spec/701011" TargetMode="External"/><Relationship Id="rId17" Type="http://schemas.openxmlformats.org/officeDocument/2006/relationships/drawing" Target="../drawings/drawing10.xml"/><Relationship Id="rId25" Type="http://schemas.openxmlformats.org/officeDocument/2006/relationships/ctrlProp" Target="../ctrlProps/ctrlProp282.xml"/><Relationship Id="rId33" Type="http://schemas.openxmlformats.org/officeDocument/2006/relationships/ctrlProp" Target="../ctrlProps/ctrlProp290.xml"/><Relationship Id="rId38" Type="http://schemas.openxmlformats.org/officeDocument/2006/relationships/ctrlProp" Target="../ctrlProps/ctrlProp295.xml"/><Relationship Id="rId46" Type="http://schemas.openxmlformats.org/officeDocument/2006/relationships/ctrlProp" Target="../ctrlProps/ctrlProp303.xml"/><Relationship Id="rId59" Type="http://schemas.openxmlformats.org/officeDocument/2006/relationships/ctrlProp" Target="../ctrlProps/ctrlProp316.xml"/><Relationship Id="rId67" Type="http://schemas.openxmlformats.org/officeDocument/2006/relationships/ctrlProp" Target="../ctrlProps/ctrlProp324.xml"/><Relationship Id="rId20" Type="http://schemas.openxmlformats.org/officeDocument/2006/relationships/ctrlProp" Target="../ctrlProps/ctrlProp277.xml"/><Relationship Id="rId41" Type="http://schemas.openxmlformats.org/officeDocument/2006/relationships/ctrlProp" Target="../ctrlProps/ctrlProp298.xml"/><Relationship Id="rId54" Type="http://schemas.openxmlformats.org/officeDocument/2006/relationships/ctrlProp" Target="../ctrlProps/ctrlProp311.xml"/><Relationship Id="rId62" Type="http://schemas.openxmlformats.org/officeDocument/2006/relationships/ctrlProp" Target="../ctrlProps/ctrlProp319.xml"/><Relationship Id="rId70" Type="http://schemas.openxmlformats.org/officeDocument/2006/relationships/ctrlProp" Target="../ctrlProps/ctrlProp327.xml"/><Relationship Id="rId75" Type="http://schemas.openxmlformats.org/officeDocument/2006/relationships/ctrlProp" Target="../ctrlProps/ctrlProp332.xml"/><Relationship Id="rId83" Type="http://schemas.openxmlformats.org/officeDocument/2006/relationships/ctrlProp" Target="../ctrlProps/ctrlProp340.xml"/><Relationship Id="rId88" Type="http://schemas.openxmlformats.org/officeDocument/2006/relationships/ctrlProp" Target="../ctrlProps/ctrlProp345.xml"/><Relationship Id="rId91" Type="http://schemas.openxmlformats.org/officeDocument/2006/relationships/ctrlProp" Target="../ctrlProps/ctrlProp348.xml"/><Relationship Id="rId1" Type="http://schemas.openxmlformats.org/officeDocument/2006/relationships/hyperlink" Target="Attic%20Floors-%20Unconditoned%20Attic%20SWS" TargetMode="External"/><Relationship Id="rId6" Type="http://schemas.openxmlformats.org/officeDocument/2006/relationships/hyperlink" Target="https://sws.nrel.gov/spec/3" TargetMode="External"/><Relationship Id="rId15" Type="http://schemas.openxmlformats.org/officeDocument/2006/relationships/hyperlink" Target="https://sws.nrel.gov/spec/40103" TargetMode="External"/><Relationship Id="rId23" Type="http://schemas.openxmlformats.org/officeDocument/2006/relationships/ctrlProp" Target="../ctrlProps/ctrlProp280.xml"/><Relationship Id="rId28" Type="http://schemas.openxmlformats.org/officeDocument/2006/relationships/ctrlProp" Target="../ctrlProps/ctrlProp285.xml"/><Relationship Id="rId36" Type="http://schemas.openxmlformats.org/officeDocument/2006/relationships/ctrlProp" Target="../ctrlProps/ctrlProp293.xml"/><Relationship Id="rId49" Type="http://schemas.openxmlformats.org/officeDocument/2006/relationships/ctrlProp" Target="../ctrlProps/ctrlProp306.xml"/><Relationship Id="rId57" Type="http://schemas.openxmlformats.org/officeDocument/2006/relationships/ctrlProp" Target="../ctrlProps/ctrlProp314.xml"/><Relationship Id="rId10" Type="http://schemas.openxmlformats.org/officeDocument/2006/relationships/hyperlink" Target="https://sws.nrel.gov/spec/703012" TargetMode="External"/><Relationship Id="rId31" Type="http://schemas.openxmlformats.org/officeDocument/2006/relationships/ctrlProp" Target="../ctrlProps/ctrlProp288.xml"/><Relationship Id="rId44" Type="http://schemas.openxmlformats.org/officeDocument/2006/relationships/ctrlProp" Target="../ctrlProps/ctrlProp301.xml"/><Relationship Id="rId52" Type="http://schemas.openxmlformats.org/officeDocument/2006/relationships/ctrlProp" Target="../ctrlProps/ctrlProp309.xml"/><Relationship Id="rId60" Type="http://schemas.openxmlformats.org/officeDocument/2006/relationships/ctrlProp" Target="../ctrlProps/ctrlProp317.xml"/><Relationship Id="rId65" Type="http://schemas.openxmlformats.org/officeDocument/2006/relationships/ctrlProp" Target="../ctrlProps/ctrlProp322.xml"/><Relationship Id="rId73" Type="http://schemas.openxmlformats.org/officeDocument/2006/relationships/ctrlProp" Target="../ctrlProps/ctrlProp330.xml"/><Relationship Id="rId78" Type="http://schemas.openxmlformats.org/officeDocument/2006/relationships/ctrlProp" Target="../ctrlProps/ctrlProp335.xml"/><Relationship Id="rId81" Type="http://schemas.openxmlformats.org/officeDocument/2006/relationships/ctrlProp" Target="../ctrlProps/ctrlProp338.xml"/><Relationship Id="rId86" Type="http://schemas.openxmlformats.org/officeDocument/2006/relationships/ctrlProp" Target="../ctrlProps/ctrlProp343.xml"/><Relationship Id="rId94" Type="http://schemas.openxmlformats.org/officeDocument/2006/relationships/ctrlProp" Target="../ctrlProps/ctrlProp351.xml"/><Relationship Id="rId4" Type="http://schemas.openxmlformats.org/officeDocument/2006/relationships/hyperlink" Target="https://www.energy.gov/scep/wap/articles/weatherization-program-notice-22-7-weatherization-health-and-safety" TargetMode="External"/><Relationship Id="rId9" Type="http://schemas.openxmlformats.org/officeDocument/2006/relationships/hyperlink" Target="https://sws.nrel.gov/spec/402021" TargetMode="External"/><Relationship Id="rId13" Type="http://schemas.openxmlformats.org/officeDocument/2006/relationships/hyperlink" Target="https://sws.nrel.gov/spec/701031" TargetMode="External"/><Relationship Id="rId18" Type="http://schemas.openxmlformats.org/officeDocument/2006/relationships/vmlDrawing" Target="../drawings/vmlDrawing5.vml"/><Relationship Id="rId39" Type="http://schemas.openxmlformats.org/officeDocument/2006/relationships/ctrlProp" Target="../ctrlProps/ctrlProp296.xml"/><Relationship Id="rId34" Type="http://schemas.openxmlformats.org/officeDocument/2006/relationships/ctrlProp" Target="../ctrlProps/ctrlProp291.xml"/><Relationship Id="rId50" Type="http://schemas.openxmlformats.org/officeDocument/2006/relationships/ctrlProp" Target="../ctrlProps/ctrlProp307.xml"/><Relationship Id="rId55" Type="http://schemas.openxmlformats.org/officeDocument/2006/relationships/ctrlProp" Target="../ctrlProps/ctrlProp312.xml"/><Relationship Id="rId76" Type="http://schemas.openxmlformats.org/officeDocument/2006/relationships/ctrlProp" Target="../ctrlProps/ctrlProp333.xml"/><Relationship Id="rId7" Type="http://schemas.openxmlformats.org/officeDocument/2006/relationships/hyperlink" Target="https://sws.nrel.gov/spec/50106" TargetMode="External"/><Relationship Id="rId71" Type="http://schemas.openxmlformats.org/officeDocument/2006/relationships/ctrlProp" Target="../ctrlProps/ctrlProp328.xml"/><Relationship Id="rId92" Type="http://schemas.openxmlformats.org/officeDocument/2006/relationships/ctrlProp" Target="../ctrlProps/ctrlProp349.xml"/><Relationship Id="rId2" Type="http://schemas.openxmlformats.org/officeDocument/2006/relationships/hyperlink" Target="https://sws.nrel.gov/spec/702011" TargetMode="External"/><Relationship Id="rId29" Type="http://schemas.openxmlformats.org/officeDocument/2006/relationships/ctrlProp" Target="../ctrlProps/ctrlProp286.xml"/><Relationship Id="rId24" Type="http://schemas.openxmlformats.org/officeDocument/2006/relationships/ctrlProp" Target="../ctrlProps/ctrlProp281.xml"/><Relationship Id="rId40" Type="http://schemas.openxmlformats.org/officeDocument/2006/relationships/ctrlProp" Target="../ctrlProps/ctrlProp297.xml"/><Relationship Id="rId45" Type="http://schemas.openxmlformats.org/officeDocument/2006/relationships/ctrlProp" Target="../ctrlProps/ctrlProp302.xml"/><Relationship Id="rId66" Type="http://schemas.openxmlformats.org/officeDocument/2006/relationships/ctrlProp" Target="../ctrlProps/ctrlProp323.xml"/><Relationship Id="rId87" Type="http://schemas.openxmlformats.org/officeDocument/2006/relationships/ctrlProp" Target="../ctrlProps/ctrlProp344.xml"/><Relationship Id="rId61" Type="http://schemas.openxmlformats.org/officeDocument/2006/relationships/ctrlProp" Target="../ctrlProps/ctrlProp318.xml"/><Relationship Id="rId82" Type="http://schemas.openxmlformats.org/officeDocument/2006/relationships/ctrlProp" Target="../ctrlProps/ctrlProp339.xml"/><Relationship Id="rId19" Type="http://schemas.openxmlformats.org/officeDocument/2006/relationships/ctrlProp" Target="../ctrlProps/ctrlProp276.xml"/><Relationship Id="rId14" Type="http://schemas.openxmlformats.org/officeDocument/2006/relationships/hyperlink" Target="https://sws.nrel.gov/spec/50108" TargetMode="External"/><Relationship Id="rId30" Type="http://schemas.openxmlformats.org/officeDocument/2006/relationships/ctrlProp" Target="../ctrlProps/ctrlProp287.xml"/><Relationship Id="rId35" Type="http://schemas.openxmlformats.org/officeDocument/2006/relationships/ctrlProp" Target="../ctrlProps/ctrlProp292.xml"/><Relationship Id="rId56" Type="http://schemas.openxmlformats.org/officeDocument/2006/relationships/ctrlProp" Target="../ctrlProps/ctrlProp313.xml"/><Relationship Id="rId77" Type="http://schemas.openxmlformats.org/officeDocument/2006/relationships/ctrlProp" Target="../ctrlProps/ctrlProp334.xml"/></Relationships>
</file>

<file path=xl/worksheets/_rels/sheet14.xml.rels><?xml version="1.0" encoding="UTF-8" standalone="yes"?>
<Relationships xmlns="http://schemas.openxmlformats.org/package/2006/relationships"><Relationship Id="rId26" Type="http://schemas.openxmlformats.org/officeDocument/2006/relationships/ctrlProp" Target="../ctrlProps/ctrlProp353.xml"/><Relationship Id="rId117" Type="http://schemas.openxmlformats.org/officeDocument/2006/relationships/ctrlProp" Target="../ctrlProps/ctrlProp444.xml"/><Relationship Id="rId21" Type="http://schemas.openxmlformats.org/officeDocument/2006/relationships/hyperlink" Target="https://sws.nrel.gov/spec/703011" TargetMode="External"/><Relationship Id="rId42" Type="http://schemas.openxmlformats.org/officeDocument/2006/relationships/ctrlProp" Target="../ctrlProps/ctrlProp369.xml"/><Relationship Id="rId47" Type="http://schemas.openxmlformats.org/officeDocument/2006/relationships/ctrlProp" Target="../ctrlProps/ctrlProp374.xml"/><Relationship Id="rId63" Type="http://schemas.openxmlformats.org/officeDocument/2006/relationships/ctrlProp" Target="../ctrlProps/ctrlProp390.xml"/><Relationship Id="rId68" Type="http://schemas.openxmlformats.org/officeDocument/2006/relationships/ctrlProp" Target="../ctrlProps/ctrlProp395.xml"/><Relationship Id="rId84" Type="http://schemas.openxmlformats.org/officeDocument/2006/relationships/ctrlProp" Target="../ctrlProps/ctrlProp411.xml"/><Relationship Id="rId89" Type="http://schemas.openxmlformats.org/officeDocument/2006/relationships/ctrlProp" Target="../ctrlProps/ctrlProp416.xml"/><Relationship Id="rId112" Type="http://schemas.openxmlformats.org/officeDocument/2006/relationships/ctrlProp" Target="../ctrlProps/ctrlProp439.xml"/><Relationship Id="rId16" Type="http://schemas.openxmlformats.org/officeDocument/2006/relationships/hyperlink" Target="https://sws.nrel.gov/spec/403" TargetMode="External"/><Relationship Id="rId107" Type="http://schemas.openxmlformats.org/officeDocument/2006/relationships/ctrlProp" Target="../ctrlProps/ctrlProp434.xml"/><Relationship Id="rId11" Type="http://schemas.openxmlformats.org/officeDocument/2006/relationships/hyperlink" Target="https://sws.nrel.gov/spec/701031" TargetMode="External"/><Relationship Id="rId32" Type="http://schemas.openxmlformats.org/officeDocument/2006/relationships/ctrlProp" Target="../ctrlProps/ctrlProp359.xml"/><Relationship Id="rId37" Type="http://schemas.openxmlformats.org/officeDocument/2006/relationships/ctrlProp" Target="../ctrlProps/ctrlProp364.xml"/><Relationship Id="rId53" Type="http://schemas.openxmlformats.org/officeDocument/2006/relationships/ctrlProp" Target="../ctrlProps/ctrlProp380.xml"/><Relationship Id="rId58" Type="http://schemas.openxmlformats.org/officeDocument/2006/relationships/ctrlProp" Target="../ctrlProps/ctrlProp385.xml"/><Relationship Id="rId74" Type="http://schemas.openxmlformats.org/officeDocument/2006/relationships/ctrlProp" Target="../ctrlProps/ctrlProp401.xml"/><Relationship Id="rId79" Type="http://schemas.openxmlformats.org/officeDocument/2006/relationships/ctrlProp" Target="../ctrlProps/ctrlProp406.xml"/><Relationship Id="rId102" Type="http://schemas.openxmlformats.org/officeDocument/2006/relationships/ctrlProp" Target="../ctrlProps/ctrlProp429.xml"/><Relationship Id="rId5" Type="http://schemas.openxmlformats.org/officeDocument/2006/relationships/hyperlink" Target="https://sws.nrel.gov/spec/702011" TargetMode="External"/><Relationship Id="rId90" Type="http://schemas.openxmlformats.org/officeDocument/2006/relationships/ctrlProp" Target="../ctrlProps/ctrlProp417.xml"/><Relationship Id="rId95" Type="http://schemas.openxmlformats.org/officeDocument/2006/relationships/ctrlProp" Target="../ctrlProps/ctrlProp422.xml"/><Relationship Id="rId22" Type="http://schemas.openxmlformats.org/officeDocument/2006/relationships/printerSettings" Target="../printerSettings/printerSettings14.bin"/><Relationship Id="rId27" Type="http://schemas.openxmlformats.org/officeDocument/2006/relationships/ctrlProp" Target="../ctrlProps/ctrlProp354.xml"/><Relationship Id="rId43" Type="http://schemas.openxmlformats.org/officeDocument/2006/relationships/ctrlProp" Target="../ctrlProps/ctrlProp370.xml"/><Relationship Id="rId48" Type="http://schemas.openxmlformats.org/officeDocument/2006/relationships/ctrlProp" Target="../ctrlProps/ctrlProp375.xml"/><Relationship Id="rId64" Type="http://schemas.openxmlformats.org/officeDocument/2006/relationships/ctrlProp" Target="../ctrlProps/ctrlProp391.xml"/><Relationship Id="rId69" Type="http://schemas.openxmlformats.org/officeDocument/2006/relationships/ctrlProp" Target="../ctrlProps/ctrlProp396.xml"/><Relationship Id="rId113" Type="http://schemas.openxmlformats.org/officeDocument/2006/relationships/ctrlProp" Target="../ctrlProps/ctrlProp440.xml"/><Relationship Id="rId118" Type="http://schemas.openxmlformats.org/officeDocument/2006/relationships/ctrlProp" Target="../ctrlProps/ctrlProp445.xml"/><Relationship Id="rId80" Type="http://schemas.openxmlformats.org/officeDocument/2006/relationships/ctrlProp" Target="../ctrlProps/ctrlProp407.xml"/><Relationship Id="rId85" Type="http://schemas.openxmlformats.org/officeDocument/2006/relationships/ctrlProp" Target="../ctrlProps/ctrlProp412.xml"/><Relationship Id="rId12" Type="http://schemas.openxmlformats.org/officeDocument/2006/relationships/hyperlink" Target="https://sws.nrel.gov/spec/3" TargetMode="External"/><Relationship Id="rId17" Type="http://schemas.openxmlformats.org/officeDocument/2006/relationships/hyperlink" Target="https://sws.nrel.gov/spec/20202" TargetMode="External"/><Relationship Id="rId33" Type="http://schemas.openxmlformats.org/officeDocument/2006/relationships/ctrlProp" Target="../ctrlProps/ctrlProp360.xml"/><Relationship Id="rId38" Type="http://schemas.openxmlformats.org/officeDocument/2006/relationships/ctrlProp" Target="../ctrlProps/ctrlProp365.xml"/><Relationship Id="rId59" Type="http://schemas.openxmlformats.org/officeDocument/2006/relationships/ctrlProp" Target="../ctrlProps/ctrlProp386.xml"/><Relationship Id="rId103" Type="http://schemas.openxmlformats.org/officeDocument/2006/relationships/ctrlProp" Target="../ctrlProps/ctrlProp430.xml"/><Relationship Id="rId108" Type="http://schemas.openxmlformats.org/officeDocument/2006/relationships/ctrlProp" Target="../ctrlProps/ctrlProp435.xml"/><Relationship Id="rId54" Type="http://schemas.openxmlformats.org/officeDocument/2006/relationships/ctrlProp" Target="../ctrlProps/ctrlProp381.xml"/><Relationship Id="rId70" Type="http://schemas.openxmlformats.org/officeDocument/2006/relationships/ctrlProp" Target="../ctrlProps/ctrlProp397.xml"/><Relationship Id="rId75" Type="http://schemas.openxmlformats.org/officeDocument/2006/relationships/ctrlProp" Target="../ctrlProps/ctrlProp402.xml"/><Relationship Id="rId91" Type="http://schemas.openxmlformats.org/officeDocument/2006/relationships/ctrlProp" Target="../ctrlProps/ctrlProp418.xml"/><Relationship Id="rId96" Type="http://schemas.openxmlformats.org/officeDocument/2006/relationships/ctrlProp" Target="../ctrlProps/ctrlProp423.xml"/><Relationship Id="rId1" Type="http://schemas.openxmlformats.org/officeDocument/2006/relationships/hyperlink" Target="Attic%20Floors-%20Unconditoned%20Attic%20SWS" TargetMode="External"/><Relationship Id="rId6" Type="http://schemas.openxmlformats.org/officeDocument/2006/relationships/hyperlink" Target="https://sws.nrel.gov/spec/702011" TargetMode="External"/><Relationship Id="rId23" Type="http://schemas.openxmlformats.org/officeDocument/2006/relationships/drawing" Target="../drawings/drawing11.xml"/><Relationship Id="rId28" Type="http://schemas.openxmlformats.org/officeDocument/2006/relationships/ctrlProp" Target="../ctrlProps/ctrlProp355.xml"/><Relationship Id="rId49" Type="http://schemas.openxmlformats.org/officeDocument/2006/relationships/ctrlProp" Target="../ctrlProps/ctrlProp376.xml"/><Relationship Id="rId114" Type="http://schemas.openxmlformats.org/officeDocument/2006/relationships/ctrlProp" Target="../ctrlProps/ctrlProp441.xml"/><Relationship Id="rId119" Type="http://schemas.openxmlformats.org/officeDocument/2006/relationships/ctrlProp" Target="../ctrlProps/ctrlProp446.xml"/><Relationship Id="rId10" Type="http://schemas.openxmlformats.org/officeDocument/2006/relationships/hyperlink" Target="https://sws.nrel.gov/spec/401023" TargetMode="External"/><Relationship Id="rId31" Type="http://schemas.openxmlformats.org/officeDocument/2006/relationships/ctrlProp" Target="../ctrlProps/ctrlProp358.xml"/><Relationship Id="rId44" Type="http://schemas.openxmlformats.org/officeDocument/2006/relationships/ctrlProp" Target="../ctrlProps/ctrlProp371.xml"/><Relationship Id="rId52" Type="http://schemas.openxmlformats.org/officeDocument/2006/relationships/ctrlProp" Target="../ctrlProps/ctrlProp379.xml"/><Relationship Id="rId60" Type="http://schemas.openxmlformats.org/officeDocument/2006/relationships/ctrlProp" Target="../ctrlProps/ctrlProp387.xml"/><Relationship Id="rId65" Type="http://schemas.openxmlformats.org/officeDocument/2006/relationships/ctrlProp" Target="../ctrlProps/ctrlProp392.xml"/><Relationship Id="rId73" Type="http://schemas.openxmlformats.org/officeDocument/2006/relationships/ctrlProp" Target="../ctrlProps/ctrlProp400.xml"/><Relationship Id="rId78" Type="http://schemas.openxmlformats.org/officeDocument/2006/relationships/ctrlProp" Target="../ctrlProps/ctrlProp405.xml"/><Relationship Id="rId81" Type="http://schemas.openxmlformats.org/officeDocument/2006/relationships/ctrlProp" Target="../ctrlProps/ctrlProp408.xml"/><Relationship Id="rId86" Type="http://schemas.openxmlformats.org/officeDocument/2006/relationships/ctrlProp" Target="../ctrlProps/ctrlProp413.xml"/><Relationship Id="rId94" Type="http://schemas.openxmlformats.org/officeDocument/2006/relationships/ctrlProp" Target="../ctrlProps/ctrlProp421.xml"/><Relationship Id="rId99" Type="http://schemas.openxmlformats.org/officeDocument/2006/relationships/ctrlProp" Target="../ctrlProps/ctrlProp426.xml"/><Relationship Id="rId101" Type="http://schemas.openxmlformats.org/officeDocument/2006/relationships/ctrlProp" Target="../ctrlProps/ctrlProp428.xml"/><Relationship Id="rId4" Type="http://schemas.openxmlformats.org/officeDocument/2006/relationships/hyperlink" Target="https://sws.nrel.gov/spec/40104" TargetMode="External"/><Relationship Id="rId9" Type="http://schemas.openxmlformats.org/officeDocument/2006/relationships/hyperlink" Target="https://sws.nrel.gov/spec/40103" TargetMode="External"/><Relationship Id="rId13" Type="http://schemas.openxmlformats.org/officeDocument/2006/relationships/hyperlink" Target="https://sws.nrel.gov/spec/50106" TargetMode="External"/><Relationship Id="rId18" Type="http://schemas.openxmlformats.org/officeDocument/2006/relationships/hyperlink" Target="https://sws.nrel.gov/spec/701011" TargetMode="External"/><Relationship Id="rId39" Type="http://schemas.openxmlformats.org/officeDocument/2006/relationships/ctrlProp" Target="../ctrlProps/ctrlProp366.xml"/><Relationship Id="rId109" Type="http://schemas.openxmlformats.org/officeDocument/2006/relationships/ctrlProp" Target="../ctrlProps/ctrlProp436.xml"/><Relationship Id="rId34" Type="http://schemas.openxmlformats.org/officeDocument/2006/relationships/ctrlProp" Target="../ctrlProps/ctrlProp361.xml"/><Relationship Id="rId50" Type="http://schemas.openxmlformats.org/officeDocument/2006/relationships/ctrlProp" Target="../ctrlProps/ctrlProp377.xml"/><Relationship Id="rId55" Type="http://schemas.openxmlformats.org/officeDocument/2006/relationships/ctrlProp" Target="../ctrlProps/ctrlProp382.xml"/><Relationship Id="rId76" Type="http://schemas.openxmlformats.org/officeDocument/2006/relationships/ctrlProp" Target="../ctrlProps/ctrlProp403.xml"/><Relationship Id="rId97" Type="http://schemas.openxmlformats.org/officeDocument/2006/relationships/ctrlProp" Target="../ctrlProps/ctrlProp424.xml"/><Relationship Id="rId104" Type="http://schemas.openxmlformats.org/officeDocument/2006/relationships/ctrlProp" Target="../ctrlProps/ctrlProp431.xml"/><Relationship Id="rId7" Type="http://schemas.openxmlformats.org/officeDocument/2006/relationships/hyperlink" Target="https://www.energy.gov/scep/wap/articles/weatherization-program-notice-22-7-weatherization-health-and-safety" TargetMode="External"/><Relationship Id="rId71" Type="http://schemas.openxmlformats.org/officeDocument/2006/relationships/ctrlProp" Target="../ctrlProps/ctrlProp398.xml"/><Relationship Id="rId92" Type="http://schemas.openxmlformats.org/officeDocument/2006/relationships/ctrlProp" Target="../ctrlProps/ctrlProp419.xml"/><Relationship Id="rId2" Type="http://schemas.openxmlformats.org/officeDocument/2006/relationships/hyperlink" Target="Attic%20Floors-%20Unconditoned%20Attic%20SWS" TargetMode="External"/><Relationship Id="rId29" Type="http://schemas.openxmlformats.org/officeDocument/2006/relationships/ctrlProp" Target="../ctrlProps/ctrlProp356.xml"/><Relationship Id="rId24" Type="http://schemas.openxmlformats.org/officeDocument/2006/relationships/vmlDrawing" Target="../drawings/vmlDrawing6.vml"/><Relationship Id="rId40" Type="http://schemas.openxmlformats.org/officeDocument/2006/relationships/ctrlProp" Target="../ctrlProps/ctrlProp367.xml"/><Relationship Id="rId45" Type="http://schemas.openxmlformats.org/officeDocument/2006/relationships/ctrlProp" Target="../ctrlProps/ctrlProp372.xml"/><Relationship Id="rId66" Type="http://schemas.openxmlformats.org/officeDocument/2006/relationships/ctrlProp" Target="../ctrlProps/ctrlProp393.xml"/><Relationship Id="rId87" Type="http://schemas.openxmlformats.org/officeDocument/2006/relationships/ctrlProp" Target="../ctrlProps/ctrlProp414.xml"/><Relationship Id="rId110" Type="http://schemas.openxmlformats.org/officeDocument/2006/relationships/ctrlProp" Target="../ctrlProps/ctrlProp437.xml"/><Relationship Id="rId115" Type="http://schemas.openxmlformats.org/officeDocument/2006/relationships/ctrlProp" Target="../ctrlProps/ctrlProp442.xml"/><Relationship Id="rId61" Type="http://schemas.openxmlformats.org/officeDocument/2006/relationships/ctrlProp" Target="../ctrlProps/ctrlProp388.xml"/><Relationship Id="rId82" Type="http://schemas.openxmlformats.org/officeDocument/2006/relationships/ctrlProp" Target="../ctrlProps/ctrlProp409.xml"/><Relationship Id="rId19" Type="http://schemas.openxmlformats.org/officeDocument/2006/relationships/hyperlink" Target="https://sws.nrel.gov/spec/50108" TargetMode="External"/><Relationship Id="rId14" Type="http://schemas.openxmlformats.org/officeDocument/2006/relationships/hyperlink" Target="https://sws.nrel.gov/spec/501071" TargetMode="External"/><Relationship Id="rId30" Type="http://schemas.openxmlformats.org/officeDocument/2006/relationships/ctrlProp" Target="../ctrlProps/ctrlProp357.xml"/><Relationship Id="rId35" Type="http://schemas.openxmlformats.org/officeDocument/2006/relationships/ctrlProp" Target="../ctrlProps/ctrlProp362.xml"/><Relationship Id="rId56" Type="http://schemas.openxmlformats.org/officeDocument/2006/relationships/ctrlProp" Target="../ctrlProps/ctrlProp383.xml"/><Relationship Id="rId77" Type="http://schemas.openxmlformats.org/officeDocument/2006/relationships/ctrlProp" Target="../ctrlProps/ctrlProp404.xml"/><Relationship Id="rId100" Type="http://schemas.openxmlformats.org/officeDocument/2006/relationships/ctrlProp" Target="../ctrlProps/ctrlProp427.xml"/><Relationship Id="rId105" Type="http://schemas.openxmlformats.org/officeDocument/2006/relationships/ctrlProp" Target="../ctrlProps/ctrlProp432.xml"/><Relationship Id="rId8" Type="http://schemas.openxmlformats.org/officeDocument/2006/relationships/hyperlink" Target="https://sws.nrel.gov/spec/40103" TargetMode="External"/><Relationship Id="rId51" Type="http://schemas.openxmlformats.org/officeDocument/2006/relationships/ctrlProp" Target="../ctrlProps/ctrlProp378.xml"/><Relationship Id="rId72" Type="http://schemas.openxmlformats.org/officeDocument/2006/relationships/ctrlProp" Target="../ctrlProps/ctrlProp399.xml"/><Relationship Id="rId93" Type="http://schemas.openxmlformats.org/officeDocument/2006/relationships/ctrlProp" Target="../ctrlProps/ctrlProp420.xml"/><Relationship Id="rId98" Type="http://schemas.openxmlformats.org/officeDocument/2006/relationships/ctrlProp" Target="../ctrlProps/ctrlProp425.xml"/><Relationship Id="rId3" Type="http://schemas.openxmlformats.org/officeDocument/2006/relationships/hyperlink" Target="https://sws.nrel.gov/spec/40103" TargetMode="External"/><Relationship Id="rId25" Type="http://schemas.openxmlformats.org/officeDocument/2006/relationships/ctrlProp" Target="../ctrlProps/ctrlProp352.xml"/><Relationship Id="rId46" Type="http://schemas.openxmlformats.org/officeDocument/2006/relationships/ctrlProp" Target="../ctrlProps/ctrlProp373.xml"/><Relationship Id="rId67" Type="http://schemas.openxmlformats.org/officeDocument/2006/relationships/ctrlProp" Target="../ctrlProps/ctrlProp394.xml"/><Relationship Id="rId116" Type="http://schemas.openxmlformats.org/officeDocument/2006/relationships/ctrlProp" Target="../ctrlProps/ctrlProp443.xml"/><Relationship Id="rId20" Type="http://schemas.openxmlformats.org/officeDocument/2006/relationships/hyperlink" Target="https://sws.nrel.gov/spec/703012" TargetMode="External"/><Relationship Id="rId41" Type="http://schemas.openxmlformats.org/officeDocument/2006/relationships/ctrlProp" Target="../ctrlProps/ctrlProp368.xml"/><Relationship Id="rId62" Type="http://schemas.openxmlformats.org/officeDocument/2006/relationships/ctrlProp" Target="../ctrlProps/ctrlProp389.xml"/><Relationship Id="rId83" Type="http://schemas.openxmlformats.org/officeDocument/2006/relationships/ctrlProp" Target="../ctrlProps/ctrlProp410.xml"/><Relationship Id="rId88" Type="http://schemas.openxmlformats.org/officeDocument/2006/relationships/ctrlProp" Target="../ctrlProps/ctrlProp415.xml"/><Relationship Id="rId111" Type="http://schemas.openxmlformats.org/officeDocument/2006/relationships/ctrlProp" Target="../ctrlProps/ctrlProp438.xml"/><Relationship Id="rId15" Type="http://schemas.openxmlformats.org/officeDocument/2006/relationships/hyperlink" Target="https://sws.nrel.gov/spec/402021" TargetMode="External"/><Relationship Id="rId36" Type="http://schemas.openxmlformats.org/officeDocument/2006/relationships/ctrlProp" Target="../ctrlProps/ctrlProp363.xml"/><Relationship Id="rId57" Type="http://schemas.openxmlformats.org/officeDocument/2006/relationships/ctrlProp" Target="../ctrlProps/ctrlProp384.xml"/><Relationship Id="rId106" Type="http://schemas.openxmlformats.org/officeDocument/2006/relationships/ctrlProp" Target="../ctrlProps/ctrlProp433.xml"/></Relationships>
</file>

<file path=xl/worksheets/_rels/sheet15.xml.rels><?xml version="1.0" encoding="UTF-8" standalone="yes"?>
<Relationships xmlns="http://schemas.openxmlformats.org/package/2006/relationships"><Relationship Id="rId26" Type="http://schemas.openxmlformats.org/officeDocument/2006/relationships/ctrlProp" Target="../ctrlProps/ctrlProp456.xml"/><Relationship Id="rId21" Type="http://schemas.openxmlformats.org/officeDocument/2006/relationships/ctrlProp" Target="../ctrlProps/ctrlProp451.xml"/><Relationship Id="rId42" Type="http://schemas.openxmlformats.org/officeDocument/2006/relationships/ctrlProp" Target="../ctrlProps/ctrlProp472.xml"/><Relationship Id="rId47" Type="http://schemas.openxmlformats.org/officeDocument/2006/relationships/ctrlProp" Target="../ctrlProps/ctrlProp477.xml"/><Relationship Id="rId63" Type="http://schemas.openxmlformats.org/officeDocument/2006/relationships/ctrlProp" Target="../ctrlProps/ctrlProp493.xml"/><Relationship Id="rId68" Type="http://schemas.openxmlformats.org/officeDocument/2006/relationships/ctrlProp" Target="../ctrlProps/ctrlProp498.xml"/><Relationship Id="rId16" Type="http://schemas.openxmlformats.org/officeDocument/2006/relationships/vmlDrawing" Target="../drawings/vmlDrawing7.vml"/><Relationship Id="rId11" Type="http://schemas.openxmlformats.org/officeDocument/2006/relationships/hyperlink" Target="https://sws.nrel.gov/spec/50108" TargetMode="External"/><Relationship Id="rId24" Type="http://schemas.openxmlformats.org/officeDocument/2006/relationships/ctrlProp" Target="../ctrlProps/ctrlProp454.xml"/><Relationship Id="rId32" Type="http://schemas.openxmlformats.org/officeDocument/2006/relationships/ctrlProp" Target="../ctrlProps/ctrlProp462.xml"/><Relationship Id="rId37" Type="http://schemas.openxmlformats.org/officeDocument/2006/relationships/ctrlProp" Target="../ctrlProps/ctrlProp467.xml"/><Relationship Id="rId40" Type="http://schemas.openxmlformats.org/officeDocument/2006/relationships/ctrlProp" Target="../ctrlProps/ctrlProp470.xml"/><Relationship Id="rId45" Type="http://schemas.openxmlformats.org/officeDocument/2006/relationships/ctrlProp" Target="../ctrlProps/ctrlProp475.xml"/><Relationship Id="rId53" Type="http://schemas.openxmlformats.org/officeDocument/2006/relationships/ctrlProp" Target="../ctrlProps/ctrlProp483.xml"/><Relationship Id="rId58" Type="http://schemas.openxmlformats.org/officeDocument/2006/relationships/ctrlProp" Target="../ctrlProps/ctrlProp488.xml"/><Relationship Id="rId66" Type="http://schemas.openxmlformats.org/officeDocument/2006/relationships/ctrlProp" Target="../ctrlProps/ctrlProp496.xml"/><Relationship Id="rId74" Type="http://schemas.openxmlformats.org/officeDocument/2006/relationships/ctrlProp" Target="../ctrlProps/ctrlProp504.xml"/><Relationship Id="rId79" Type="http://schemas.openxmlformats.org/officeDocument/2006/relationships/ctrlProp" Target="../ctrlProps/ctrlProp509.xml"/><Relationship Id="rId5" Type="http://schemas.openxmlformats.org/officeDocument/2006/relationships/hyperlink" Target="https://sws.nrel.gov/spec/703011" TargetMode="External"/><Relationship Id="rId61" Type="http://schemas.openxmlformats.org/officeDocument/2006/relationships/ctrlProp" Target="../ctrlProps/ctrlProp491.xml"/><Relationship Id="rId19" Type="http://schemas.openxmlformats.org/officeDocument/2006/relationships/ctrlProp" Target="../ctrlProps/ctrlProp449.xml"/><Relationship Id="rId14" Type="http://schemas.openxmlformats.org/officeDocument/2006/relationships/printerSettings" Target="../printerSettings/printerSettings15.bin"/><Relationship Id="rId22" Type="http://schemas.openxmlformats.org/officeDocument/2006/relationships/ctrlProp" Target="../ctrlProps/ctrlProp452.xml"/><Relationship Id="rId27" Type="http://schemas.openxmlformats.org/officeDocument/2006/relationships/ctrlProp" Target="../ctrlProps/ctrlProp457.xml"/><Relationship Id="rId30" Type="http://schemas.openxmlformats.org/officeDocument/2006/relationships/ctrlProp" Target="../ctrlProps/ctrlProp460.xml"/><Relationship Id="rId35" Type="http://schemas.openxmlformats.org/officeDocument/2006/relationships/ctrlProp" Target="../ctrlProps/ctrlProp465.xml"/><Relationship Id="rId43" Type="http://schemas.openxmlformats.org/officeDocument/2006/relationships/ctrlProp" Target="../ctrlProps/ctrlProp473.xml"/><Relationship Id="rId48" Type="http://schemas.openxmlformats.org/officeDocument/2006/relationships/ctrlProp" Target="../ctrlProps/ctrlProp478.xml"/><Relationship Id="rId56" Type="http://schemas.openxmlformats.org/officeDocument/2006/relationships/ctrlProp" Target="../ctrlProps/ctrlProp486.xml"/><Relationship Id="rId64" Type="http://schemas.openxmlformats.org/officeDocument/2006/relationships/ctrlProp" Target="../ctrlProps/ctrlProp494.xml"/><Relationship Id="rId69" Type="http://schemas.openxmlformats.org/officeDocument/2006/relationships/ctrlProp" Target="../ctrlProps/ctrlProp499.xml"/><Relationship Id="rId77" Type="http://schemas.openxmlformats.org/officeDocument/2006/relationships/ctrlProp" Target="../ctrlProps/ctrlProp507.xml"/><Relationship Id="rId8" Type="http://schemas.openxmlformats.org/officeDocument/2006/relationships/hyperlink" Target="https://sws.nrel.gov/spec/3" TargetMode="External"/><Relationship Id="rId51" Type="http://schemas.openxmlformats.org/officeDocument/2006/relationships/ctrlProp" Target="../ctrlProps/ctrlProp481.xml"/><Relationship Id="rId72" Type="http://schemas.openxmlformats.org/officeDocument/2006/relationships/ctrlProp" Target="../ctrlProps/ctrlProp502.xml"/><Relationship Id="rId3" Type="http://schemas.openxmlformats.org/officeDocument/2006/relationships/hyperlink" Target="https://sws.nrel.gov/spec/702011" TargetMode="External"/><Relationship Id="rId12" Type="http://schemas.openxmlformats.org/officeDocument/2006/relationships/hyperlink" Target="https://sws.nrel.gov/spec/40103" TargetMode="External"/><Relationship Id="rId17" Type="http://schemas.openxmlformats.org/officeDocument/2006/relationships/ctrlProp" Target="../ctrlProps/ctrlProp447.xml"/><Relationship Id="rId25" Type="http://schemas.openxmlformats.org/officeDocument/2006/relationships/ctrlProp" Target="../ctrlProps/ctrlProp455.xml"/><Relationship Id="rId33" Type="http://schemas.openxmlformats.org/officeDocument/2006/relationships/ctrlProp" Target="../ctrlProps/ctrlProp463.xml"/><Relationship Id="rId38" Type="http://schemas.openxmlformats.org/officeDocument/2006/relationships/ctrlProp" Target="../ctrlProps/ctrlProp468.xml"/><Relationship Id="rId46" Type="http://schemas.openxmlformats.org/officeDocument/2006/relationships/ctrlProp" Target="../ctrlProps/ctrlProp476.xml"/><Relationship Id="rId59" Type="http://schemas.openxmlformats.org/officeDocument/2006/relationships/ctrlProp" Target="../ctrlProps/ctrlProp489.xml"/><Relationship Id="rId67" Type="http://schemas.openxmlformats.org/officeDocument/2006/relationships/ctrlProp" Target="../ctrlProps/ctrlProp497.xml"/><Relationship Id="rId20" Type="http://schemas.openxmlformats.org/officeDocument/2006/relationships/ctrlProp" Target="../ctrlProps/ctrlProp450.xml"/><Relationship Id="rId41" Type="http://schemas.openxmlformats.org/officeDocument/2006/relationships/ctrlProp" Target="../ctrlProps/ctrlProp471.xml"/><Relationship Id="rId54" Type="http://schemas.openxmlformats.org/officeDocument/2006/relationships/ctrlProp" Target="../ctrlProps/ctrlProp484.xml"/><Relationship Id="rId62" Type="http://schemas.openxmlformats.org/officeDocument/2006/relationships/ctrlProp" Target="../ctrlProps/ctrlProp492.xml"/><Relationship Id="rId70" Type="http://schemas.openxmlformats.org/officeDocument/2006/relationships/ctrlProp" Target="../ctrlProps/ctrlProp500.xml"/><Relationship Id="rId75" Type="http://schemas.openxmlformats.org/officeDocument/2006/relationships/ctrlProp" Target="../ctrlProps/ctrlProp505.xml"/><Relationship Id="rId1" Type="http://schemas.openxmlformats.org/officeDocument/2006/relationships/hyperlink" Target="Attic%20Floors-%20Unconditoned%20Attic%20SWS" TargetMode="External"/><Relationship Id="rId6" Type="http://schemas.openxmlformats.org/officeDocument/2006/relationships/hyperlink" Target="https://www.energy.gov/scep/wap/articles/weatherization-program-notice-22-7-weatherization-health-and-safety" TargetMode="External"/><Relationship Id="rId15" Type="http://schemas.openxmlformats.org/officeDocument/2006/relationships/drawing" Target="../drawings/drawing12.xml"/><Relationship Id="rId23" Type="http://schemas.openxmlformats.org/officeDocument/2006/relationships/ctrlProp" Target="../ctrlProps/ctrlProp453.xml"/><Relationship Id="rId28" Type="http://schemas.openxmlformats.org/officeDocument/2006/relationships/ctrlProp" Target="../ctrlProps/ctrlProp458.xml"/><Relationship Id="rId36" Type="http://schemas.openxmlformats.org/officeDocument/2006/relationships/ctrlProp" Target="../ctrlProps/ctrlProp466.xml"/><Relationship Id="rId49" Type="http://schemas.openxmlformats.org/officeDocument/2006/relationships/ctrlProp" Target="../ctrlProps/ctrlProp479.xml"/><Relationship Id="rId57" Type="http://schemas.openxmlformats.org/officeDocument/2006/relationships/ctrlProp" Target="../ctrlProps/ctrlProp487.xml"/><Relationship Id="rId10" Type="http://schemas.openxmlformats.org/officeDocument/2006/relationships/hyperlink" Target="https://sws.nrel.gov/spec/703012" TargetMode="External"/><Relationship Id="rId31" Type="http://schemas.openxmlformats.org/officeDocument/2006/relationships/ctrlProp" Target="../ctrlProps/ctrlProp461.xml"/><Relationship Id="rId44" Type="http://schemas.openxmlformats.org/officeDocument/2006/relationships/ctrlProp" Target="../ctrlProps/ctrlProp474.xml"/><Relationship Id="rId52" Type="http://schemas.openxmlformats.org/officeDocument/2006/relationships/ctrlProp" Target="../ctrlProps/ctrlProp482.xml"/><Relationship Id="rId60" Type="http://schemas.openxmlformats.org/officeDocument/2006/relationships/ctrlProp" Target="../ctrlProps/ctrlProp490.xml"/><Relationship Id="rId65" Type="http://schemas.openxmlformats.org/officeDocument/2006/relationships/ctrlProp" Target="../ctrlProps/ctrlProp495.xml"/><Relationship Id="rId73" Type="http://schemas.openxmlformats.org/officeDocument/2006/relationships/ctrlProp" Target="../ctrlProps/ctrlProp503.xml"/><Relationship Id="rId78" Type="http://schemas.openxmlformats.org/officeDocument/2006/relationships/ctrlProp" Target="../ctrlProps/ctrlProp508.xml"/><Relationship Id="rId4" Type="http://schemas.openxmlformats.org/officeDocument/2006/relationships/hyperlink" Target="https://sws.nrel.gov/spec/302019" TargetMode="External"/><Relationship Id="rId9" Type="http://schemas.openxmlformats.org/officeDocument/2006/relationships/hyperlink" Target="https://sws.nrel.gov/spec/50106" TargetMode="External"/><Relationship Id="rId13" Type="http://schemas.openxmlformats.org/officeDocument/2006/relationships/hyperlink" Target="https://sws.nrel.gov/spec/701011" TargetMode="External"/><Relationship Id="rId18" Type="http://schemas.openxmlformats.org/officeDocument/2006/relationships/ctrlProp" Target="../ctrlProps/ctrlProp448.xml"/><Relationship Id="rId39" Type="http://schemas.openxmlformats.org/officeDocument/2006/relationships/ctrlProp" Target="../ctrlProps/ctrlProp469.xml"/><Relationship Id="rId34" Type="http://schemas.openxmlformats.org/officeDocument/2006/relationships/ctrlProp" Target="../ctrlProps/ctrlProp464.xml"/><Relationship Id="rId50" Type="http://schemas.openxmlformats.org/officeDocument/2006/relationships/ctrlProp" Target="../ctrlProps/ctrlProp480.xml"/><Relationship Id="rId55" Type="http://schemas.openxmlformats.org/officeDocument/2006/relationships/ctrlProp" Target="../ctrlProps/ctrlProp485.xml"/><Relationship Id="rId76" Type="http://schemas.openxmlformats.org/officeDocument/2006/relationships/ctrlProp" Target="../ctrlProps/ctrlProp506.xml"/><Relationship Id="rId7" Type="http://schemas.openxmlformats.org/officeDocument/2006/relationships/hyperlink" Target="https://sws.nrel.gov/spec/701031" TargetMode="External"/><Relationship Id="rId71" Type="http://schemas.openxmlformats.org/officeDocument/2006/relationships/ctrlProp" Target="../ctrlProps/ctrlProp501.xml"/><Relationship Id="rId2" Type="http://schemas.openxmlformats.org/officeDocument/2006/relationships/hyperlink" Target="https://sws.nrel.gov/spec/702011" TargetMode="External"/><Relationship Id="rId29" Type="http://schemas.openxmlformats.org/officeDocument/2006/relationships/ctrlProp" Target="../ctrlProps/ctrlProp459.xml"/></Relationships>
</file>

<file path=xl/worksheets/_rels/sheet16.xml.rels><?xml version="1.0" encoding="UTF-8" standalone="yes"?>
<Relationships xmlns="http://schemas.openxmlformats.org/package/2006/relationships"><Relationship Id="rId26" Type="http://schemas.openxmlformats.org/officeDocument/2006/relationships/ctrlProp" Target="../ctrlProps/ctrlProp517.xml"/><Relationship Id="rId21" Type="http://schemas.openxmlformats.org/officeDocument/2006/relationships/ctrlProp" Target="../ctrlProps/ctrlProp512.xml"/><Relationship Id="rId42" Type="http://schemas.openxmlformats.org/officeDocument/2006/relationships/ctrlProp" Target="../ctrlProps/ctrlProp533.xml"/><Relationship Id="rId47" Type="http://schemas.openxmlformats.org/officeDocument/2006/relationships/ctrlProp" Target="../ctrlProps/ctrlProp538.xml"/><Relationship Id="rId63" Type="http://schemas.openxmlformats.org/officeDocument/2006/relationships/ctrlProp" Target="../ctrlProps/ctrlProp554.xml"/><Relationship Id="rId68" Type="http://schemas.openxmlformats.org/officeDocument/2006/relationships/ctrlProp" Target="../ctrlProps/ctrlProp559.xml"/><Relationship Id="rId84" Type="http://schemas.openxmlformats.org/officeDocument/2006/relationships/ctrlProp" Target="../ctrlProps/ctrlProp575.xml"/><Relationship Id="rId89" Type="http://schemas.openxmlformats.org/officeDocument/2006/relationships/ctrlProp" Target="../ctrlProps/ctrlProp580.xml"/><Relationship Id="rId16" Type="http://schemas.openxmlformats.org/officeDocument/2006/relationships/printerSettings" Target="../printerSettings/printerSettings16.bin"/><Relationship Id="rId11" Type="http://schemas.openxmlformats.org/officeDocument/2006/relationships/hyperlink" Target="https://sws.nrel.gov/spec/703012" TargetMode="External"/><Relationship Id="rId32" Type="http://schemas.openxmlformats.org/officeDocument/2006/relationships/ctrlProp" Target="../ctrlProps/ctrlProp523.xml"/><Relationship Id="rId37" Type="http://schemas.openxmlformats.org/officeDocument/2006/relationships/ctrlProp" Target="../ctrlProps/ctrlProp528.xml"/><Relationship Id="rId53" Type="http://schemas.openxmlformats.org/officeDocument/2006/relationships/ctrlProp" Target="../ctrlProps/ctrlProp544.xml"/><Relationship Id="rId58" Type="http://schemas.openxmlformats.org/officeDocument/2006/relationships/ctrlProp" Target="../ctrlProps/ctrlProp549.xml"/><Relationship Id="rId74" Type="http://schemas.openxmlformats.org/officeDocument/2006/relationships/ctrlProp" Target="../ctrlProps/ctrlProp565.xml"/><Relationship Id="rId79" Type="http://schemas.openxmlformats.org/officeDocument/2006/relationships/ctrlProp" Target="../ctrlProps/ctrlProp570.xml"/><Relationship Id="rId5" Type="http://schemas.openxmlformats.org/officeDocument/2006/relationships/hyperlink" Target="https://sws.nrel.gov/spec/701031" TargetMode="External"/><Relationship Id="rId90" Type="http://schemas.openxmlformats.org/officeDocument/2006/relationships/ctrlProp" Target="../ctrlProps/ctrlProp581.xml"/><Relationship Id="rId95" Type="http://schemas.openxmlformats.org/officeDocument/2006/relationships/ctrlProp" Target="../ctrlProps/ctrlProp586.xml"/><Relationship Id="rId22" Type="http://schemas.openxmlformats.org/officeDocument/2006/relationships/ctrlProp" Target="../ctrlProps/ctrlProp513.xml"/><Relationship Id="rId27" Type="http://schemas.openxmlformats.org/officeDocument/2006/relationships/ctrlProp" Target="../ctrlProps/ctrlProp518.xml"/><Relationship Id="rId43" Type="http://schemas.openxmlformats.org/officeDocument/2006/relationships/ctrlProp" Target="../ctrlProps/ctrlProp534.xml"/><Relationship Id="rId48" Type="http://schemas.openxmlformats.org/officeDocument/2006/relationships/ctrlProp" Target="../ctrlProps/ctrlProp539.xml"/><Relationship Id="rId64" Type="http://schemas.openxmlformats.org/officeDocument/2006/relationships/ctrlProp" Target="../ctrlProps/ctrlProp555.xml"/><Relationship Id="rId69" Type="http://schemas.openxmlformats.org/officeDocument/2006/relationships/ctrlProp" Target="../ctrlProps/ctrlProp560.xml"/><Relationship Id="rId8" Type="http://schemas.openxmlformats.org/officeDocument/2006/relationships/hyperlink" Target="https://sws.nrel.gov/spec/501071" TargetMode="External"/><Relationship Id="rId51" Type="http://schemas.openxmlformats.org/officeDocument/2006/relationships/ctrlProp" Target="../ctrlProps/ctrlProp542.xml"/><Relationship Id="rId72" Type="http://schemas.openxmlformats.org/officeDocument/2006/relationships/ctrlProp" Target="../ctrlProps/ctrlProp563.xml"/><Relationship Id="rId80" Type="http://schemas.openxmlformats.org/officeDocument/2006/relationships/ctrlProp" Target="../ctrlProps/ctrlProp571.xml"/><Relationship Id="rId85" Type="http://schemas.openxmlformats.org/officeDocument/2006/relationships/ctrlProp" Target="../ctrlProps/ctrlProp576.xml"/><Relationship Id="rId93" Type="http://schemas.openxmlformats.org/officeDocument/2006/relationships/ctrlProp" Target="../ctrlProps/ctrlProp584.xml"/><Relationship Id="rId3" Type="http://schemas.openxmlformats.org/officeDocument/2006/relationships/hyperlink" Target="https://sws.nrel.gov/spec/702011" TargetMode="External"/><Relationship Id="rId12" Type="http://schemas.openxmlformats.org/officeDocument/2006/relationships/hyperlink" Target="https://sws.nrel.gov/spec/703011" TargetMode="External"/><Relationship Id="rId17" Type="http://schemas.openxmlformats.org/officeDocument/2006/relationships/drawing" Target="../drawings/drawing13.xml"/><Relationship Id="rId25" Type="http://schemas.openxmlformats.org/officeDocument/2006/relationships/ctrlProp" Target="../ctrlProps/ctrlProp516.xml"/><Relationship Id="rId33" Type="http://schemas.openxmlformats.org/officeDocument/2006/relationships/ctrlProp" Target="../ctrlProps/ctrlProp524.xml"/><Relationship Id="rId38" Type="http://schemas.openxmlformats.org/officeDocument/2006/relationships/ctrlProp" Target="../ctrlProps/ctrlProp529.xml"/><Relationship Id="rId46" Type="http://schemas.openxmlformats.org/officeDocument/2006/relationships/ctrlProp" Target="../ctrlProps/ctrlProp537.xml"/><Relationship Id="rId59" Type="http://schemas.openxmlformats.org/officeDocument/2006/relationships/ctrlProp" Target="../ctrlProps/ctrlProp550.xml"/><Relationship Id="rId67" Type="http://schemas.openxmlformats.org/officeDocument/2006/relationships/ctrlProp" Target="../ctrlProps/ctrlProp558.xml"/><Relationship Id="rId20" Type="http://schemas.openxmlformats.org/officeDocument/2006/relationships/ctrlProp" Target="../ctrlProps/ctrlProp511.xml"/><Relationship Id="rId41" Type="http://schemas.openxmlformats.org/officeDocument/2006/relationships/ctrlProp" Target="../ctrlProps/ctrlProp532.xml"/><Relationship Id="rId54" Type="http://schemas.openxmlformats.org/officeDocument/2006/relationships/ctrlProp" Target="../ctrlProps/ctrlProp545.xml"/><Relationship Id="rId62" Type="http://schemas.openxmlformats.org/officeDocument/2006/relationships/ctrlProp" Target="../ctrlProps/ctrlProp553.xml"/><Relationship Id="rId70" Type="http://schemas.openxmlformats.org/officeDocument/2006/relationships/ctrlProp" Target="../ctrlProps/ctrlProp561.xml"/><Relationship Id="rId75" Type="http://schemas.openxmlformats.org/officeDocument/2006/relationships/ctrlProp" Target="../ctrlProps/ctrlProp566.xml"/><Relationship Id="rId83" Type="http://schemas.openxmlformats.org/officeDocument/2006/relationships/ctrlProp" Target="../ctrlProps/ctrlProp574.xml"/><Relationship Id="rId88" Type="http://schemas.openxmlformats.org/officeDocument/2006/relationships/ctrlProp" Target="../ctrlProps/ctrlProp579.xml"/><Relationship Id="rId91" Type="http://schemas.openxmlformats.org/officeDocument/2006/relationships/ctrlProp" Target="../ctrlProps/ctrlProp582.xml"/><Relationship Id="rId96" Type="http://schemas.openxmlformats.org/officeDocument/2006/relationships/ctrlProp" Target="../ctrlProps/ctrlProp587.xml"/><Relationship Id="rId1" Type="http://schemas.openxmlformats.org/officeDocument/2006/relationships/hyperlink" Target="Attic%20Floors-%20Unconditoned%20Attic%20SWS" TargetMode="External"/><Relationship Id="rId6" Type="http://schemas.openxmlformats.org/officeDocument/2006/relationships/hyperlink" Target="https://sws.nrel.gov/spec/3" TargetMode="External"/><Relationship Id="rId15" Type="http://schemas.openxmlformats.org/officeDocument/2006/relationships/hyperlink" Target="https://sws.nrel.gov/spec/50108" TargetMode="External"/><Relationship Id="rId23" Type="http://schemas.openxmlformats.org/officeDocument/2006/relationships/ctrlProp" Target="../ctrlProps/ctrlProp514.xml"/><Relationship Id="rId28" Type="http://schemas.openxmlformats.org/officeDocument/2006/relationships/ctrlProp" Target="../ctrlProps/ctrlProp519.xml"/><Relationship Id="rId36" Type="http://schemas.openxmlformats.org/officeDocument/2006/relationships/ctrlProp" Target="../ctrlProps/ctrlProp527.xml"/><Relationship Id="rId49" Type="http://schemas.openxmlformats.org/officeDocument/2006/relationships/ctrlProp" Target="../ctrlProps/ctrlProp540.xml"/><Relationship Id="rId57" Type="http://schemas.openxmlformats.org/officeDocument/2006/relationships/ctrlProp" Target="../ctrlProps/ctrlProp548.xml"/><Relationship Id="rId10" Type="http://schemas.openxmlformats.org/officeDocument/2006/relationships/hyperlink" Target="https://sws.nrel.gov/spec/402021" TargetMode="External"/><Relationship Id="rId31" Type="http://schemas.openxmlformats.org/officeDocument/2006/relationships/ctrlProp" Target="../ctrlProps/ctrlProp522.xml"/><Relationship Id="rId44" Type="http://schemas.openxmlformats.org/officeDocument/2006/relationships/ctrlProp" Target="../ctrlProps/ctrlProp535.xml"/><Relationship Id="rId52" Type="http://schemas.openxmlformats.org/officeDocument/2006/relationships/ctrlProp" Target="../ctrlProps/ctrlProp543.xml"/><Relationship Id="rId60" Type="http://schemas.openxmlformats.org/officeDocument/2006/relationships/ctrlProp" Target="../ctrlProps/ctrlProp551.xml"/><Relationship Id="rId65" Type="http://schemas.openxmlformats.org/officeDocument/2006/relationships/ctrlProp" Target="../ctrlProps/ctrlProp556.xml"/><Relationship Id="rId73" Type="http://schemas.openxmlformats.org/officeDocument/2006/relationships/ctrlProp" Target="../ctrlProps/ctrlProp564.xml"/><Relationship Id="rId78" Type="http://schemas.openxmlformats.org/officeDocument/2006/relationships/ctrlProp" Target="../ctrlProps/ctrlProp569.xml"/><Relationship Id="rId81" Type="http://schemas.openxmlformats.org/officeDocument/2006/relationships/ctrlProp" Target="../ctrlProps/ctrlProp572.xml"/><Relationship Id="rId86" Type="http://schemas.openxmlformats.org/officeDocument/2006/relationships/ctrlProp" Target="../ctrlProps/ctrlProp577.xml"/><Relationship Id="rId94" Type="http://schemas.openxmlformats.org/officeDocument/2006/relationships/ctrlProp" Target="../ctrlProps/ctrlProp585.xml"/><Relationship Id="rId4" Type="http://schemas.openxmlformats.org/officeDocument/2006/relationships/hyperlink" Target="https://www.energy.gov/scep/wap/articles/weatherization-program-notice-22-7-weatherization-health-and-safety" TargetMode="External"/><Relationship Id="rId9" Type="http://schemas.openxmlformats.org/officeDocument/2006/relationships/hyperlink" Target="https://sws.nrel.gov/spec/40103" TargetMode="External"/><Relationship Id="rId13" Type="http://schemas.openxmlformats.org/officeDocument/2006/relationships/hyperlink" Target="https://sws.nrel.gov/spec/701011" TargetMode="External"/><Relationship Id="rId18" Type="http://schemas.openxmlformats.org/officeDocument/2006/relationships/vmlDrawing" Target="../drawings/vmlDrawing8.vml"/><Relationship Id="rId39" Type="http://schemas.openxmlformats.org/officeDocument/2006/relationships/ctrlProp" Target="../ctrlProps/ctrlProp530.xml"/><Relationship Id="rId34" Type="http://schemas.openxmlformats.org/officeDocument/2006/relationships/ctrlProp" Target="../ctrlProps/ctrlProp525.xml"/><Relationship Id="rId50" Type="http://schemas.openxmlformats.org/officeDocument/2006/relationships/ctrlProp" Target="../ctrlProps/ctrlProp541.xml"/><Relationship Id="rId55" Type="http://schemas.openxmlformats.org/officeDocument/2006/relationships/ctrlProp" Target="../ctrlProps/ctrlProp546.xml"/><Relationship Id="rId76" Type="http://schemas.openxmlformats.org/officeDocument/2006/relationships/ctrlProp" Target="../ctrlProps/ctrlProp567.xml"/><Relationship Id="rId7" Type="http://schemas.openxmlformats.org/officeDocument/2006/relationships/hyperlink" Target="https://sws.nrel.gov/spec/50106" TargetMode="External"/><Relationship Id="rId71" Type="http://schemas.openxmlformats.org/officeDocument/2006/relationships/ctrlProp" Target="../ctrlProps/ctrlProp562.xml"/><Relationship Id="rId92" Type="http://schemas.openxmlformats.org/officeDocument/2006/relationships/ctrlProp" Target="../ctrlProps/ctrlProp583.xml"/><Relationship Id="rId2" Type="http://schemas.openxmlformats.org/officeDocument/2006/relationships/hyperlink" Target="https://sws.nrel.gov/spec/702011" TargetMode="External"/><Relationship Id="rId29" Type="http://schemas.openxmlformats.org/officeDocument/2006/relationships/ctrlProp" Target="../ctrlProps/ctrlProp520.xml"/><Relationship Id="rId24" Type="http://schemas.openxmlformats.org/officeDocument/2006/relationships/ctrlProp" Target="../ctrlProps/ctrlProp515.xml"/><Relationship Id="rId40" Type="http://schemas.openxmlformats.org/officeDocument/2006/relationships/ctrlProp" Target="../ctrlProps/ctrlProp531.xml"/><Relationship Id="rId45" Type="http://schemas.openxmlformats.org/officeDocument/2006/relationships/ctrlProp" Target="../ctrlProps/ctrlProp536.xml"/><Relationship Id="rId66" Type="http://schemas.openxmlformats.org/officeDocument/2006/relationships/ctrlProp" Target="../ctrlProps/ctrlProp557.xml"/><Relationship Id="rId87" Type="http://schemas.openxmlformats.org/officeDocument/2006/relationships/ctrlProp" Target="../ctrlProps/ctrlProp578.xml"/><Relationship Id="rId61" Type="http://schemas.openxmlformats.org/officeDocument/2006/relationships/ctrlProp" Target="../ctrlProps/ctrlProp552.xml"/><Relationship Id="rId82" Type="http://schemas.openxmlformats.org/officeDocument/2006/relationships/ctrlProp" Target="../ctrlProps/ctrlProp573.xml"/><Relationship Id="rId19" Type="http://schemas.openxmlformats.org/officeDocument/2006/relationships/ctrlProp" Target="../ctrlProps/ctrlProp510.xml"/><Relationship Id="rId14" Type="http://schemas.openxmlformats.org/officeDocument/2006/relationships/hyperlink" Target="https://sws.nrel.gov/spec/701031" TargetMode="External"/><Relationship Id="rId30" Type="http://schemas.openxmlformats.org/officeDocument/2006/relationships/ctrlProp" Target="../ctrlProps/ctrlProp521.xml"/><Relationship Id="rId35" Type="http://schemas.openxmlformats.org/officeDocument/2006/relationships/ctrlProp" Target="../ctrlProps/ctrlProp526.xml"/><Relationship Id="rId56" Type="http://schemas.openxmlformats.org/officeDocument/2006/relationships/ctrlProp" Target="../ctrlProps/ctrlProp547.xml"/><Relationship Id="rId77" Type="http://schemas.openxmlformats.org/officeDocument/2006/relationships/ctrlProp" Target="../ctrlProps/ctrlProp568.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s://www.building-center.org/" TargetMode="External"/><Relationship Id="rId2" Type="http://schemas.openxmlformats.org/officeDocument/2006/relationships/hyperlink" Target="http://www.nrel.gov/docs/fy06osti/38238.pdf" TargetMode="External"/><Relationship Id="rId1" Type="http://schemas.openxmlformats.org/officeDocument/2006/relationships/hyperlink" Target="http://www.nrel.gov/docs/fy06osti/38238.pdf" TargetMode="External"/><Relationship Id="rId5" Type="http://schemas.openxmlformats.org/officeDocument/2006/relationships/printerSettings" Target="../printerSettings/printerSettings7.bin"/><Relationship Id="rId4" Type="http://schemas.openxmlformats.org/officeDocument/2006/relationships/hyperlink" Target="https://www.energy.gov/scep/wap/articles/weatherization-program-notice-23-6-revised-energy-audit-approval-procedures" TargetMode="Externa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50" Type="http://schemas.openxmlformats.org/officeDocument/2006/relationships/ctrlProp" Target="../ctrlProps/ctrlProp46.xml"/><Relationship Id="rId55" Type="http://schemas.openxmlformats.org/officeDocument/2006/relationships/ctrlProp" Target="../ctrlProps/ctrlProp51.xml"/><Relationship Id="rId63" Type="http://schemas.openxmlformats.org/officeDocument/2006/relationships/ctrlProp" Target="../ctrlProps/ctrlProp59.xml"/><Relationship Id="rId7" Type="http://schemas.openxmlformats.org/officeDocument/2006/relationships/ctrlProp" Target="../ctrlProps/ctrlProp3.xml"/><Relationship Id="rId2" Type="http://schemas.openxmlformats.org/officeDocument/2006/relationships/printerSettings" Target="../printerSettings/printerSettings9.bin"/><Relationship Id="rId16" Type="http://schemas.openxmlformats.org/officeDocument/2006/relationships/ctrlProp" Target="../ctrlProps/ctrlProp12.xml"/><Relationship Id="rId29" Type="http://schemas.openxmlformats.org/officeDocument/2006/relationships/ctrlProp" Target="../ctrlProps/ctrlProp25.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5" Type="http://schemas.openxmlformats.org/officeDocument/2006/relationships/ctrlProp" Target="../ctrlProps/ctrlProp1.xml"/><Relationship Id="rId61" Type="http://schemas.openxmlformats.org/officeDocument/2006/relationships/ctrlProp" Target="../ctrlProps/ctrlProp57.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8" Type="http://schemas.openxmlformats.org/officeDocument/2006/relationships/ctrlProp" Target="../ctrlProps/ctrlProp4.xml"/><Relationship Id="rId51" Type="http://schemas.openxmlformats.org/officeDocument/2006/relationships/ctrlProp" Target="../ctrlProps/ctrlProp47.xml"/><Relationship Id="rId3" Type="http://schemas.openxmlformats.org/officeDocument/2006/relationships/drawing" Target="../drawings/drawing6.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1" Type="http://schemas.openxmlformats.org/officeDocument/2006/relationships/hyperlink" Target="https://www.tdhca.state.tx.us/community-affairs/wap/docs/22-WAP-Health&amp;Safety.pdf"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40"/>
  <sheetViews>
    <sheetView showGridLines="0" tabSelected="1" workbookViewId="0">
      <selection activeCell="I8" sqref="I8"/>
    </sheetView>
  </sheetViews>
  <sheetFormatPr defaultColWidth="9.1796875" defaultRowHeight="13" x14ac:dyDescent="0.3"/>
  <cols>
    <col min="1" max="1" width="11.1796875" style="1" bestFit="1" customWidth="1"/>
    <col min="2" max="2" width="17.1796875" style="1" customWidth="1"/>
    <col min="3" max="3" width="16.81640625" style="1" bestFit="1" customWidth="1"/>
    <col min="4" max="16384" width="9.1796875" style="1"/>
  </cols>
  <sheetData>
    <row r="1" spans="1:10" s="12" customFormat="1" ht="26" x14ac:dyDescent="0.3">
      <c r="A1" s="368" t="s">
        <v>201</v>
      </c>
      <c r="B1" s="655"/>
      <c r="C1" s="655"/>
      <c r="D1" s="655"/>
      <c r="E1" s="655"/>
      <c r="F1" s="655"/>
      <c r="G1" s="655"/>
      <c r="H1" s="655"/>
      <c r="I1" s="655"/>
      <c r="J1" s="11"/>
    </row>
    <row r="2" spans="1:10" s="12" customFormat="1" ht="35" customHeight="1" x14ac:dyDescent="0.3">
      <c r="A2" s="656" t="s">
        <v>202</v>
      </c>
      <c r="B2" s="656"/>
      <c r="C2" s="656"/>
      <c r="D2" s="656"/>
      <c r="E2" s="656"/>
      <c r="F2" s="656"/>
      <c r="G2" s="656"/>
      <c r="H2" s="656"/>
      <c r="I2" s="656"/>
    </row>
    <row r="3" spans="1:10" s="12" customFormat="1" ht="35" customHeight="1" x14ac:dyDescent="0.3">
      <c r="A3" s="369" t="s">
        <v>203</v>
      </c>
      <c r="B3" s="370"/>
      <c r="C3" s="369" t="s">
        <v>281</v>
      </c>
      <c r="D3" s="658"/>
      <c r="E3" s="658"/>
      <c r="F3" s="658"/>
      <c r="G3" s="658"/>
      <c r="H3" s="658"/>
      <c r="I3" s="658"/>
    </row>
    <row r="4" spans="1:10" s="12" customFormat="1" ht="35" customHeight="1" x14ac:dyDescent="0.3">
      <c r="A4" s="369" t="s">
        <v>299</v>
      </c>
      <c r="B4" s="371"/>
      <c r="C4" s="369" t="s">
        <v>395</v>
      </c>
      <c r="D4" s="658"/>
      <c r="E4" s="658"/>
      <c r="F4" s="658"/>
      <c r="G4" s="658"/>
      <c r="H4" s="658"/>
      <c r="I4" s="658"/>
    </row>
    <row r="5" spans="1:10" ht="35" customHeight="1" x14ac:dyDescent="0.3">
      <c r="A5" s="369" t="s">
        <v>401</v>
      </c>
      <c r="B5" s="372"/>
      <c r="C5" s="657"/>
      <c r="D5" s="657"/>
      <c r="E5" s="657"/>
      <c r="F5" s="657"/>
      <c r="G5" s="657"/>
      <c r="H5" s="657"/>
      <c r="I5" s="657"/>
    </row>
    <row r="7" spans="1:10" ht="14" customHeight="1" x14ac:dyDescent="0.3"/>
    <row r="8" spans="1:10" ht="14" customHeight="1" x14ac:dyDescent="0.3">
      <c r="B8" s="246" t="s">
        <v>649</v>
      </c>
      <c r="C8" s="247">
        <v>45860</v>
      </c>
    </row>
    <row r="13" spans="1:10" ht="14" customHeight="1" x14ac:dyDescent="0.3"/>
    <row r="14" spans="1:10" ht="14" customHeight="1" x14ac:dyDescent="0.3"/>
    <row r="18" spans="3:3" ht="14.25" customHeight="1" x14ac:dyDescent="0.3"/>
    <row r="22" spans="3:3" x14ac:dyDescent="0.3">
      <c r="C22" s="9"/>
    </row>
    <row r="23" spans="3:3" x14ac:dyDescent="0.3">
      <c r="C23" s="9"/>
    </row>
    <row r="39" ht="15.75" customHeight="1" x14ac:dyDescent="0.3"/>
    <row r="40" ht="13.5" customHeight="1" x14ac:dyDescent="0.3"/>
  </sheetData>
  <sheetProtection selectLockedCells="1" autoFilter="0"/>
  <mergeCells count="5">
    <mergeCell ref="B1:I1"/>
    <mergeCell ref="A2:I2"/>
    <mergeCell ref="C5:I5"/>
    <mergeCell ref="D3:I3"/>
    <mergeCell ref="D4:I4"/>
  </mergeCells>
  <dataValidations count="5">
    <dataValidation allowBlank="1" showInputMessage="1" showErrorMessage="1" promptTitle="Head of Household Name" prompt="Enter the name of the head of household from the client application; enter first and last name." sqref="D3" xr:uid="{00000000-0002-0000-0000-000000000000}"/>
    <dataValidation allowBlank="1" showInputMessage="1" showErrorMessage="1" promptTitle="Job Number" prompt="Enter the job number/client ID/audit number for this client. " sqref="B3" xr:uid="{00000000-0002-0000-0000-000001000000}"/>
    <dataValidation allowBlank="1" showInputMessage="1" showErrorMessage="1" promptTitle="Date" prompt="Enter Date of Assessment _x000a_" sqref="B4" xr:uid="{00000000-0002-0000-0000-000002000000}"/>
    <dataValidation allowBlank="1" showInputMessage="1" showErrorMessage="1" promptTitle="Address" prompt="Enter Full Address for Client (Address. City, State)" sqref="D4" xr:uid="{00000000-0002-0000-0000-000003000000}"/>
    <dataValidation allowBlank="1" showInputMessage="1" showErrorMessage="1" promptTitle="Sq. Footage" prompt="Enter Sq. Footage from Assessment. _x000a_" sqref="B5" xr:uid="{00000000-0002-0000-0000-000004000000}"/>
  </dataValidations>
  <printOptions horizontalCentered="1"/>
  <pageMargins left="0.7" right="0.7" top="0.75" bottom="0.75" header="0.3" footer="0.3"/>
  <pageSetup scale="9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Subrecipient Name" prompt="Input the name of the Subrecipient doing the work on this client's home." xr:uid="{00000000-0002-0000-0000-000005000000}">
          <x14:formula1>
            <xm:f>'Agency-County'!$A$2:$A$22</xm:f>
          </x14:formula1>
          <xm:sqref>B1:I1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77939-4F8E-4983-9239-47B058B91C57}">
  <dimension ref="A1:AG280"/>
  <sheetViews>
    <sheetView showGridLines="0" zoomScale="120" zoomScaleNormal="120" workbookViewId="0">
      <selection activeCell="K161" sqref="K161"/>
    </sheetView>
  </sheetViews>
  <sheetFormatPr defaultColWidth="9.1796875" defaultRowHeight="14.5" x14ac:dyDescent="0.35"/>
  <cols>
    <col min="1" max="9" width="9.1796875" style="3"/>
    <col min="10" max="10" width="11.1796875" style="3" customWidth="1"/>
    <col min="11" max="11" width="27" style="3" customWidth="1"/>
    <col min="12" max="28" width="0" style="3" hidden="1" customWidth="1"/>
    <col min="29" max="16384" width="9.1796875" style="3"/>
  </cols>
  <sheetData>
    <row r="1" spans="1:22" x14ac:dyDescent="0.35">
      <c r="A1" s="457"/>
      <c r="B1" s="457"/>
      <c r="C1" s="457"/>
      <c r="D1" s="457"/>
      <c r="E1" s="457"/>
      <c r="F1" s="457"/>
      <c r="G1" s="457"/>
      <c r="H1" s="457"/>
      <c r="I1" s="457"/>
    </row>
    <row r="2" spans="1:22" ht="18" customHeight="1" x14ac:dyDescent="0.45">
      <c r="A2" s="1092" t="s">
        <v>174</v>
      </c>
      <c r="B2" s="1092"/>
      <c r="C2" s="1092"/>
      <c r="D2" s="1092"/>
      <c r="E2" s="1092"/>
      <c r="F2" s="1092"/>
      <c r="G2" s="1092"/>
      <c r="H2" s="1092"/>
      <c r="I2" s="1092"/>
      <c r="J2" s="1092"/>
      <c r="K2" s="1092"/>
    </row>
    <row r="3" spans="1:22" ht="18" customHeight="1" x14ac:dyDescent="0.35">
      <c r="A3" s="1093" t="s">
        <v>198</v>
      </c>
      <c r="B3" s="1093"/>
      <c r="C3" s="1093"/>
      <c r="D3" s="1093"/>
      <c r="E3" s="1093"/>
      <c r="F3" s="1093"/>
      <c r="G3" s="1093"/>
      <c r="H3" s="1093"/>
      <c r="I3" s="1093"/>
      <c r="J3" s="1093"/>
      <c r="K3" s="1093"/>
    </row>
    <row r="4" spans="1:22" ht="15" customHeight="1" x14ac:dyDescent="0.35">
      <c r="A4" s="1094" t="s">
        <v>1023</v>
      </c>
      <c r="B4" s="1094"/>
      <c r="C4" s="1094"/>
      <c r="D4" s="1094"/>
      <c r="E4" s="1094"/>
      <c r="F4" s="1094"/>
      <c r="G4" s="1094"/>
      <c r="H4" s="1094"/>
      <c r="I4" s="1094"/>
      <c r="J4" s="1094"/>
      <c r="K4" s="1094"/>
    </row>
    <row r="5" spans="1:22" ht="21" x14ac:dyDescent="0.5">
      <c r="A5" s="1095" t="s">
        <v>174</v>
      </c>
      <c r="B5" s="1095"/>
      <c r="C5" s="1095"/>
      <c r="D5" s="1095"/>
      <c r="E5" s="1095"/>
      <c r="F5" s="1095"/>
      <c r="G5" s="1095"/>
      <c r="H5" s="1095"/>
      <c r="I5" s="1095"/>
      <c r="J5" s="1095"/>
      <c r="K5" s="1095"/>
    </row>
    <row r="6" spans="1:22" ht="18.5" x14ac:dyDescent="0.45">
      <c r="A6" s="1092" t="s">
        <v>196</v>
      </c>
      <c r="B6" s="1092"/>
      <c r="C6" s="1092"/>
      <c r="D6" s="1092"/>
      <c r="E6" s="1092"/>
      <c r="F6" s="1092"/>
      <c r="G6" s="1092"/>
      <c r="H6" s="1092"/>
      <c r="I6" s="1092"/>
      <c r="J6" s="1092"/>
      <c r="K6" s="1092"/>
    </row>
    <row r="7" spans="1:22" ht="15" customHeight="1" x14ac:dyDescent="0.35">
      <c r="A7" s="422" t="s">
        <v>195</v>
      </c>
      <c r="B7" s="285"/>
      <c r="C7" s="285"/>
      <c r="D7" s="442"/>
      <c r="E7" s="442"/>
      <c r="F7" s="442"/>
      <c r="G7" s="442"/>
      <c r="H7" s="442"/>
      <c r="I7" s="442"/>
      <c r="J7" s="442"/>
      <c r="K7" s="442"/>
    </row>
    <row r="8" spans="1:22" ht="15" customHeight="1" x14ac:dyDescent="0.35">
      <c r="A8" s="288"/>
      <c r="B8" s="1025" t="s">
        <v>194</v>
      </c>
      <c r="C8" s="1025"/>
      <c r="D8" s="1025"/>
      <c r="E8" s="1025"/>
      <c r="F8" s="1025"/>
      <c r="G8" s="1025"/>
      <c r="H8" s="1025"/>
      <c r="I8" s="1025"/>
      <c r="J8" s="1025"/>
      <c r="K8" s="1025"/>
      <c r="V8" s="3" t="b">
        <v>0</v>
      </c>
    </row>
    <row r="9" spans="1:22" ht="15" customHeight="1" x14ac:dyDescent="0.35">
      <c r="A9" s="288"/>
      <c r="B9" s="1025" t="s">
        <v>193</v>
      </c>
      <c r="C9" s="1025"/>
      <c r="D9" s="1025"/>
      <c r="E9" s="1025"/>
      <c r="F9" s="1025"/>
      <c r="G9" s="1025"/>
      <c r="H9" s="1025"/>
      <c r="I9" s="1025"/>
      <c r="J9" s="1025"/>
      <c r="K9" s="1025"/>
      <c r="V9" s="3" t="b">
        <v>0</v>
      </c>
    </row>
    <row r="10" spans="1:22" ht="15" customHeight="1" x14ac:dyDescent="0.35">
      <c r="A10" s="288"/>
      <c r="B10" s="1025" t="s">
        <v>714</v>
      </c>
      <c r="C10" s="1025"/>
      <c r="D10" s="1025"/>
      <c r="E10" s="1025"/>
      <c r="F10" s="1025"/>
      <c r="G10" s="1025"/>
      <c r="H10" s="1025"/>
      <c r="I10" s="1025"/>
      <c r="J10" s="1025"/>
      <c r="K10" s="1025"/>
      <c r="V10" s="3" t="b">
        <v>0</v>
      </c>
    </row>
    <row r="11" spans="1:22" ht="15" customHeight="1" x14ac:dyDescent="0.35">
      <c r="A11" s="288"/>
      <c r="B11" s="1025" t="s">
        <v>700</v>
      </c>
      <c r="C11" s="1025"/>
      <c r="D11" s="1025"/>
      <c r="E11" s="1025"/>
      <c r="F11" s="1025"/>
      <c r="G11" s="1025"/>
      <c r="H11" s="1025"/>
      <c r="I11" s="1025"/>
      <c r="J11" s="1025"/>
      <c r="K11" s="1025"/>
    </row>
    <row r="12" spans="1:22" ht="15" customHeight="1" x14ac:dyDescent="0.35">
      <c r="A12" s="288"/>
      <c r="B12" s="1065" t="s">
        <v>698</v>
      </c>
      <c r="C12" s="1065"/>
      <c r="D12" s="1065"/>
      <c r="E12" s="1065"/>
      <c r="F12" s="1065"/>
      <c r="G12" s="1065"/>
      <c r="H12" s="1065"/>
      <c r="I12" s="1065"/>
      <c r="J12" s="1065"/>
      <c r="K12" s="289"/>
      <c r="V12" s="3" t="b">
        <v>1</v>
      </c>
    </row>
    <row r="13" spans="1:22" ht="15" customHeight="1" x14ac:dyDescent="0.35">
      <c r="A13" s="288"/>
      <c r="B13" s="437"/>
      <c r="C13" s="437"/>
      <c r="D13" s="437"/>
      <c r="E13" s="437"/>
      <c r="F13" s="437"/>
      <c r="G13" s="437"/>
      <c r="H13" s="437"/>
      <c r="I13" s="437"/>
      <c r="J13" s="437"/>
      <c r="K13" s="289"/>
    </row>
    <row r="14" spans="1:22" ht="15" customHeight="1" x14ac:dyDescent="0.35">
      <c r="A14" s="443"/>
      <c r="B14" s="443"/>
      <c r="C14" s="443"/>
      <c r="D14" s="443"/>
      <c r="E14" s="1081" t="s">
        <v>1034</v>
      </c>
      <c r="F14" s="1081"/>
      <c r="G14" s="1081"/>
      <c r="H14" s="1081"/>
      <c r="I14" s="1081"/>
      <c r="J14" s="443"/>
      <c r="K14" s="443"/>
    </row>
    <row r="15" spans="1:22" ht="15" customHeight="1" x14ac:dyDescent="0.35">
      <c r="A15" s="443"/>
      <c r="B15" s="443"/>
      <c r="C15" s="443"/>
      <c r="D15" s="443"/>
      <c r="E15" s="444"/>
      <c r="F15" s="444"/>
      <c r="G15" s="444"/>
      <c r="H15" s="444"/>
      <c r="I15" s="444"/>
      <c r="J15" s="443"/>
      <c r="K15" s="443"/>
    </row>
    <row r="16" spans="1:22" ht="15" customHeight="1" x14ac:dyDescent="0.35">
      <c r="A16" s="1082" t="s">
        <v>1035</v>
      </c>
      <c r="B16" s="1083"/>
      <c r="C16" s="1083"/>
      <c r="D16" s="1083"/>
      <c r="E16" s="1083"/>
      <c r="F16" s="1083"/>
      <c r="G16" s="1083"/>
      <c r="H16" s="1083"/>
      <c r="I16" s="1083"/>
      <c r="J16" s="1083"/>
      <c r="K16" s="1084"/>
    </row>
    <row r="17" spans="1:23" ht="15" customHeight="1" x14ac:dyDescent="0.35">
      <c r="A17" s="1085"/>
      <c r="B17" s="1086"/>
      <c r="C17" s="1086"/>
      <c r="D17" s="1086"/>
      <c r="E17" s="1086"/>
      <c r="F17" s="1086"/>
      <c r="G17" s="1086"/>
      <c r="H17" s="1086"/>
      <c r="I17" s="1086"/>
      <c r="J17" s="1086"/>
      <c r="K17" s="1087"/>
    </row>
    <row r="18" spans="1:23" ht="15" customHeight="1" x14ac:dyDescent="0.35">
      <c r="A18" s="1085"/>
      <c r="B18" s="1086"/>
      <c r="C18" s="1086"/>
      <c r="D18" s="1086"/>
      <c r="E18" s="1086"/>
      <c r="F18" s="1086"/>
      <c r="G18" s="1086"/>
      <c r="H18" s="1086"/>
      <c r="I18" s="1086"/>
      <c r="J18" s="1086"/>
      <c r="K18" s="1087"/>
    </row>
    <row r="19" spans="1:23" ht="15" customHeight="1" x14ac:dyDescent="0.35">
      <c r="A19" s="1085"/>
      <c r="B19" s="1086"/>
      <c r="C19" s="1086"/>
      <c r="D19" s="1086"/>
      <c r="E19" s="1086"/>
      <c r="F19" s="1086"/>
      <c r="G19" s="1086"/>
      <c r="H19" s="1086"/>
      <c r="I19" s="1086"/>
      <c r="J19" s="1086"/>
      <c r="K19" s="1087"/>
    </row>
    <row r="20" spans="1:23" ht="15" customHeight="1" x14ac:dyDescent="0.35">
      <c r="A20" s="1088"/>
      <c r="B20" s="1089"/>
      <c r="C20" s="1089"/>
      <c r="D20" s="1089"/>
      <c r="E20" s="1089"/>
      <c r="F20" s="1089"/>
      <c r="G20" s="1089"/>
      <c r="H20" s="1089"/>
      <c r="I20" s="1089"/>
      <c r="J20" s="1089"/>
      <c r="K20" s="1090"/>
    </row>
    <row r="21" spans="1:23" ht="15" customHeight="1" thickBot="1" x14ac:dyDescent="0.4">
      <c r="A21" s="446"/>
      <c r="B21" s="446"/>
      <c r="C21" s="446"/>
      <c r="D21" s="446"/>
      <c r="E21" s="446"/>
      <c r="F21" s="446"/>
      <c r="G21" s="446"/>
      <c r="H21" s="446"/>
      <c r="I21" s="447"/>
      <c r="J21" s="448" t="s">
        <v>1036</v>
      </c>
      <c r="K21" s="450">
        <v>1000</v>
      </c>
    </row>
    <row r="22" spans="1:23" ht="15" customHeight="1" thickTop="1" x14ac:dyDescent="0.35">
      <c r="A22" s="421" t="s">
        <v>192</v>
      </c>
      <c r="B22" s="285"/>
      <c r="C22" s="449"/>
      <c r="D22" s="449"/>
      <c r="E22" s="449"/>
      <c r="F22" s="449"/>
      <c r="G22" s="449"/>
      <c r="H22" s="449"/>
      <c r="I22" s="449"/>
      <c r="J22" s="449"/>
      <c r="K22" s="449"/>
    </row>
    <row r="23" spans="1:23" ht="15" customHeight="1" x14ac:dyDescent="0.35">
      <c r="A23" s="285"/>
      <c r="B23" s="1025" t="s">
        <v>715</v>
      </c>
      <c r="C23" s="1025"/>
      <c r="D23" s="1025"/>
      <c r="E23" s="1025"/>
      <c r="F23" s="1025"/>
      <c r="G23" s="1025"/>
      <c r="H23" s="1025"/>
      <c r="I23" s="1025"/>
      <c r="J23" s="1025"/>
      <c r="K23" s="1025"/>
      <c r="V23" s="3" t="b">
        <v>0</v>
      </c>
    </row>
    <row r="24" spans="1:23" ht="15" customHeight="1" x14ac:dyDescent="0.35">
      <c r="A24" s="285"/>
      <c r="B24" s="428" t="s">
        <v>956</v>
      </c>
      <c r="C24" s="427"/>
      <c r="D24" s="427"/>
      <c r="E24" s="427"/>
      <c r="F24" s="427"/>
      <c r="G24" s="427"/>
      <c r="H24" s="427"/>
      <c r="I24" s="427"/>
      <c r="J24" s="427"/>
      <c r="K24" s="427"/>
      <c r="V24" s="3" t="b">
        <v>0</v>
      </c>
    </row>
    <row r="25" spans="1:23" ht="15" customHeight="1" x14ac:dyDescent="0.35">
      <c r="A25" s="420" t="s">
        <v>957</v>
      </c>
      <c r="B25" s="285"/>
      <c r="C25" s="285"/>
      <c r="D25" s="285"/>
      <c r="E25" s="285"/>
      <c r="F25" s="285"/>
      <c r="G25" s="285"/>
      <c r="H25" s="285"/>
      <c r="I25" s="285"/>
      <c r="J25" s="285"/>
      <c r="K25" s="285"/>
      <c r="V25" s="3" t="b">
        <v>0</v>
      </c>
    </row>
    <row r="26" spans="1:23" ht="15" customHeight="1" x14ac:dyDescent="0.35">
      <c r="A26" s="285"/>
      <c r="B26" s="420" t="s">
        <v>958</v>
      </c>
      <c r="C26" s="285"/>
      <c r="D26" s="285"/>
      <c r="E26" s="285"/>
      <c r="F26" s="285"/>
      <c r="G26" s="285"/>
      <c r="H26" s="285"/>
      <c r="I26" s="285"/>
      <c r="J26" s="285"/>
      <c r="K26" s="285"/>
      <c r="V26" s="3" t="b">
        <v>0</v>
      </c>
    </row>
    <row r="27" spans="1:23" ht="15" customHeight="1" x14ac:dyDescent="0.35">
      <c r="A27" s="285"/>
      <c r="B27" s="420" t="s">
        <v>959</v>
      </c>
      <c r="C27" s="285"/>
      <c r="D27" s="285"/>
      <c r="E27" s="285"/>
      <c r="F27" s="285"/>
      <c r="G27" s="285"/>
      <c r="H27" s="285"/>
      <c r="I27" s="285"/>
      <c r="J27" s="285"/>
      <c r="K27" s="285"/>
      <c r="W27" s="3" t="str">
        <f>IF(AND(V23=TRUE,V24=TRUE,V25=TRUE,V26=TRUE),"See Assessment for justification and work order for items and locations","No Measures Justified")</f>
        <v>No Measures Justified</v>
      </c>
    </row>
    <row r="28" spans="1:23" ht="15" customHeight="1" x14ac:dyDescent="0.35">
      <c r="A28" s="285"/>
      <c r="B28" s="420"/>
      <c r="C28" s="285"/>
      <c r="D28" s="285"/>
      <c r="E28" s="285"/>
      <c r="F28" s="285"/>
      <c r="G28" s="285"/>
      <c r="H28" s="285"/>
      <c r="I28" s="285"/>
      <c r="J28" s="285"/>
      <c r="K28" s="285"/>
    </row>
    <row r="29" spans="1:23" ht="15" customHeight="1" x14ac:dyDescent="0.35">
      <c r="A29" s="443"/>
      <c r="B29" s="443"/>
      <c r="C29" s="443"/>
      <c r="D29" s="443"/>
      <c r="E29" s="1081" t="s">
        <v>1034</v>
      </c>
      <c r="F29" s="1081"/>
      <c r="G29" s="1081"/>
      <c r="H29" s="1081"/>
      <c r="I29" s="1081"/>
      <c r="J29" s="443"/>
      <c r="K29" s="443"/>
    </row>
    <row r="30" spans="1:23" ht="15" customHeight="1" x14ac:dyDescent="0.35">
      <c r="A30" s="443"/>
      <c r="B30" s="443"/>
      <c r="C30" s="443"/>
      <c r="D30" s="443"/>
      <c r="E30" s="444"/>
      <c r="F30" s="444"/>
      <c r="G30" s="444"/>
      <c r="H30" s="444"/>
      <c r="I30" s="444"/>
      <c r="J30" s="443"/>
      <c r="K30" s="443"/>
    </row>
    <row r="31" spans="1:23" ht="15" customHeight="1" x14ac:dyDescent="0.35">
      <c r="A31" s="1082"/>
      <c r="B31" s="1083"/>
      <c r="C31" s="1083"/>
      <c r="D31" s="1083"/>
      <c r="E31" s="1083"/>
      <c r="F31" s="1083"/>
      <c r="G31" s="1083"/>
      <c r="H31" s="1083"/>
      <c r="I31" s="1083"/>
      <c r="J31" s="1083"/>
      <c r="K31" s="1084"/>
    </row>
    <row r="32" spans="1:23" ht="15" customHeight="1" x14ac:dyDescent="0.35">
      <c r="A32" s="1085"/>
      <c r="B32" s="1086"/>
      <c r="C32" s="1086"/>
      <c r="D32" s="1086"/>
      <c r="E32" s="1086"/>
      <c r="F32" s="1086"/>
      <c r="G32" s="1086"/>
      <c r="H32" s="1086"/>
      <c r="I32" s="1086"/>
      <c r="J32" s="1086"/>
      <c r="K32" s="1087"/>
    </row>
    <row r="33" spans="1:23" ht="15" customHeight="1" x14ac:dyDescent="0.35">
      <c r="A33" s="1085"/>
      <c r="B33" s="1086"/>
      <c r="C33" s="1086"/>
      <c r="D33" s="1086"/>
      <c r="E33" s="1086"/>
      <c r="F33" s="1086"/>
      <c r="G33" s="1086"/>
      <c r="H33" s="1086"/>
      <c r="I33" s="1086"/>
      <c r="J33" s="1086"/>
      <c r="K33" s="1087"/>
    </row>
    <row r="34" spans="1:23" ht="15" customHeight="1" x14ac:dyDescent="0.35">
      <c r="A34" s="1085"/>
      <c r="B34" s="1086"/>
      <c r="C34" s="1086"/>
      <c r="D34" s="1086"/>
      <c r="E34" s="1086"/>
      <c r="F34" s="1086"/>
      <c r="G34" s="1086"/>
      <c r="H34" s="1086"/>
      <c r="I34" s="1086"/>
      <c r="J34" s="1086"/>
      <c r="K34" s="1087"/>
    </row>
    <row r="35" spans="1:23" ht="15" customHeight="1" x14ac:dyDescent="0.35">
      <c r="A35" s="1088"/>
      <c r="B35" s="1089"/>
      <c r="C35" s="1089"/>
      <c r="D35" s="1089"/>
      <c r="E35" s="1089"/>
      <c r="F35" s="1089"/>
      <c r="G35" s="1089"/>
      <c r="H35" s="1089"/>
      <c r="I35" s="1089"/>
      <c r="J35" s="1089"/>
      <c r="K35" s="1090"/>
    </row>
    <row r="36" spans="1:23" ht="15" customHeight="1" thickBot="1" x14ac:dyDescent="0.4">
      <c r="A36" s="446"/>
      <c r="B36" s="446"/>
      <c r="C36" s="446"/>
      <c r="D36" s="446"/>
      <c r="E36" s="446"/>
      <c r="F36" s="446"/>
      <c r="G36" s="446"/>
      <c r="H36" s="446"/>
      <c r="I36" s="447"/>
      <c r="J36" s="448" t="s">
        <v>1036</v>
      </c>
      <c r="K36" s="450"/>
    </row>
    <row r="37" spans="1:23" ht="15" customHeight="1" thickTop="1" x14ac:dyDescent="0.35">
      <c r="A37" s="421" t="s">
        <v>966</v>
      </c>
      <c r="B37" s="285"/>
      <c r="C37" s="449"/>
      <c r="D37" s="449"/>
      <c r="E37" s="449"/>
      <c r="F37" s="449"/>
      <c r="G37" s="449"/>
      <c r="H37" s="449"/>
      <c r="I37" s="449"/>
      <c r="J37" s="449"/>
      <c r="K37" s="449"/>
    </row>
    <row r="38" spans="1:23" ht="15" customHeight="1" x14ac:dyDescent="0.35">
      <c r="A38" s="288"/>
      <c r="B38" s="1026" t="s">
        <v>715</v>
      </c>
      <c r="C38" s="1026"/>
      <c r="D38" s="1026"/>
      <c r="E38" s="1026"/>
      <c r="F38" s="1026"/>
      <c r="G38" s="1026"/>
      <c r="H38" s="1026"/>
      <c r="I38" s="1026"/>
      <c r="J38" s="1026"/>
      <c r="K38" s="1026"/>
      <c r="V38" s="3" t="b">
        <v>0</v>
      </c>
    </row>
    <row r="39" spans="1:23" ht="15" customHeight="1" x14ac:dyDescent="0.35">
      <c r="A39" s="288"/>
      <c r="B39" s="1026" t="s">
        <v>960</v>
      </c>
      <c r="C39" s="1026"/>
      <c r="D39" s="1026"/>
      <c r="E39" s="1026"/>
      <c r="F39" s="1026"/>
      <c r="G39" s="1026"/>
      <c r="H39" s="1026"/>
      <c r="I39" s="1026"/>
      <c r="J39" s="1026"/>
      <c r="K39" s="1026"/>
      <c r="V39" s="3" t="b">
        <v>0</v>
      </c>
    </row>
    <row r="40" spans="1:23" ht="15" customHeight="1" x14ac:dyDescent="0.35">
      <c r="A40" s="288"/>
      <c r="B40" s="1026" t="s">
        <v>961</v>
      </c>
      <c r="C40" s="1026"/>
      <c r="D40" s="1026"/>
      <c r="E40" s="1026"/>
      <c r="F40" s="1026"/>
      <c r="G40" s="1026"/>
      <c r="H40" s="1026"/>
      <c r="I40" s="1026"/>
      <c r="J40" s="1026"/>
      <c r="K40" s="1026"/>
      <c r="V40" s="3" t="b">
        <v>0</v>
      </c>
    </row>
    <row r="41" spans="1:23" ht="15" customHeight="1" x14ac:dyDescent="0.35">
      <c r="A41" s="288"/>
      <c r="B41" s="420" t="s">
        <v>963</v>
      </c>
      <c r="C41" s="285"/>
      <c r="D41" s="285"/>
      <c r="E41" s="285"/>
      <c r="F41" s="285"/>
      <c r="G41" s="285"/>
      <c r="H41" s="285"/>
      <c r="I41" s="285"/>
      <c r="J41" s="285"/>
      <c r="K41" s="285"/>
      <c r="V41" s="3" t="b">
        <v>0</v>
      </c>
    </row>
    <row r="42" spans="1:23" ht="15" customHeight="1" x14ac:dyDescent="0.35">
      <c r="A42" s="438"/>
      <c r="B42" s="420" t="s">
        <v>962</v>
      </c>
      <c r="C42" s="285"/>
      <c r="D42" s="285"/>
      <c r="E42" s="285"/>
      <c r="F42" s="285"/>
      <c r="G42" s="285"/>
      <c r="H42" s="285"/>
      <c r="I42" s="285"/>
      <c r="J42" s="285"/>
      <c r="K42" s="285"/>
      <c r="W42" s="3" t="str">
        <f>IF(AND(V38=TRUE,V39=TRUE,V40=TRUE,V41=TRUE),"See Assessment for justification and work order for measure parameters","No Measures Justified")</f>
        <v>No Measures Justified</v>
      </c>
    </row>
    <row r="43" spans="1:23" ht="15" customHeight="1" x14ac:dyDescent="0.35">
      <c r="A43" s="438"/>
      <c r="B43" s="420"/>
      <c r="C43" s="285"/>
      <c r="D43" s="285"/>
      <c r="E43" s="285"/>
      <c r="F43" s="285"/>
      <c r="G43" s="285"/>
      <c r="H43" s="285"/>
      <c r="I43" s="285"/>
      <c r="J43" s="285"/>
      <c r="K43" s="285"/>
    </row>
    <row r="44" spans="1:23" ht="15" customHeight="1" x14ac:dyDescent="0.35">
      <c r="A44" s="443"/>
      <c r="B44" s="443"/>
      <c r="C44" s="443"/>
      <c r="D44" s="443"/>
      <c r="E44" s="1081" t="s">
        <v>1034</v>
      </c>
      <c r="F44" s="1081"/>
      <c r="G44" s="1081"/>
      <c r="H44" s="1081"/>
      <c r="I44" s="1081"/>
      <c r="J44" s="443"/>
      <c r="K44" s="443"/>
    </row>
    <row r="45" spans="1:23" ht="15" customHeight="1" x14ac:dyDescent="0.35">
      <c r="A45" s="443"/>
      <c r="B45" s="443"/>
      <c r="C45" s="443"/>
      <c r="D45" s="443"/>
      <c r="E45" s="444"/>
      <c r="F45" s="444"/>
      <c r="G45" s="444"/>
      <c r="H45" s="444"/>
      <c r="I45" s="444"/>
      <c r="J45" s="443"/>
      <c r="K45" s="443"/>
    </row>
    <row r="46" spans="1:23" ht="15" customHeight="1" x14ac:dyDescent="0.35">
      <c r="A46" s="1082"/>
      <c r="B46" s="1083"/>
      <c r="C46" s="1083"/>
      <c r="D46" s="1083"/>
      <c r="E46" s="1083"/>
      <c r="F46" s="1083"/>
      <c r="G46" s="1083"/>
      <c r="H46" s="1083"/>
      <c r="I46" s="1083"/>
      <c r="J46" s="1083"/>
      <c r="K46" s="1084"/>
    </row>
    <row r="47" spans="1:23" ht="15" customHeight="1" x14ac:dyDescent="0.35">
      <c r="A47" s="1085"/>
      <c r="B47" s="1086"/>
      <c r="C47" s="1086"/>
      <c r="D47" s="1086"/>
      <c r="E47" s="1086"/>
      <c r="F47" s="1086"/>
      <c r="G47" s="1086"/>
      <c r="H47" s="1086"/>
      <c r="I47" s="1086"/>
      <c r="J47" s="1086"/>
      <c r="K47" s="1087"/>
    </row>
    <row r="48" spans="1:23" ht="15" customHeight="1" x14ac:dyDescent="0.35">
      <c r="A48" s="1085"/>
      <c r="B48" s="1086"/>
      <c r="C48" s="1086"/>
      <c r="D48" s="1086"/>
      <c r="E48" s="1086"/>
      <c r="F48" s="1086"/>
      <c r="G48" s="1086"/>
      <c r="H48" s="1086"/>
      <c r="I48" s="1086"/>
      <c r="J48" s="1086"/>
      <c r="K48" s="1087"/>
    </row>
    <row r="49" spans="1:22" ht="15" customHeight="1" x14ac:dyDescent="0.35">
      <c r="A49" s="1085"/>
      <c r="B49" s="1086"/>
      <c r="C49" s="1086"/>
      <c r="D49" s="1086"/>
      <c r="E49" s="1086"/>
      <c r="F49" s="1086"/>
      <c r="G49" s="1086"/>
      <c r="H49" s="1086"/>
      <c r="I49" s="1086"/>
      <c r="J49" s="1086"/>
      <c r="K49" s="1087"/>
    </row>
    <row r="50" spans="1:22" ht="15" customHeight="1" x14ac:dyDescent="0.35">
      <c r="A50" s="1088"/>
      <c r="B50" s="1089"/>
      <c r="C50" s="1089"/>
      <c r="D50" s="1089"/>
      <c r="E50" s="1089"/>
      <c r="F50" s="1089"/>
      <c r="G50" s="1089"/>
      <c r="H50" s="1089"/>
      <c r="I50" s="1089"/>
      <c r="J50" s="1089"/>
      <c r="K50" s="1090"/>
    </row>
    <row r="51" spans="1:22" ht="15" customHeight="1" thickBot="1" x14ac:dyDescent="0.4">
      <c r="A51" s="446"/>
      <c r="B51" s="446"/>
      <c r="C51" s="446"/>
      <c r="D51" s="446"/>
      <c r="E51" s="446"/>
      <c r="F51" s="446"/>
      <c r="G51" s="446"/>
      <c r="H51" s="446"/>
      <c r="I51" s="447"/>
      <c r="J51" s="448" t="s">
        <v>1036</v>
      </c>
      <c r="K51" s="450"/>
    </row>
    <row r="52" spans="1:22" ht="15" customHeight="1" thickTop="1" x14ac:dyDescent="0.35">
      <c r="A52" s="421" t="s">
        <v>191</v>
      </c>
      <c r="B52" s="5"/>
      <c r="C52" s="1080"/>
      <c r="D52" s="1080"/>
      <c r="E52" s="1080"/>
      <c r="F52" s="1080"/>
      <c r="G52" s="1080"/>
      <c r="H52" s="1080"/>
      <c r="I52" s="1080"/>
      <c r="J52" s="1080"/>
      <c r="K52" s="1080"/>
    </row>
    <row r="53" spans="1:22" ht="15" customHeight="1" x14ac:dyDescent="0.35">
      <c r="A53" s="288"/>
      <c r="B53" s="1026" t="s">
        <v>967</v>
      </c>
      <c r="C53" s="1025"/>
      <c r="D53" s="1025"/>
      <c r="E53" s="1025"/>
      <c r="F53" s="1025"/>
      <c r="G53" s="1025"/>
      <c r="H53" s="1025"/>
      <c r="I53" s="1025"/>
      <c r="J53" s="1025"/>
      <c r="K53" s="1025"/>
      <c r="V53" s="3" t="b">
        <v>0</v>
      </c>
    </row>
    <row r="54" spans="1:22" ht="15" customHeight="1" x14ac:dyDescent="0.35">
      <c r="A54" s="288"/>
      <c r="B54" s="428" t="s">
        <v>968</v>
      </c>
      <c r="C54" s="427"/>
      <c r="D54" s="427"/>
      <c r="E54" s="427"/>
      <c r="F54" s="427"/>
      <c r="G54" s="427"/>
      <c r="H54" s="427"/>
      <c r="I54" s="427"/>
      <c r="J54" s="427"/>
      <c r="K54" s="427"/>
    </row>
    <row r="55" spans="1:22" ht="15" customHeight="1" x14ac:dyDescent="0.35">
      <c r="A55" s="288"/>
      <c r="B55" s="1026" t="s">
        <v>969</v>
      </c>
      <c r="C55" s="1025"/>
      <c r="D55" s="1025"/>
      <c r="E55" s="1025"/>
      <c r="F55" s="1025"/>
      <c r="G55" s="1025"/>
      <c r="H55" s="1025"/>
      <c r="I55" s="1025"/>
      <c r="J55" s="1025"/>
      <c r="K55" s="1025"/>
      <c r="V55" s="3" t="b">
        <v>0</v>
      </c>
    </row>
    <row r="56" spans="1:22" ht="15" customHeight="1" x14ac:dyDescent="0.35">
      <c r="A56" s="288"/>
      <c r="B56" s="1026" t="s">
        <v>970</v>
      </c>
      <c r="C56" s="1025"/>
      <c r="D56" s="1025"/>
      <c r="E56" s="1025"/>
      <c r="F56" s="1025"/>
      <c r="G56" s="1025"/>
      <c r="H56" s="1025"/>
      <c r="I56" s="1025"/>
      <c r="J56" s="1025"/>
      <c r="K56" s="1025"/>
      <c r="V56" s="3" t="b">
        <v>0</v>
      </c>
    </row>
    <row r="57" spans="1:22" ht="15" customHeight="1" x14ac:dyDescent="0.35">
      <c r="A57" s="288"/>
      <c r="B57" s="441"/>
      <c r="C57" s="438"/>
      <c r="D57" s="438"/>
      <c r="E57" s="438"/>
      <c r="F57" s="438"/>
      <c r="G57" s="438"/>
      <c r="H57" s="438"/>
      <c r="I57" s="438"/>
      <c r="J57" s="438"/>
      <c r="K57" s="438"/>
    </row>
    <row r="58" spans="1:22" ht="15" customHeight="1" x14ac:dyDescent="0.35">
      <c r="A58" s="443"/>
      <c r="B58" s="443"/>
      <c r="C58" s="443"/>
      <c r="D58" s="443"/>
      <c r="E58" s="1081" t="s">
        <v>1034</v>
      </c>
      <c r="F58" s="1081"/>
      <c r="G58" s="1081"/>
      <c r="H58" s="1081"/>
      <c r="I58" s="1081"/>
      <c r="J58" s="443"/>
      <c r="K58" s="443"/>
    </row>
    <row r="59" spans="1:22" ht="15" customHeight="1" x14ac:dyDescent="0.35">
      <c r="A59" s="443"/>
      <c r="B59" s="443"/>
      <c r="C59" s="443"/>
      <c r="D59" s="443"/>
      <c r="E59" s="444"/>
      <c r="F59" s="444"/>
      <c r="G59" s="444"/>
      <c r="H59" s="444"/>
      <c r="I59" s="444"/>
      <c r="J59" s="443"/>
      <c r="K59" s="443"/>
    </row>
    <row r="60" spans="1:22" ht="15" customHeight="1" x14ac:dyDescent="0.35">
      <c r="A60" s="1082"/>
      <c r="B60" s="1083"/>
      <c r="C60" s="1083"/>
      <c r="D60" s="1083"/>
      <c r="E60" s="1083"/>
      <c r="F60" s="1083"/>
      <c r="G60" s="1083"/>
      <c r="H60" s="1083"/>
      <c r="I60" s="1083"/>
      <c r="J60" s="1083"/>
      <c r="K60" s="1084"/>
    </row>
    <row r="61" spans="1:22" ht="15" customHeight="1" x14ac:dyDescent="0.35">
      <c r="A61" s="1085"/>
      <c r="B61" s="1086"/>
      <c r="C61" s="1086"/>
      <c r="D61" s="1086"/>
      <c r="E61" s="1086"/>
      <c r="F61" s="1086"/>
      <c r="G61" s="1086"/>
      <c r="H61" s="1086"/>
      <c r="I61" s="1086"/>
      <c r="J61" s="1086"/>
      <c r="K61" s="1087"/>
    </row>
    <row r="62" spans="1:22" ht="15" customHeight="1" x14ac:dyDescent="0.35">
      <c r="A62" s="1085"/>
      <c r="B62" s="1086"/>
      <c r="C62" s="1086"/>
      <c r="D62" s="1086"/>
      <c r="E62" s="1086"/>
      <c r="F62" s="1086"/>
      <c r="G62" s="1086"/>
      <c r="H62" s="1086"/>
      <c r="I62" s="1086"/>
      <c r="J62" s="1086"/>
      <c r="K62" s="1087"/>
    </row>
    <row r="63" spans="1:22" ht="15" customHeight="1" x14ac:dyDescent="0.35">
      <c r="A63" s="1085"/>
      <c r="B63" s="1086"/>
      <c r="C63" s="1086"/>
      <c r="D63" s="1086"/>
      <c r="E63" s="1086"/>
      <c r="F63" s="1086"/>
      <c r="G63" s="1086"/>
      <c r="H63" s="1086"/>
      <c r="I63" s="1086"/>
      <c r="J63" s="1086"/>
      <c r="K63" s="1087"/>
    </row>
    <row r="64" spans="1:22" ht="15" customHeight="1" x14ac:dyDescent="0.35">
      <c r="A64" s="1088"/>
      <c r="B64" s="1089"/>
      <c r="C64" s="1089"/>
      <c r="D64" s="1089"/>
      <c r="E64" s="1089"/>
      <c r="F64" s="1089"/>
      <c r="G64" s="1089"/>
      <c r="H64" s="1089"/>
      <c r="I64" s="1089"/>
      <c r="J64" s="1089"/>
      <c r="K64" s="1090"/>
    </row>
    <row r="65" spans="1:23" ht="15" customHeight="1" thickBot="1" x14ac:dyDescent="0.4">
      <c r="A65" s="446"/>
      <c r="B65" s="446"/>
      <c r="C65" s="446"/>
      <c r="D65" s="446"/>
      <c r="E65" s="446"/>
      <c r="F65" s="446"/>
      <c r="G65" s="446"/>
      <c r="H65" s="446"/>
      <c r="I65" s="447"/>
      <c r="J65" s="448" t="s">
        <v>1036</v>
      </c>
      <c r="K65" s="450"/>
    </row>
    <row r="66" spans="1:23" ht="15" customHeight="1" thickTop="1" x14ac:dyDescent="0.35">
      <c r="A66" s="421" t="s">
        <v>965</v>
      </c>
      <c r="B66" s="5"/>
      <c r="C66" s="1080"/>
      <c r="D66" s="1080"/>
      <c r="E66" s="1080"/>
      <c r="F66" s="1080"/>
      <c r="G66" s="1080"/>
      <c r="H66" s="1080"/>
      <c r="I66" s="1080"/>
      <c r="J66" s="1080"/>
      <c r="K66" s="1080"/>
    </row>
    <row r="67" spans="1:23" ht="15" customHeight="1" x14ac:dyDescent="0.35">
      <c r="A67" s="285"/>
      <c r="B67" s="1026" t="s">
        <v>972</v>
      </c>
      <c r="C67" s="1025"/>
      <c r="D67" s="1025"/>
      <c r="E67" s="1025"/>
      <c r="F67" s="1025"/>
      <c r="G67" s="1025"/>
      <c r="H67" s="1025"/>
      <c r="I67" s="1025"/>
      <c r="J67" s="1025"/>
      <c r="K67" s="1025"/>
      <c r="V67" s="3" t="b">
        <v>0</v>
      </c>
    </row>
    <row r="68" spans="1:23" ht="15" customHeight="1" x14ac:dyDescent="0.35">
      <c r="A68" s="285"/>
      <c r="B68" s="427"/>
      <c r="C68" s="1025" t="s">
        <v>190</v>
      </c>
      <c r="D68" s="1025"/>
      <c r="E68" s="1025"/>
      <c r="F68" s="1025"/>
      <c r="G68" s="1025"/>
      <c r="H68" s="1025"/>
      <c r="I68" s="1025"/>
      <c r="J68" s="1025"/>
      <c r="K68" s="1025"/>
      <c r="V68" s="3" t="b">
        <v>0</v>
      </c>
    </row>
    <row r="69" spans="1:23" ht="15" customHeight="1" x14ac:dyDescent="0.35">
      <c r="A69" s="285"/>
      <c r="B69" s="427"/>
      <c r="C69" s="1034" t="s">
        <v>701</v>
      </c>
      <c r="D69" s="1034"/>
      <c r="E69" s="1034"/>
      <c r="F69" s="1034"/>
      <c r="G69" s="1034"/>
      <c r="H69" s="1034"/>
      <c r="I69" s="1034"/>
      <c r="J69" s="1034"/>
      <c r="K69" s="1034"/>
      <c r="V69" s="3" t="b">
        <v>0</v>
      </c>
      <c r="W69" s="3" t="str">
        <f>IF(AND(V67=TRUE,V68=TRUE),#REF!,IF(AND(V67=TRUE,V69=TRUE),#REF!,"No Measures Justified"))</f>
        <v>No Measures Justified</v>
      </c>
    </row>
    <row r="70" spans="1:23" ht="15" customHeight="1" x14ac:dyDescent="0.35">
      <c r="A70" s="285"/>
      <c r="B70" s="438"/>
      <c r="C70" s="439"/>
      <c r="D70" s="439"/>
      <c r="E70" s="439"/>
      <c r="F70" s="439"/>
      <c r="G70" s="439"/>
      <c r="H70" s="439"/>
      <c r="I70" s="439"/>
      <c r="J70" s="439"/>
      <c r="K70" s="439"/>
    </row>
    <row r="71" spans="1:23" ht="15" customHeight="1" x14ac:dyDescent="0.35">
      <c r="A71" s="443"/>
      <c r="B71" s="443"/>
      <c r="C71" s="443"/>
      <c r="D71" s="443"/>
      <c r="E71" s="1081" t="s">
        <v>1034</v>
      </c>
      <c r="F71" s="1081"/>
      <c r="G71" s="1081"/>
      <c r="H71" s="1081"/>
      <c r="I71" s="1081"/>
      <c r="J71" s="443"/>
      <c r="K71" s="443"/>
    </row>
    <row r="72" spans="1:23" ht="15" customHeight="1" x14ac:dyDescent="0.35">
      <c r="A72" s="443"/>
      <c r="B72" s="443"/>
      <c r="C72" s="443"/>
      <c r="D72" s="443"/>
      <c r="E72" s="444"/>
      <c r="F72" s="444"/>
      <c r="G72" s="444"/>
      <c r="H72" s="444"/>
      <c r="I72" s="444"/>
      <c r="J72" s="443"/>
      <c r="K72" s="443"/>
    </row>
    <row r="73" spans="1:23" ht="15" customHeight="1" x14ac:dyDescent="0.35">
      <c r="A73" s="1082"/>
      <c r="B73" s="1083"/>
      <c r="C73" s="1083"/>
      <c r="D73" s="1083"/>
      <c r="E73" s="1083"/>
      <c r="F73" s="1083"/>
      <c r="G73" s="1083"/>
      <c r="H73" s="1083"/>
      <c r="I73" s="1083"/>
      <c r="J73" s="1083"/>
      <c r="K73" s="1084"/>
    </row>
    <row r="74" spans="1:23" ht="15" customHeight="1" x14ac:dyDescent="0.35">
      <c r="A74" s="1085"/>
      <c r="B74" s="1086"/>
      <c r="C74" s="1086"/>
      <c r="D74" s="1086"/>
      <c r="E74" s="1086"/>
      <c r="F74" s="1086"/>
      <c r="G74" s="1086"/>
      <c r="H74" s="1086"/>
      <c r="I74" s="1086"/>
      <c r="J74" s="1086"/>
      <c r="K74" s="1087"/>
    </row>
    <row r="75" spans="1:23" ht="15" customHeight="1" x14ac:dyDescent="0.35">
      <c r="A75" s="1085"/>
      <c r="B75" s="1086"/>
      <c r="C75" s="1086"/>
      <c r="D75" s="1086"/>
      <c r="E75" s="1086"/>
      <c r="F75" s="1086"/>
      <c r="G75" s="1086"/>
      <c r="H75" s="1086"/>
      <c r="I75" s="1086"/>
      <c r="J75" s="1086"/>
      <c r="K75" s="1087"/>
    </row>
    <row r="76" spans="1:23" ht="15" customHeight="1" x14ac:dyDescent="0.35">
      <c r="A76" s="1085"/>
      <c r="B76" s="1086"/>
      <c r="C76" s="1086"/>
      <c r="D76" s="1086"/>
      <c r="E76" s="1086"/>
      <c r="F76" s="1086"/>
      <c r="G76" s="1086"/>
      <c r="H76" s="1086"/>
      <c r="I76" s="1086"/>
      <c r="J76" s="1086"/>
      <c r="K76" s="1087"/>
    </row>
    <row r="77" spans="1:23" ht="15" customHeight="1" x14ac:dyDescent="0.35">
      <c r="A77" s="1088"/>
      <c r="B77" s="1089"/>
      <c r="C77" s="1089"/>
      <c r="D77" s="1089"/>
      <c r="E77" s="1089"/>
      <c r="F77" s="1089"/>
      <c r="G77" s="1089"/>
      <c r="H77" s="1089"/>
      <c r="I77" s="1089"/>
      <c r="J77" s="1089"/>
      <c r="K77" s="1090"/>
    </row>
    <row r="78" spans="1:23" ht="15" customHeight="1" thickBot="1" x14ac:dyDescent="0.4">
      <c r="A78" s="446"/>
      <c r="B78" s="446"/>
      <c r="C78" s="446"/>
      <c r="D78" s="446"/>
      <c r="E78" s="446"/>
      <c r="F78" s="446"/>
      <c r="G78" s="446"/>
      <c r="H78" s="446"/>
      <c r="I78" s="447"/>
      <c r="J78" s="448" t="s">
        <v>1036</v>
      </c>
      <c r="K78" s="450"/>
    </row>
    <row r="79" spans="1:23" ht="15" customHeight="1" thickTop="1" x14ac:dyDescent="0.35">
      <c r="A79" s="421" t="s">
        <v>964</v>
      </c>
      <c r="B79" s="5"/>
      <c r="C79" s="449"/>
      <c r="D79" s="449"/>
      <c r="E79" s="449"/>
      <c r="F79" s="449"/>
      <c r="G79" s="449"/>
      <c r="H79" s="449"/>
      <c r="I79" s="449"/>
      <c r="J79" s="449"/>
      <c r="K79" s="449"/>
    </row>
    <row r="80" spans="1:23" ht="15" customHeight="1" x14ac:dyDescent="0.35">
      <c r="A80" s="285"/>
      <c r="B80" s="1026" t="s">
        <v>971</v>
      </c>
      <c r="C80" s="1025"/>
      <c r="D80" s="1025"/>
      <c r="E80" s="1025"/>
      <c r="F80" s="1025"/>
      <c r="G80" s="1025"/>
      <c r="H80" s="1025"/>
      <c r="I80" s="1025"/>
      <c r="J80" s="1025"/>
      <c r="K80" s="1025"/>
      <c r="V80" s="3" t="b">
        <v>0</v>
      </c>
    </row>
    <row r="81" spans="1:33" ht="15" customHeight="1" x14ac:dyDescent="0.35">
      <c r="A81" s="285"/>
      <c r="B81" s="1026" t="s">
        <v>973</v>
      </c>
      <c r="C81" s="1025"/>
      <c r="D81" s="1025"/>
      <c r="E81" s="1025"/>
      <c r="F81" s="1025"/>
      <c r="G81" s="1025"/>
      <c r="H81" s="1025"/>
      <c r="I81" s="1025"/>
      <c r="J81" s="1025"/>
      <c r="K81" s="1025"/>
      <c r="V81" s="3" t="b">
        <v>0</v>
      </c>
    </row>
    <row r="82" spans="1:33" ht="15" customHeight="1" x14ac:dyDescent="0.35">
      <c r="A82" s="285"/>
      <c r="B82" s="1026" t="s">
        <v>975</v>
      </c>
      <c r="C82" s="1025"/>
      <c r="D82" s="1025"/>
      <c r="E82" s="1025"/>
      <c r="F82" s="1025"/>
      <c r="G82" s="1025"/>
      <c r="H82" s="1025"/>
      <c r="I82" s="1025"/>
      <c r="J82" s="1025"/>
      <c r="K82" s="1025"/>
      <c r="V82" s="3" t="b">
        <v>0</v>
      </c>
      <c r="W82" s="3" t="str">
        <f>IF(AND(V80=TRUE,V81=TRUE,V82=TRUE),"See Assessment for justification and work order for measure parameters","No Measures Justified")</f>
        <v>No Measures Justified</v>
      </c>
    </row>
    <row r="83" spans="1:33" ht="15" customHeight="1" x14ac:dyDescent="0.35">
      <c r="A83" s="443"/>
      <c r="B83" s="443"/>
      <c r="C83" s="443"/>
      <c r="D83" s="443"/>
      <c r="E83" s="1081" t="s">
        <v>1034</v>
      </c>
      <c r="F83" s="1081"/>
      <c r="G83" s="1081"/>
      <c r="H83" s="1081"/>
      <c r="I83" s="1081"/>
      <c r="J83" s="443"/>
      <c r="K83" s="443"/>
    </row>
    <row r="84" spans="1:33" ht="15" customHeight="1" x14ac:dyDescent="0.35">
      <c r="A84" s="443"/>
      <c r="B84" s="443"/>
      <c r="C84" s="443"/>
      <c r="D84" s="443"/>
      <c r="E84" s="444"/>
      <c r="F84" s="444"/>
      <c r="G84" s="444"/>
      <c r="H84" s="444"/>
      <c r="I84" s="444"/>
      <c r="J84" s="443"/>
      <c r="K84" s="443"/>
    </row>
    <row r="85" spans="1:33" ht="15" customHeight="1" x14ac:dyDescent="0.35">
      <c r="A85" s="1082"/>
      <c r="B85" s="1083"/>
      <c r="C85" s="1083"/>
      <c r="D85" s="1083"/>
      <c r="E85" s="1083"/>
      <c r="F85" s="1083"/>
      <c r="G85" s="1083"/>
      <c r="H85" s="1083"/>
      <c r="I85" s="1083"/>
      <c r="J85" s="1083"/>
      <c r="K85" s="1084"/>
    </row>
    <row r="86" spans="1:33" ht="15" customHeight="1" x14ac:dyDescent="0.35">
      <c r="A86" s="1085"/>
      <c r="B86" s="1086"/>
      <c r="C86" s="1086"/>
      <c r="D86" s="1086"/>
      <c r="E86" s="1086"/>
      <c r="F86" s="1086"/>
      <c r="G86" s="1086"/>
      <c r="H86" s="1086"/>
      <c r="I86" s="1086"/>
      <c r="J86" s="1086"/>
      <c r="K86" s="1087"/>
    </row>
    <row r="87" spans="1:33" ht="15" customHeight="1" x14ac:dyDescent="0.35">
      <c r="A87" s="1085"/>
      <c r="B87" s="1086"/>
      <c r="C87" s="1086"/>
      <c r="D87" s="1086"/>
      <c r="E87" s="1086"/>
      <c r="F87" s="1086"/>
      <c r="G87" s="1086"/>
      <c r="H87" s="1086"/>
      <c r="I87" s="1086"/>
      <c r="J87" s="1086"/>
      <c r="K87" s="1087"/>
    </row>
    <row r="88" spans="1:33" ht="15" customHeight="1" x14ac:dyDescent="0.35">
      <c r="A88" s="1085"/>
      <c r="B88" s="1086"/>
      <c r="C88" s="1086"/>
      <c r="D88" s="1086"/>
      <c r="E88" s="1086"/>
      <c r="F88" s="1086"/>
      <c r="G88" s="1086"/>
      <c r="H88" s="1086"/>
      <c r="I88" s="1086"/>
      <c r="J88" s="1086"/>
      <c r="K88" s="1087"/>
    </row>
    <row r="89" spans="1:33" ht="15" customHeight="1" x14ac:dyDescent="0.35">
      <c r="A89" s="1088"/>
      <c r="B89" s="1089"/>
      <c r="C89" s="1089"/>
      <c r="D89" s="1089"/>
      <c r="E89" s="1089"/>
      <c r="F89" s="1089"/>
      <c r="G89" s="1089"/>
      <c r="H89" s="1089"/>
      <c r="I89" s="1089"/>
      <c r="J89" s="1089"/>
      <c r="K89" s="1090"/>
    </row>
    <row r="90" spans="1:33" ht="15" customHeight="1" thickBot="1" x14ac:dyDescent="0.4">
      <c r="A90" s="446"/>
      <c r="B90" s="446"/>
      <c r="C90" s="446"/>
      <c r="D90" s="446"/>
      <c r="E90" s="446"/>
      <c r="F90" s="446"/>
      <c r="G90" s="446"/>
      <c r="H90" s="446"/>
      <c r="I90" s="447"/>
      <c r="J90" s="448" t="s">
        <v>1036</v>
      </c>
      <c r="K90" s="450"/>
    </row>
    <row r="91" spans="1:33" s="423" customFormat="1" ht="21" customHeight="1" thickTop="1" x14ac:dyDescent="0.35">
      <c r="A91" s="1091" t="s">
        <v>173</v>
      </c>
      <c r="B91" s="1091"/>
      <c r="C91" s="1091"/>
      <c r="D91" s="1091"/>
      <c r="E91" s="1091"/>
      <c r="F91" s="1091"/>
      <c r="G91" s="1091"/>
      <c r="H91" s="1091"/>
      <c r="I91" s="1091"/>
      <c r="J91" s="1091"/>
      <c r="K91" s="1091"/>
    </row>
    <row r="92" spans="1:33" ht="15" customHeight="1" x14ac:dyDescent="0.35">
      <c r="A92" s="421" t="s">
        <v>974</v>
      </c>
      <c r="B92" s="5"/>
      <c r="C92" s="449"/>
      <c r="D92" s="449"/>
      <c r="E92" s="449"/>
      <c r="F92" s="449"/>
      <c r="G92" s="449"/>
      <c r="H92" s="449"/>
      <c r="I92" s="449"/>
      <c r="J92" s="449"/>
      <c r="K92" s="449"/>
    </row>
    <row r="93" spans="1:33" ht="15" customHeight="1" x14ac:dyDescent="0.35">
      <c r="A93" s="285"/>
      <c r="B93" s="1047" t="s">
        <v>1037</v>
      </c>
      <c r="C93" s="1047"/>
      <c r="D93" s="1047"/>
      <c r="E93" s="1047"/>
      <c r="F93" s="1047"/>
      <c r="G93" s="1047"/>
      <c r="H93" s="1047"/>
      <c r="I93" s="1047"/>
      <c r="J93" s="1047"/>
      <c r="K93" s="1047"/>
      <c r="AG93" s="451"/>
    </row>
    <row r="94" spans="1:33" ht="15" customHeight="1" x14ac:dyDescent="0.35">
      <c r="A94" s="285"/>
      <c r="B94" s="1047" t="s">
        <v>1030</v>
      </c>
      <c r="C94" s="1047"/>
      <c r="D94" s="1047"/>
      <c r="E94" s="1047"/>
      <c r="F94" s="1047"/>
      <c r="G94" s="1047"/>
      <c r="H94" s="1047"/>
      <c r="I94" s="1047"/>
      <c r="J94" s="1047"/>
      <c r="K94" s="1047"/>
      <c r="V94" s="3" t="b">
        <v>0</v>
      </c>
    </row>
    <row r="95" spans="1:33" ht="15" customHeight="1" x14ac:dyDescent="0.35">
      <c r="A95" s="285"/>
      <c r="B95" s="1047"/>
      <c r="C95" s="1047"/>
      <c r="D95" s="1047"/>
      <c r="E95" s="1047"/>
      <c r="F95" s="1047"/>
      <c r="G95" s="1047"/>
      <c r="H95" s="1047"/>
      <c r="I95" s="1047"/>
      <c r="J95" s="1047"/>
      <c r="K95" s="1047"/>
    </row>
    <row r="96" spans="1:33" ht="15" customHeight="1" x14ac:dyDescent="0.35">
      <c r="A96" s="285"/>
      <c r="B96" s="440"/>
      <c r="C96" s="440"/>
      <c r="D96" s="440"/>
      <c r="E96" s="440"/>
      <c r="F96" s="440"/>
      <c r="G96" s="440"/>
      <c r="H96" s="440"/>
      <c r="I96" s="440"/>
      <c r="J96" s="440"/>
      <c r="K96" s="440"/>
    </row>
    <row r="97" spans="1:22" ht="15" customHeight="1" x14ac:dyDescent="0.35">
      <c r="A97" s="443"/>
      <c r="B97" s="443"/>
      <c r="C97" s="443"/>
      <c r="D97" s="443"/>
      <c r="E97" s="1081" t="s">
        <v>1034</v>
      </c>
      <c r="F97" s="1081"/>
      <c r="G97" s="1081"/>
      <c r="H97" s="1081"/>
      <c r="I97" s="1081"/>
      <c r="J97" s="443"/>
      <c r="K97" s="443"/>
    </row>
    <row r="98" spans="1:22" ht="15" customHeight="1" x14ac:dyDescent="0.35">
      <c r="A98" s="443"/>
      <c r="B98" s="443"/>
      <c r="C98" s="443"/>
      <c r="D98" s="443"/>
      <c r="E98" s="444"/>
      <c r="F98" s="444"/>
      <c r="G98" s="444"/>
      <c r="H98" s="444"/>
      <c r="I98" s="444"/>
      <c r="J98" s="443"/>
      <c r="K98" s="443"/>
    </row>
    <row r="99" spans="1:22" ht="15" customHeight="1" x14ac:dyDescent="0.35">
      <c r="A99" s="1082"/>
      <c r="B99" s="1083"/>
      <c r="C99" s="1083"/>
      <c r="D99" s="1083"/>
      <c r="E99" s="1083"/>
      <c r="F99" s="1083"/>
      <c r="G99" s="1083"/>
      <c r="H99" s="1083"/>
      <c r="I99" s="1083"/>
      <c r="J99" s="1083"/>
      <c r="K99" s="1084"/>
    </row>
    <row r="100" spans="1:22" ht="15" customHeight="1" x14ac:dyDescent="0.35">
      <c r="A100" s="1085"/>
      <c r="B100" s="1086"/>
      <c r="C100" s="1086"/>
      <c r="D100" s="1086"/>
      <c r="E100" s="1086"/>
      <c r="F100" s="1086"/>
      <c r="G100" s="1086"/>
      <c r="H100" s="1086"/>
      <c r="I100" s="1086"/>
      <c r="J100" s="1086"/>
      <c r="K100" s="1087"/>
    </row>
    <row r="101" spans="1:22" ht="15" customHeight="1" x14ac:dyDescent="0.35">
      <c r="A101" s="1088"/>
      <c r="B101" s="1089"/>
      <c r="C101" s="1089"/>
      <c r="D101" s="1089"/>
      <c r="E101" s="1089"/>
      <c r="F101" s="1089"/>
      <c r="G101" s="1089"/>
      <c r="H101" s="1089"/>
      <c r="I101" s="1089"/>
      <c r="J101" s="1089"/>
      <c r="K101" s="1090"/>
    </row>
    <row r="102" spans="1:22" ht="15" customHeight="1" thickBot="1" x14ac:dyDescent="0.4">
      <c r="A102" s="446"/>
      <c r="B102" s="446"/>
      <c r="C102" s="446"/>
      <c r="D102" s="446"/>
      <c r="E102" s="446"/>
      <c r="F102" s="446"/>
      <c r="G102" s="446"/>
      <c r="H102" s="446"/>
      <c r="I102" s="452"/>
      <c r="J102" s="453" t="s">
        <v>1036</v>
      </c>
      <c r="K102" s="454"/>
    </row>
    <row r="103" spans="1:22" ht="15" customHeight="1" thickTop="1" x14ac:dyDescent="0.35">
      <c r="A103" s="422" t="s">
        <v>705</v>
      </c>
      <c r="B103" s="288"/>
      <c r="C103" s="1079"/>
      <c r="D103" s="1079"/>
      <c r="E103" s="1079"/>
      <c r="F103" s="1079"/>
      <c r="G103" s="1079"/>
      <c r="H103" s="1079"/>
      <c r="I103" s="1079"/>
      <c r="J103" s="1079"/>
      <c r="K103" s="1079"/>
    </row>
    <row r="104" spans="1:22" ht="15" customHeight="1" x14ac:dyDescent="0.35">
      <c r="A104" s="288"/>
      <c r="B104" s="1026" t="s">
        <v>1024</v>
      </c>
      <c r="C104" s="1025"/>
      <c r="D104" s="1025"/>
      <c r="E104" s="1025"/>
      <c r="F104" s="1025"/>
      <c r="G104" s="1025"/>
      <c r="H104" s="1025"/>
      <c r="I104" s="1025"/>
      <c r="J104" s="1025"/>
      <c r="K104" s="1025"/>
      <c r="V104" s="3" t="b">
        <v>0</v>
      </c>
    </row>
    <row r="105" spans="1:22" ht="15" customHeight="1" x14ac:dyDescent="0.35">
      <c r="A105" s="288"/>
      <c r="B105" s="1026" t="s">
        <v>1025</v>
      </c>
      <c r="C105" s="1025"/>
      <c r="D105" s="1025"/>
      <c r="E105" s="1025"/>
      <c r="F105" s="1025"/>
      <c r="G105" s="1025"/>
      <c r="H105" s="1025"/>
      <c r="I105" s="1025"/>
      <c r="J105" s="1025"/>
      <c r="K105" s="1025"/>
      <c r="V105" s="3" t="b">
        <v>0</v>
      </c>
    </row>
    <row r="106" spans="1:22" ht="15" customHeight="1" x14ac:dyDescent="0.35">
      <c r="A106" s="288"/>
      <c r="B106" s="420" t="s">
        <v>978</v>
      </c>
      <c r="C106" s="285"/>
      <c r="D106" s="285"/>
      <c r="E106" s="285"/>
      <c r="F106" s="285"/>
      <c r="G106" s="285"/>
      <c r="H106" s="285"/>
      <c r="I106" s="285"/>
      <c r="J106" s="285"/>
      <c r="K106" s="285"/>
      <c r="V106" s="3" t="b">
        <v>0</v>
      </c>
    </row>
    <row r="107" spans="1:22" ht="15" customHeight="1" x14ac:dyDescent="0.35">
      <c r="A107" s="288"/>
      <c r="B107" s="420" t="s">
        <v>979</v>
      </c>
      <c r="C107" s="285"/>
      <c r="D107" s="285"/>
      <c r="E107" s="285"/>
      <c r="F107" s="285"/>
      <c r="G107" s="285"/>
      <c r="H107" s="285"/>
      <c r="I107" s="285"/>
      <c r="J107" s="285"/>
      <c r="K107" s="285"/>
    </row>
    <row r="108" spans="1:22" ht="15" customHeight="1" x14ac:dyDescent="0.35">
      <c r="A108" s="288"/>
      <c r="B108" s="420"/>
      <c r="C108" s="285"/>
      <c r="D108" s="285"/>
      <c r="E108" s="285"/>
      <c r="F108" s="285"/>
      <c r="G108" s="285"/>
      <c r="H108" s="285"/>
      <c r="I108" s="285"/>
      <c r="J108" s="285"/>
      <c r="K108" s="285"/>
    </row>
    <row r="109" spans="1:22" ht="15" customHeight="1" x14ac:dyDescent="0.35">
      <c r="A109" s="443"/>
      <c r="B109" s="443"/>
      <c r="C109" s="443"/>
      <c r="D109" s="443"/>
      <c r="E109" s="1081" t="s">
        <v>1034</v>
      </c>
      <c r="F109" s="1081"/>
      <c r="G109" s="1081"/>
      <c r="H109" s="1081"/>
      <c r="I109" s="1081"/>
      <c r="J109" s="443"/>
      <c r="K109" s="443"/>
    </row>
    <row r="110" spans="1:22" ht="15" customHeight="1" x14ac:dyDescent="0.35">
      <c r="A110" s="443"/>
      <c r="B110" s="443"/>
      <c r="C110" s="443"/>
      <c r="D110" s="443"/>
      <c r="E110" s="444"/>
      <c r="F110" s="444"/>
      <c r="G110" s="444"/>
      <c r="H110" s="444"/>
      <c r="I110" s="444"/>
      <c r="J110" s="443"/>
      <c r="K110" s="443"/>
    </row>
    <row r="111" spans="1:22" ht="15" customHeight="1" x14ac:dyDescent="0.35">
      <c r="A111" s="1082"/>
      <c r="B111" s="1083"/>
      <c r="C111" s="1083"/>
      <c r="D111" s="1083"/>
      <c r="E111" s="1083"/>
      <c r="F111" s="1083"/>
      <c r="G111" s="1083"/>
      <c r="H111" s="1083"/>
      <c r="I111" s="1083"/>
      <c r="J111" s="1083"/>
      <c r="K111" s="1084"/>
    </row>
    <row r="112" spans="1:22" ht="15" customHeight="1" x14ac:dyDescent="0.35">
      <c r="A112" s="1085"/>
      <c r="B112" s="1086"/>
      <c r="C112" s="1086"/>
      <c r="D112" s="1086"/>
      <c r="E112" s="1086"/>
      <c r="F112" s="1086"/>
      <c r="G112" s="1086"/>
      <c r="H112" s="1086"/>
      <c r="I112" s="1086"/>
      <c r="J112" s="1086"/>
      <c r="K112" s="1087"/>
    </row>
    <row r="113" spans="1:28" ht="15" customHeight="1" x14ac:dyDescent="0.35">
      <c r="A113" s="1085"/>
      <c r="B113" s="1086"/>
      <c r="C113" s="1086"/>
      <c r="D113" s="1086"/>
      <c r="E113" s="1086"/>
      <c r="F113" s="1086"/>
      <c r="G113" s="1086"/>
      <c r="H113" s="1086"/>
      <c r="I113" s="1086"/>
      <c r="J113" s="1086"/>
      <c r="K113" s="1087"/>
    </row>
    <row r="114" spans="1:28" ht="15" customHeight="1" x14ac:dyDescent="0.35">
      <c r="A114" s="1085"/>
      <c r="B114" s="1086"/>
      <c r="C114" s="1086"/>
      <c r="D114" s="1086"/>
      <c r="E114" s="1086"/>
      <c r="F114" s="1086"/>
      <c r="G114" s="1086"/>
      <c r="H114" s="1086"/>
      <c r="I114" s="1086"/>
      <c r="J114" s="1086"/>
      <c r="K114" s="1087"/>
    </row>
    <row r="115" spans="1:28" ht="15" customHeight="1" x14ac:dyDescent="0.35">
      <c r="A115" s="1088"/>
      <c r="B115" s="1089"/>
      <c r="C115" s="1089"/>
      <c r="D115" s="1089"/>
      <c r="E115" s="1089"/>
      <c r="F115" s="1089"/>
      <c r="G115" s="1089"/>
      <c r="H115" s="1089"/>
      <c r="I115" s="1089"/>
      <c r="J115" s="1089"/>
      <c r="K115" s="1090"/>
    </row>
    <row r="116" spans="1:28" ht="15" customHeight="1" thickBot="1" x14ac:dyDescent="0.4">
      <c r="A116" s="446"/>
      <c r="B116" s="446"/>
      <c r="C116" s="446"/>
      <c r="D116" s="446"/>
      <c r="E116" s="446"/>
      <c r="F116" s="446"/>
      <c r="G116" s="446"/>
      <c r="H116" s="446"/>
      <c r="I116" s="447"/>
      <c r="J116" s="448" t="s">
        <v>1036</v>
      </c>
      <c r="K116" s="450"/>
    </row>
    <row r="117" spans="1:28" ht="15" customHeight="1" thickTop="1" x14ac:dyDescent="0.35">
      <c r="A117" s="422" t="s">
        <v>976</v>
      </c>
      <c r="B117" s="288"/>
      <c r="C117" s="1079"/>
      <c r="D117" s="1079"/>
      <c r="E117" s="1079"/>
      <c r="F117" s="1079"/>
      <c r="G117" s="1079"/>
      <c r="H117" s="1079"/>
      <c r="I117" s="1079"/>
      <c r="J117" s="1079"/>
      <c r="K117" s="1079"/>
    </row>
    <row r="118" spans="1:28" ht="15" customHeight="1" x14ac:dyDescent="0.35">
      <c r="A118" s="285"/>
      <c r="B118" s="288" t="s">
        <v>977</v>
      </c>
      <c r="C118" s="285"/>
      <c r="D118" s="285"/>
      <c r="E118" s="285"/>
      <c r="F118" s="285"/>
      <c r="G118" s="285"/>
      <c r="H118" s="285"/>
      <c r="I118" s="285"/>
      <c r="J118" s="285"/>
      <c r="K118" s="285"/>
      <c r="N118" s="4"/>
      <c r="O118" s="4"/>
      <c r="P118" s="4"/>
      <c r="Q118" s="4"/>
      <c r="R118" s="4"/>
      <c r="S118" s="4"/>
      <c r="T118" s="4"/>
      <c r="U118" s="4"/>
      <c r="V118" s="4" t="b">
        <v>0</v>
      </c>
      <c r="W118" s="3" t="e">
        <f>IF(OR(V104=TRUE,V105=TRUE,V106=TRUE,#REF!=TRUE,V118=TRUE),"Unit met required criteria above &amp; assessment justifies measures on work orders","No Measures Justified")</f>
        <v>#REF!</v>
      </c>
    </row>
    <row r="119" spans="1:28" ht="15" customHeight="1" x14ac:dyDescent="0.35">
      <c r="A119" s="285"/>
      <c r="B119" s="288"/>
      <c r="C119" s="285"/>
      <c r="D119" s="285"/>
      <c r="E119" s="285"/>
      <c r="F119" s="285"/>
      <c r="G119" s="285"/>
      <c r="H119" s="285"/>
      <c r="I119" s="285"/>
      <c r="J119" s="285"/>
      <c r="K119" s="285"/>
      <c r="N119" s="4"/>
      <c r="O119" s="4"/>
      <c r="P119" s="4"/>
      <c r="Q119" s="4"/>
      <c r="R119" s="4"/>
      <c r="S119" s="4"/>
      <c r="T119" s="4"/>
      <c r="U119" s="4"/>
      <c r="V119" s="4"/>
    </row>
    <row r="120" spans="1:28" ht="15" customHeight="1" x14ac:dyDescent="0.35">
      <c r="A120" s="443"/>
      <c r="B120" s="443"/>
      <c r="C120" s="443"/>
      <c r="D120" s="443"/>
      <c r="E120" s="1081" t="s">
        <v>1034</v>
      </c>
      <c r="F120" s="1081"/>
      <c r="G120" s="1081"/>
      <c r="H120" s="1081"/>
      <c r="I120" s="1081"/>
      <c r="J120" s="443"/>
      <c r="K120" s="443"/>
      <c r="N120" s="4"/>
      <c r="O120" s="4"/>
      <c r="P120" s="4"/>
      <c r="Q120" s="4"/>
      <c r="R120" s="4"/>
      <c r="S120" s="4"/>
      <c r="T120" s="4"/>
      <c r="U120" s="4"/>
      <c r="V120" s="4"/>
    </row>
    <row r="121" spans="1:28" ht="15" customHeight="1" x14ac:dyDescent="0.35">
      <c r="A121" s="443"/>
      <c r="B121" s="443"/>
      <c r="C121" s="443"/>
      <c r="D121" s="443"/>
      <c r="E121" s="444"/>
      <c r="F121" s="444"/>
      <c r="G121" s="444"/>
      <c r="H121" s="444"/>
      <c r="I121" s="444"/>
      <c r="J121" s="443"/>
      <c r="K121" s="443"/>
      <c r="N121" s="4"/>
      <c r="O121" s="4"/>
      <c r="P121" s="4"/>
      <c r="Q121" s="4"/>
      <c r="R121" s="4"/>
      <c r="S121" s="4"/>
      <c r="T121" s="4"/>
      <c r="U121" s="4"/>
      <c r="V121" s="4"/>
    </row>
    <row r="122" spans="1:28" ht="15" customHeight="1" x14ac:dyDescent="0.35">
      <c r="A122" s="1082"/>
      <c r="B122" s="1083"/>
      <c r="C122" s="1083"/>
      <c r="D122" s="1083"/>
      <c r="E122" s="1083"/>
      <c r="F122" s="1083"/>
      <c r="G122" s="1083"/>
      <c r="H122" s="1083"/>
      <c r="I122" s="1083"/>
      <c r="J122" s="1083"/>
      <c r="K122" s="1084"/>
      <c r="N122" s="4"/>
      <c r="O122" s="4"/>
      <c r="P122" s="4"/>
      <c r="Q122" s="4"/>
      <c r="R122" s="4"/>
      <c r="S122" s="4"/>
      <c r="T122" s="4"/>
      <c r="U122" s="4"/>
      <c r="V122" s="4"/>
    </row>
    <row r="123" spans="1:28" ht="15" customHeight="1" x14ac:dyDescent="0.35">
      <c r="A123" s="1085"/>
      <c r="B123" s="1086"/>
      <c r="C123" s="1086"/>
      <c r="D123" s="1086"/>
      <c r="E123" s="1086"/>
      <c r="F123" s="1086"/>
      <c r="G123" s="1086"/>
      <c r="H123" s="1086"/>
      <c r="I123" s="1086"/>
      <c r="J123" s="1086"/>
      <c r="K123" s="1087"/>
      <c r="N123" s="4"/>
      <c r="O123" s="4"/>
      <c r="P123" s="4"/>
      <c r="Q123" s="4"/>
      <c r="R123" s="4"/>
      <c r="S123" s="4"/>
      <c r="T123" s="4"/>
      <c r="U123" s="4"/>
      <c r="V123" s="4"/>
    </row>
    <row r="124" spans="1:28" ht="15" customHeight="1" x14ac:dyDescent="0.35">
      <c r="A124" s="1088"/>
      <c r="B124" s="1089"/>
      <c r="C124" s="1089"/>
      <c r="D124" s="1089"/>
      <c r="E124" s="1089"/>
      <c r="F124" s="1089"/>
      <c r="G124" s="1089"/>
      <c r="H124" s="1089"/>
      <c r="I124" s="1089"/>
      <c r="J124" s="1089"/>
      <c r="K124" s="1090"/>
      <c r="N124" s="4"/>
      <c r="O124" s="4"/>
      <c r="P124" s="4"/>
      <c r="Q124" s="4"/>
      <c r="R124" s="4"/>
      <c r="S124" s="4"/>
      <c r="T124" s="4"/>
      <c r="U124" s="4"/>
      <c r="V124" s="4"/>
    </row>
    <row r="125" spans="1:28" ht="15" customHeight="1" thickBot="1" x14ac:dyDescent="0.4">
      <c r="A125" s="446"/>
      <c r="B125" s="446"/>
      <c r="C125" s="446"/>
      <c r="D125" s="446"/>
      <c r="E125" s="446"/>
      <c r="F125" s="446"/>
      <c r="G125" s="446"/>
      <c r="H125" s="446"/>
      <c r="I125" s="447"/>
      <c r="J125" s="448" t="s">
        <v>1036</v>
      </c>
      <c r="K125" s="450"/>
      <c r="N125" s="4"/>
      <c r="O125" s="4"/>
      <c r="P125" s="4"/>
      <c r="Q125" s="4"/>
      <c r="R125" s="4"/>
      <c r="S125" s="4"/>
      <c r="T125" s="4"/>
      <c r="U125" s="4"/>
      <c r="V125" s="4"/>
    </row>
    <row r="126" spans="1:28" ht="15" customHeight="1" thickTop="1" x14ac:dyDescent="0.35">
      <c r="A126" s="421" t="s">
        <v>704</v>
      </c>
      <c r="B126" s="285"/>
      <c r="C126" s="285"/>
      <c r="D126" s="1080"/>
      <c r="E126" s="1080"/>
      <c r="F126" s="1080"/>
      <c r="G126" s="1080"/>
      <c r="H126" s="1080"/>
      <c r="I126" s="1080"/>
      <c r="J126" s="1080"/>
      <c r="K126" s="1080"/>
    </row>
    <row r="127" spans="1:28" ht="15" customHeight="1" x14ac:dyDescent="0.35">
      <c r="A127" s="288"/>
      <c r="B127" s="1026" t="s">
        <v>980</v>
      </c>
      <c r="C127" s="1025"/>
      <c r="D127" s="1025"/>
      <c r="E127" s="1025"/>
      <c r="F127" s="1025"/>
      <c r="G127" s="1025"/>
      <c r="H127" s="1025"/>
      <c r="I127" s="1025"/>
      <c r="J127" s="1025"/>
      <c r="K127" s="1025"/>
      <c r="V127" s="3" t="b">
        <v>0</v>
      </c>
      <c r="W127" s="4"/>
      <c r="X127" s="4"/>
      <c r="Z127" s="4"/>
      <c r="AA127" s="4"/>
      <c r="AB127" s="4"/>
    </row>
    <row r="128" spans="1:28" ht="15" customHeight="1" x14ac:dyDescent="0.35">
      <c r="A128" s="285"/>
      <c r="B128" s="1026" t="s">
        <v>983</v>
      </c>
      <c r="C128" s="1025"/>
      <c r="D128" s="1025"/>
      <c r="E128" s="1025"/>
      <c r="F128" s="1025"/>
      <c r="G128" s="1025"/>
      <c r="H128" s="1025"/>
      <c r="I128" s="1025"/>
      <c r="J128" s="1025"/>
      <c r="K128" s="1025"/>
      <c r="V128" s="3" t="b">
        <v>0</v>
      </c>
    </row>
    <row r="129" spans="1:24" ht="15" customHeight="1" x14ac:dyDescent="0.35">
      <c r="A129" s="288"/>
      <c r="B129" s="420" t="s">
        <v>981</v>
      </c>
      <c r="C129" s="285"/>
      <c r="D129" s="285"/>
      <c r="E129" s="285"/>
      <c r="F129" s="285"/>
      <c r="G129" s="285"/>
      <c r="H129" s="285"/>
      <c r="I129" s="285"/>
      <c r="J129" s="285"/>
      <c r="K129" s="285"/>
      <c r="V129" s="3" t="b">
        <v>0</v>
      </c>
      <c r="W129" s="3" t="str">
        <f>IF(AND(V127=TRUE,V128=TRUE,V129=TRUE),"Unit met required criteria above &amp; assessment justifies measures on work orders","No Measures Justified")</f>
        <v>No Measures Justified</v>
      </c>
    </row>
    <row r="130" spans="1:24" ht="15" customHeight="1" x14ac:dyDescent="0.35">
      <c r="A130" s="288"/>
      <c r="B130" s="420" t="s">
        <v>982</v>
      </c>
      <c r="C130" s="285"/>
      <c r="D130" s="285"/>
      <c r="E130" s="285"/>
      <c r="F130" s="285"/>
      <c r="G130" s="285"/>
      <c r="H130" s="285"/>
      <c r="I130" s="285"/>
      <c r="J130" s="285"/>
      <c r="K130" s="285"/>
    </row>
    <row r="131" spans="1:24" ht="15" customHeight="1" x14ac:dyDescent="0.35">
      <c r="A131" s="288"/>
      <c r="B131" s="420"/>
      <c r="C131" s="285"/>
      <c r="D131" s="285"/>
      <c r="E131" s="285"/>
      <c r="F131" s="285"/>
      <c r="G131" s="285"/>
      <c r="H131" s="285"/>
      <c r="I131" s="285"/>
      <c r="J131" s="285"/>
      <c r="K131" s="285"/>
    </row>
    <row r="132" spans="1:24" ht="15" customHeight="1" x14ac:dyDescent="0.35">
      <c r="A132" s="443"/>
      <c r="B132" s="443"/>
      <c r="C132" s="443"/>
      <c r="D132" s="443"/>
      <c r="E132" s="1081" t="s">
        <v>1034</v>
      </c>
      <c r="F132" s="1081"/>
      <c r="G132" s="1081"/>
      <c r="H132" s="1081"/>
      <c r="I132" s="1081"/>
      <c r="J132" s="443"/>
      <c r="K132" s="443"/>
    </row>
    <row r="133" spans="1:24" ht="15" customHeight="1" x14ac:dyDescent="0.35">
      <c r="A133" s="443"/>
      <c r="B133" s="443"/>
      <c r="C133" s="443"/>
      <c r="D133" s="443"/>
      <c r="E133" s="444"/>
      <c r="F133" s="444"/>
      <c r="G133" s="444"/>
      <c r="H133" s="444"/>
      <c r="I133" s="444"/>
      <c r="J133" s="443"/>
      <c r="K133" s="443"/>
    </row>
    <row r="134" spans="1:24" ht="15" customHeight="1" x14ac:dyDescent="0.35">
      <c r="A134" s="1082"/>
      <c r="B134" s="1083"/>
      <c r="C134" s="1083"/>
      <c r="D134" s="1083"/>
      <c r="E134" s="1083"/>
      <c r="F134" s="1083"/>
      <c r="G134" s="1083"/>
      <c r="H134" s="1083"/>
      <c r="I134" s="1083"/>
      <c r="J134" s="1083"/>
      <c r="K134" s="1084"/>
    </row>
    <row r="135" spans="1:24" ht="15" customHeight="1" x14ac:dyDescent="0.35">
      <c r="A135" s="1085"/>
      <c r="B135" s="1086"/>
      <c r="C135" s="1086"/>
      <c r="D135" s="1086"/>
      <c r="E135" s="1086"/>
      <c r="F135" s="1086"/>
      <c r="G135" s="1086"/>
      <c r="H135" s="1086"/>
      <c r="I135" s="1086"/>
      <c r="J135" s="1086"/>
      <c r="K135" s="1087"/>
    </row>
    <row r="136" spans="1:24" ht="15" customHeight="1" x14ac:dyDescent="0.35">
      <c r="A136" s="1085"/>
      <c r="B136" s="1086"/>
      <c r="C136" s="1086"/>
      <c r="D136" s="1086"/>
      <c r="E136" s="1086"/>
      <c r="F136" s="1086"/>
      <c r="G136" s="1086"/>
      <c r="H136" s="1086"/>
      <c r="I136" s="1086"/>
      <c r="J136" s="1086"/>
      <c r="K136" s="1087"/>
    </row>
    <row r="137" spans="1:24" ht="15" customHeight="1" x14ac:dyDescent="0.35">
      <c r="A137" s="1085"/>
      <c r="B137" s="1086"/>
      <c r="C137" s="1086"/>
      <c r="D137" s="1086"/>
      <c r="E137" s="1086"/>
      <c r="F137" s="1086"/>
      <c r="G137" s="1086"/>
      <c r="H137" s="1086"/>
      <c r="I137" s="1086"/>
      <c r="J137" s="1086"/>
      <c r="K137" s="1087"/>
    </row>
    <row r="138" spans="1:24" ht="15" customHeight="1" x14ac:dyDescent="0.35">
      <c r="A138" s="1088"/>
      <c r="B138" s="1089"/>
      <c r="C138" s="1089"/>
      <c r="D138" s="1089"/>
      <c r="E138" s="1089"/>
      <c r="F138" s="1089"/>
      <c r="G138" s="1089"/>
      <c r="H138" s="1089"/>
      <c r="I138" s="1089"/>
      <c r="J138" s="1089"/>
      <c r="K138" s="1090"/>
    </row>
    <row r="139" spans="1:24" ht="15" customHeight="1" thickBot="1" x14ac:dyDescent="0.4">
      <c r="A139" s="446"/>
      <c r="B139" s="446"/>
      <c r="C139" s="446"/>
      <c r="D139" s="446"/>
      <c r="E139" s="446"/>
      <c r="F139" s="446"/>
      <c r="G139" s="446"/>
      <c r="H139" s="446"/>
      <c r="I139" s="447"/>
      <c r="J139" s="448" t="s">
        <v>1036</v>
      </c>
      <c r="K139" s="450"/>
    </row>
    <row r="140" spans="1:24" ht="15" customHeight="1" thickTop="1" x14ac:dyDescent="0.35">
      <c r="A140" s="421" t="s">
        <v>706</v>
      </c>
      <c r="B140" s="285"/>
      <c r="C140" s="1080"/>
      <c r="D140" s="1080"/>
      <c r="E140" s="1080"/>
      <c r="F140" s="1080"/>
      <c r="G140" s="1080"/>
      <c r="H140" s="1080"/>
      <c r="I140" s="1080"/>
      <c r="J140" s="1080"/>
      <c r="K140" s="1080"/>
    </row>
    <row r="141" spans="1:24" ht="15" customHeight="1" x14ac:dyDescent="0.35">
      <c r="A141" s="288"/>
      <c r="B141" s="1025" t="s">
        <v>984</v>
      </c>
      <c r="C141" s="1025"/>
      <c r="D141" s="1025"/>
      <c r="E141" s="1025"/>
      <c r="F141" s="1025"/>
      <c r="G141" s="1025"/>
      <c r="H141" s="1025"/>
      <c r="I141" s="1025"/>
      <c r="J141" s="1025"/>
      <c r="K141" s="1025"/>
      <c r="V141" s="3" t="b">
        <v>0</v>
      </c>
      <c r="W141" s="3" t="str">
        <f>IF(AND(V141=TRUE,V142=TRUE,V143=TRUE),"True","False")</f>
        <v>False</v>
      </c>
      <c r="X141" s="3" t="e">
        <f>IF(OR(#REF!="TRUE",W145=TRUE,W147=TRUE,W149=TRUE,W150=TRUE),"Unit met required criteria above &amp; assessment justifies measures on work orders","No Measures Justified")</f>
        <v>#REF!</v>
      </c>
    </row>
    <row r="142" spans="1:24" ht="15" customHeight="1" x14ac:dyDescent="0.35">
      <c r="A142" s="288"/>
      <c r="B142" s="1026" t="s">
        <v>985</v>
      </c>
      <c r="C142" s="1025"/>
      <c r="D142" s="1025"/>
      <c r="E142" s="1025"/>
      <c r="F142" s="1025"/>
      <c r="G142" s="1025"/>
      <c r="H142" s="1025"/>
      <c r="I142" s="1025"/>
      <c r="J142" s="1025"/>
      <c r="K142" s="1025"/>
      <c r="V142" s="3" t="b">
        <v>0</v>
      </c>
      <c r="W142" s="3" t="str">
        <f>IF(AND(V141=TRUE,V142=TRUE,V143=TRUE),"True","False")</f>
        <v>False</v>
      </c>
    </row>
    <row r="143" spans="1:24" ht="15" customHeight="1" x14ac:dyDescent="0.35">
      <c r="A143" s="288"/>
      <c r="B143" s="420" t="s">
        <v>986</v>
      </c>
      <c r="C143" s="285"/>
      <c r="D143" s="285"/>
      <c r="E143" s="285"/>
      <c r="F143" s="285"/>
      <c r="G143" s="285"/>
      <c r="H143" s="285"/>
      <c r="I143" s="285"/>
      <c r="J143" s="285"/>
      <c r="K143" s="285"/>
      <c r="V143" s="3" t="b">
        <v>0</v>
      </c>
      <c r="W143" s="3" t="str">
        <f>IF(AND(V141=TRUE,V142=TRUE,V143=TRUE,V145=TRUE),"True","False")</f>
        <v>False</v>
      </c>
    </row>
    <row r="144" spans="1:24" ht="15" customHeight="1" x14ac:dyDescent="0.35">
      <c r="A144" s="288"/>
      <c r="B144" s="420" t="s">
        <v>987</v>
      </c>
      <c r="C144" s="285"/>
      <c r="D144" s="285"/>
      <c r="E144" s="285"/>
      <c r="F144" s="285"/>
      <c r="G144" s="285"/>
      <c r="H144" s="285"/>
      <c r="I144" s="285"/>
      <c r="J144" s="285"/>
      <c r="K144" s="285"/>
    </row>
    <row r="145" spans="1:23" ht="15" customHeight="1" x14ac:dyDescent="0.35">
      <c r="A145" s="288"/>
      <c r="B145" s="420" t="s">
        <v>988</v>
      </c>
      <c r="C145" s="285"/>
      <c r="D145" s="285"/>
      <c r="E145" s="285"/>
      <c r="F145" s="285"/>
      <c r="G145" s="285"/>
      <c r="H145" s="285"/>
      <c r="I145" s="285"/>
      <c r="J145" s="285"/>
      <c r="K145" s="285"/>
      <c r="V145" s="3" t="b">
        <v>0</v>
      </c>
      <c r="W145" s="3" t="e">
        <f>IF(OR(#REF!=TRUE,V145=TRUE),"True","False")</f>
        <v>#REF!</v>
      </c>
    </row>
    <row r="146" spans="1:23" ht="15" customHeight="1" x14ac:dyDescent="0.35">
      <c r="A146" s="288"/>
      <c r="B146" s="428" t="s">
        <v>989</v>
      </c>
      <c r="C146" s="427"/>
      <c r="D146" s="427"/>
      <c r="E146" s="427"/>
      <c r="F146" s="427"/>
      <c r="G146" s="427"/>
      <c r="H146" s="427"/>
      <c r="I146" s="427"/>
      <c r="J146" s="427"/>
      <c r="K146" s="427"/>
    </row>
    <row r="147" spans="1:23" ht="15" customHeight="1" x14ac:dyDescent="0.35">
      <c r="A147" s="288"/>
      <c r="B147" s="420" t="s">
        <v>990</v>
      </c>
      <c r="C147" s="285"/>
      <c r="D147" s="285"/>
      <c r="E147" s="285"/>
      <c r="F147" s="285"/>
      <c r="G147" s="285"/>
      <c r="H147" s="285"/>
      <c r="I147" s="285"/>
      <c r="J147" s="285"/>
      <c r="K147" s="285"/>
      <c r="V147" s="3" t="b">
        <v>0</v>
      </c>
      <c r="W147" s="3" t="e">
        <f>IF(OR(#REF!=TRUE,V147=TRUE),"True","False")</f>
        <v>#REF!</v>
      </c>
    </row>
    <row r="148" spans="1:23" ht="15" customHeight="1" x14ac:dyDescent="0.35">
      <c r="A148" s="288"/>
      <c r="B148" s="420" t="s">
        <v>991</v>
      </c>
      <c r="C148" s="285"/>
      <c r="D148" s="285"/>
      <c r="E148" s="285"/>
      <c r="F148" s="285"/>
      <c r="G148" s="285"/>
      <c r="H148" s="285"/>
      <c r="I148" s="285"/>
      <c r="J148" s="285"/>
      <c r="K148" s="285"/>
    </row>
    <row r="149" spans="1:23" ht="15" customHeight="1" x14ac:dyDescent="0.35">
      <c r="A149" s="288"/>
      <c r="B149" s="1026" t="s">
        <v>992</v>
      </c>
      <c r="C149" s="1025"/>
      <c r="D149" s="1025"/>
      <c r="E149" s="1025"/>
      <c r="F149" s="1025"/>
      <c r="G149" s="1025"/>
      <c r="H149" s="1025"/>
      <c r="I149" s="1025"/>
      <c r="J149" s="1025"/>
      <c r="K149" s="1025"/>
      <c r="V149" s="3" t="b">
        <v>0</v>
      </c>
      <c r="W149" s="3" t="e">
        <f>IF(OR(#REF!=TRUE,V149=TRUE),"True","False")</f>
        <v>#REF!</v>
      </c>
    </row>
    <row r="150" spans="1:23" ht="15" customHeight="1" x14ac:dyDescent="0.35">
      <c r="A150" s="288"/>
      <c r="B150" s="1026" t="s">
        <v>993</v>
      </c>
      <c r="C150" s="1025"/>
      <c r="D150" s="1025"/>
      <c r="E150" s="1025"/>
      <c r="F150" s="1025"/>
      <c r="G150" s="1025"/>
      <c r="H150" s="1025"/>
      <c r="I150" s="1025"/>
      <c r="J150" s="1025"/>
      <c r="K150" s="1025"/>
      <c r="V150" s="3" t="b">
        <v>0</v>
      </c>
      <c r="W150" s="3" t="e">
        <f>IF(AND(#REF!="TRUE",V150=TRUE,V151=TRUE,#REF!=TRUE),"True","False")</f>
        <v>#REF!</v>
      </c>
    </row>
    <row r="151" spans="1:23" ht="15" customHeight="1" x14ac:dyDescent="0.35">
      <c r="A151" s="288"/>
      <c r="B151" s="288"/>
      <c r="C151" s="420" t="s">
        <v>994</v>
      </c>
      <c r="D151" s="285"/>
      <c r="E151" s="285"/>
      <c r="F151" s="285"/>
      <c r="G151" s="285"/>
      <c r="H151" s="285"/>
      <c r="I151" s="285"/>
      <c r="J151" s="285"/>
      <c r="K151" s="285"/>
      <c r="V151" s="3" t="b">
        <v>0</v>
      </c>
    </row>
    <row r="152" spans="1:23" ht="15" customHeight="1" x14ac:dyDescent="0.35">
      <c r="A152" s="288"/>
      <c r="B152" s="288"/>
      <c r="C152" s="428" t="s">
        <v>995</v>
      </c>
      <c r="D152" s="427"/>
      <c r="E152" s="427"/>
      <c r="F152" s="427"/>
      <c r="G152" s="427"/>
      <c r="H152" s="427"/>
      <c r="I152" s="427"/>
      <c r="J152" s="427"/>
      <c r="K152" s="427"/>
    </row>
    <row r="153" spans="1:23" ht="15" customHeight="1" x14ac:dyDescent="0.35">
      <c r="A153" s="288"/>
      <c r="B153" s="288"/>
      <c r="C153" s="441"/>
      <c r="D153" s="438"/>
      <c r="E153" s="438"/>
      <c r="F153" s="438"/>
      <c r="G153" s="438"/>
      <c r="H153" s="438"/>
      <c r="I153" s="438"/>
      <c r="J153" s="438"/>
      <c r="K153" s="438"/>
    </row>
    <row r="154" spans="1:23" ht="15" customHeight="1" x14ac:dyDescent="0.35">
      <c r="A154" s="443"/>
      <c r="B154" s="443"/>
      <c r="C154" s="443"/>
      <c r="D154" s="443"/>
      <c r="E154" s="1081" t="s">
        <v>1034</v>
      </c>
      <c r="F154" s="1081"/>
      <c r="G154" s="1081"/>
      <c r="H154" s="1081"/>
      <c r="I154" s="1081"/>
      <c r="J154" s="443"/>
      <c r="K154" s="443"/>
    </row>
    <row r="155" spans="1:23" ht="15" customHeight="1" x14ac:dyDescent="0.35">
      <c r="A155" s="443"/>
      <c r="B155" s="443"/>
      <c r="C155" s="443"/>
      <c r="D155" s="443"/>
      <c r="E155" s="444"/>
      <c r="F155" s="444"/>
      <c r="G155" s="444"/>
      <c r="H155" s="444"/>
      <c r="I155" s="444"/>
      <c r="J155" s="443"/>
      <c r="K155" s="443"/>
    </row>
    <row r="156" spans="1:23" ht="15" customHeight="1" x14ac:dyDescent="0.35">
      <c r="A156" s="1082"/>
      <c r="B156" s="1083"/>
      <c r="C156" s="1083"/>
      <c r="D156" s="1083"/>
      <c r="E156" s="1083"/>
      <c r="F156" s="1083"/>
      <c r="G156" s="1083"/>
      <c r="H156" s="1083"/>
      <c r="I156" s="1083"/>
      <c r="J156" s="1083"/>
      <c r="K156" s="1084"/>
    </row>
    <row r="157" spans="1:23" ht="15" customHeight="1" x14ac:dyDescent="0.35">
      <c r="A157" s="1085"/>
      <c r="B157" s="1086"/>
      <c r="C157" s="1086"/>
      <c r="D157" s="1086"/>
      <c r="E157" s="1086"/>
      <c r="F157" s="1086"/>
      <c r="G157" s="1086"/>
      <c r="H157" s="1086"/>
      <c r="I157" s="1086"/>
      <c r="J157" s="1086"/>
      <c r="K157" s="1087"/>
    </row>
    <row r="158" spans="1:23" ht="15" customHeight="1" x14ac:dyDescent="0.35">
      <c r="A158" s="1085"/>
      <c r="B158" s="1086"/>
      <c r="C158" s="1086"/>
      <c r="D158" s="1086"/>
      <c r="E158" s="1086"/>
      <c r="F158" s="1086"/>
      <c r="G158" s="1086"/>
      <c r="H158" s="1086"/>
      <c r="I158" s="1086"/>
      <c r="J158" s="1086"/>
      <c r="K158" s="1087"/>
    </row>
    <row r="159" spans="1:23" ht="15" customHeight="1" x14ac:dyDescent="0.35">
      <c r="A159" s="1085"/>
      <c r="B159" s="1086"/>
      <c r="C159" s="1086"/>
      <c r="D159" s="1086"/>
      <c r="E159" s="1086"/>
      <c r="F159" s="1086"/>
      <c r="G159" s="1086"/>
      <c r="H159" s="1086"/>
      <c r="I159" s="1086"/>
      <c r="J159" s="1086"/>
      <c r="K159" s="1087"/>
    </row>
    <row r="160" spans="1:23" ht="15" customHeight="1" x14ac:dyDescent="0.35">
      <c r="A160" s="1088"/>
      <c r="B160" s="1089"/>
      <c r="C160" s="1089"/>
      <c r="D160" s="1089"/>
      <c r="E160" s="1089"/>
      <c r="F160" s="1089"/>
      <c r="G160" s="1089"/>
      <c r="H160" s="1089"/>
      <c r="I160" s="1089"/>
      <c r="J160" s="1089"/>
      <c r="K160" s="1090"/>
    </row>
    <row r="161" spans="1:24" ht="15" customHeight="1" thickBot="1" x14ac:dyDescent="0.4">
      <c r="A161" s="446"/>
      <c r="B161" s="446"/>
      <c r="C161" s="446"/>
      <c r="D161" s="446"/>
      <c r="E161" s="446"/>
      <c r="F161" s="446"/>
      <c r="G161" s="446"/>
      <c r="H161" s="446"/>
      <c r="I161" s="447"/>
      <c r="J161" s="448" t="s">
        <v>1036</v>
      </c>
      <c r="K161" s="450"/>
    </row>
    <row r="162" spans="1:24" ht="15" customHeight="1" thickTop="1" thickBot="1" x14ac:dyDescent="0.4">
      <c r="A162" s="421" t="s">
        <v>708</v>
      </c>
      <c r="B162" s="285"/>
      <c r="C162" s="285"/>
      <c r="D162" s="285"/>
      <c r="E162" s="1078"/>
      <c r="F162" s="1078"/>
      <c r="G162" s="1078"/>
      <c r="H162" s="1078"/>
      <c r="I162" s="1078"/>
      <c r="J162" s="1078"/>
      <c r="K162" s="1078"/>
      <c r="L162" s="283"/>
      <c r="M162" s="284"/>
    </row>
    <row r="163" spans="1:24" ht="15" customHeight="1" x14ac:dyDescent="0.35">
      <c r="A163" s="288"/>
      <c r="B163" s="1025" t="s">
        <v>749</v>
      </c>
      <c r="C163" s="1025"/>
      <c r="D163" s="1025"/>
      <c r="E163" s="1025"/>
      <c r="F163" s="1025"/>
      <c r="G163" s="1025"/>
      <c r="H163" s="1025"/>
      <c r="I163" s="1025"/>
      <c r="J163" s="1025"/>
      <c r="K163" s="1025"/>
      <c r="V163" s="3" t="b">
        <v>0</v>
      </c>
      <c r="W163" s="3" t="b">
        <f>IF(AND(V163=TRUE,V164=TRUE,V165=TRUE,V166=TRUE),"Yes")</f>
        <v>0</v>
      </c>
      <c r="X163" s="3" t="e">
        <f>IF(AND(W163="YES",W169="Yes"),"HVAC met required criteria justifying replacement",IF(AND(#REF!="TRUE",W163=FALSE),"AC only components of the HVAC system met replacement criteria","No HVAC Measures Justified"))</f>
        <v>#REF!</v>
      </c>
    </row>
    <row r="164" spans="1:24" ht="15" customHeight="1" x14ac:dyDescent="0.35">
      <c r="A164" s="288"/>
      <c r="B164" s="288"/>
      <c r="C164" s="1029" t="s">
        <v>1026</v>
      </c>
      <c r="D164" s="1025"/>
      <c r="E164" s="1025"/>
      <c r="F164" s="1025"/>
      <c r="G164" s="1025"/>
      <c r="H164" s="1025"/>
      <c r="I164" s="1025"/>
      <c r="J164" s="1025"/>
      <c r="K164" s="1025"/>
      <c r="V164" s="3" t="b">
        <v>0</v>
      </c>
    </row>
    <row r="165" spans="1:24" ht="15" customHeight="1" x14ac:dyDescent="0.35">
      <c r="A165" s="288"/>
      <c r="B165" s="288"/>
      <c r="C165" s="1025" t="s">
        <v>751</v>
      </c>
      <c r="D165" s="1025"/>
      <c r="E165" s="1025"/>
      <c r="F165" s="1025"/>
      <c r="G165" s="1025"/>
      <c r="H165" s="1025"/>
      <c r="I165" s="1025"/>
      <c r="J165" s="1025"/>
      <c r="K165" s="1025"/>
      <c r="V165" s="3" t="b">
        <v>0</v>
      </c>
    </row>
    <row r="166" spans="1:24" ht="15" customHeight="1" x14ac:dyDescent="0.35">
      <c r="A166" s="288"/>
      <c r="B166" s="288"/>
      <c r="C166" s="1029" t="s">
        <v>709</v>
      </c>
      <c r="D166" s="1029"/>
      <c r="E166" s="1029"/>
      <c r="F166" s="1029"/>
      <c r="G166" s="1029"/>
      <c r="H166" s="1029"/>
      <c r="I166" s="1029"/>
      <c r="J166" s="1029"/>
      <c r="K166" s="1029"/>
      <c r="V166" s="3" t="b">
        <v>0</v>
      </c>
    </row>
    <row r="167" spans="1:24" ht="15" customHeight="1" x14ac:dyDescent="0.35">
      <c r="A167" s="288"/>
      <c r="B167" s="288"/>
      <c r="C167" s="1025" t="s">
        <v>186</v>
      </c>
      <c r="D167" s="1025"/>
      <c r="E167" s="1025"/>
      <c r="F167" s="1025"/>
      <c r="G167" s="1025"/>
      <c r="H167" s="1025"/>
      <c r="I167" s="1025"/>
      <c r="J167" s="1025"/>
      <c r="K167" s="1025"/>
    </row>
    <row r="168" spans="1:24" ht="15" customHeight="1" x14ac:dyDescent="0.35">
      <c r="A168" s="288"/>
      <c r="B168" s="288"/>
      <c r="C168" s="1026" t="s">
        <v>996</v>
      </c>
      <c r="D168" s="1025"/>
      <c r="E168" s="1025"/>
      <c r="F168" s="1025"/>
      <c r="G168" s="1025"/>
      <c r="H168" s="1025"/>
      <c r="I168" s="1025"/>
      <c r="J168" s="1025"/>
      <c r="K168" s="1025"/>
    </row>
    <row r="169" spans="1:24" ht="15" customHeight="1" x14ac:dyDescent="0.35">
      <c r="A169" s="288"/>
      <c r="B169" s="288"/>
      <c r="C169" s="1026" t="s">
        <v>1031</v>
      </c>
      <c r="D169" s="1025"/>
      <c r="E169" s="1025"/>
      <c r="F169" s="1025"/>
      <c r="G169" s="1025"/>
      <c r="H169" s="1025"/>
      <c r="I169" s="1025"/>
      <c r="J169" s="1025"/>
      <c r="K169" s="1025"/>
      <c r="V169" s="3" t="b">
        <v>0</v>
      </c>
      <c r="W169" s="8" t="str">
        <f>IF(OR(V169=TRUE,V178=TRUE),"Yes","No")</f>
        <v>No</v>
      </c>
    </row>
    <row r="170" spans="1:24" ht="15" customHeight="1" x14ac:dyDescent="0.35">
      <c r="A170" s="288"/>
      <c r="B170" s="288"/>
      <c r="C170" s="441" t="s">
        <v>1032</v>
      </c>
      <c r="D170" s="427"/>
      <c r="E170" s="427"/>
      <c r="F170" s="427"/>
      <c r="G170" s="427"/>
      <c r="H170" s="427"/>
      <c r="I170" s="427"/>
      <c r="J170" s="427"/>
      <c r="K170" s="427"/>
      <c r="W170" s="8"/>
    </row>
    <row r="171" spans="1:24" ht="15" customHeight="1" x14ac:dyDescent="0.35">
      <c r="A171" s="288"/>
      <c r="B171" s="288"/>
      <c r="C171" s="427" t="s">
        <v>1027</v>
      </c>
      <c r="D171" s="427"/>
      <c r="E171" s="427"/>
      <c r="F171" s="427"/>
      <c r="G171" s="427"/>
      <c r="H171" s="427"/>
      <c r="I171" s="427"/>
      <c r="J171" s="427"/>
      <c r="K171" s="427"/>
      <c r="W171" s="8"/>
    </row>
    <row r="172" spans="1:24" ht="15" customHeight="1" x14ac:dyDescent="0.35">
      <c r="A172" s="288"/>
      <c r="B172" s="288"/>
      <c r="C172" s="1026" t="s">
        <v>997</v>
      </c>
      <c r="D172" s="1025"/>
      <c r="E172" s="1025"/>
      <c r="F172" s="1025"/>
      <c r="G172" s="1025"/>
      <c r="H172" s="1025"/>
      <c r="I172" s="1025"/>
      <c r="J172" s="1025"/>
      <c r="K172" s="1025"/>
    </row>
    <row r="173" spans="1:24" ht="15" customHeight="1" x14ac:dyDescent="0.35">
      <c r="A173" s="288"/>
      <c r="B173" s="288"/>
      <c r="C173" s="428" t="s">
        <v>998</v>
      </c>
      <c r="D173" s="427"/>
      <c r="E173" s="427"/>
      <c r="F173" s="427"/>
      <c r="G173" s="427"/>
      <c r="H173" s="427"/>
      <c r="I173" s="427"/>
      <c r="J173" s="427"/>
      <c r="K173" s="427"/>
    </row>
    <row r="174" spans="1:24" ht="15" customHeight="1" x14ac:dyDescent="0.35">
      <c r="A174" s="285"/>
      <c r="B174" s="288"/>
      <c r="C174" s="288"/>
      <c r="D174" s="1047" t="s">
        <v>1033</v>
      </c>
      <c r="E174" s="1047"/>
      <c r="F174" s="1047"/>
      <c r="G174" s="1047"/>
      <c r="H174" s="1047"/>
      <c r="I174" s="1047"/>
      <c r="J174" s="1047"/>
      <c r="K174" s="1047"/>
      <c r="O174" s="4"/>
      <c r="V174" s="3" t="b">
        <v>0</v>
      </c>
    </row>
    <row r="175" spans="1:24" ht="15" customHeight="1" x14ac:dyDescent="0.35">
      <c r="A175" s="285"/>
      <c r="B175" s="288"/>
      <c r="C175" s="288"/>
      <c r="D175" s="1047"/>
      <c r="E175" s="1047"/>
      <c r="F175" s="1047"/>
      <c r="G175" s="1047"/>
      <c r="H175" s="1047"/>
      <c r="I175" s="1047"/>
      <c r="J175" s="1047"/>
      <c r="K175" s="1047"/>
      <c r="O175" s="4"/>
    </row>
    <row r="176" spans="1:24" ht="15" customHeight="1" x14ac:dyDescent="0.35">
      <c r="A176" s="285"/>
      <c r="B176" s="288"/>
      <c r="C176" s="288"/>
      <c r="D176" s="1047"/>
      <c r="E176" s="1047"/>
      <c r="F176" s="1047"/>
      <c r="G176" s="1047"/>
      <c r="H176" s="1047"/>
      <c r="I176" s="1047"/>
      <c r="J176" s="1047"/>
      <c r="K176" s="1047"/>
      <c r="O176" s="4"/>
    </row>
    <row r="177" spans="1:23" ht="15" customHeight="1" x14ac:dyDescent="0.35">
      <c r="A177" s="285"/>
      <c r="B177" s="288"/>
      <c r="C177" s="288"/>
      <c r="D177" s="1026" t="s">
        <v>1001</v>
      </c>
      <c r="E177" s="1025"/>
      <c r="F177" s="1025"/>
      <c r="G177" s="1025"/>
      <c r="H177" s="1025"/>
      <c r="I177" s="1025"/>
      <c r="J177" s="1025"/>
      <c r="K177" s="1025"/>
      <c r="O177" s="4"/>
      <c r="V177" s="3" t="b">
        <v>0</v>
      </c>
      <c r="W177" s="3" t="e">
        <f>IF(AND(#REF!="Yes",V177=TRUE),"Yes","No")</f>
        <v>#REF!</v>
      </c>
    </row>
    <row r="178" spans="1:23" ht="15" customHeight="1" x14ac:dyDescent="0.35">
      <c r="A178" s="288"/>
      <c r="B178" s="288"/>
      <c r="C178" s="1026" t="s">
        <v>999</v>
      </c>
      <c r="D178" s="1025"/>
      <c r="E178" s="1025"/>
      <c r="F178" s="1025"/>
      <c r="G178" s="1025"/>
      <c r="H178" s="1025"/>
      <c r="I178" s="1025"/>
      <c r="J178" s="1025"/>
      <c r="K178" s="1025"/>
      <c r="V178" s="3" t="b">
        <v>0</v>
      </c>
    </row>
    <row r="179" spans="1:23" ht="15" customHeight="1" x14ac:dyDescent="0.35">
      <c r="A179" s="288"/>
      <c r="B179" s="288"/>
      <c r="C179" s="420" t="s">
        <v>1000</v>
      </c>
      <c r="D179" s="285"/>
      <c r="E179" s="285"/>
      <c r="F179" s="285"/>
      <c r="G179" s="285"/>
      <c r="H179" s="285"/>
      <c r="I179" s="285"/>
      <c r="J179" s="285"/>
      <c r="K179" s="285"/>
    </row>
    <row r="180" spans="1:23" ht="15" customHeight="1" x14ac:dyDescent="0.35">
      <c r="A180" s="288"/>
      <c r="B180" s="1034" t="s">
        <v>711</v>
      </c>
      <c r="C180" s="1034"/>
      <c r="D180" s="1034"/>
      <c r="E180" s="1034"/>
      <c r="F180" s="1034"/>
      <c r="G180" s="1034"/>
      <c r="H180" s="1034"/>
      <c r="I180" s="1034"/>
      <c r="J180" s="1034"/>
      <c r="K180" s="1034"/>
      <c r="O180" s="4"/>
      <c r="V180" s="3" t="b">
        <v>0</v>
      </c>
      <c r="W180" s="3" t="str">
        <f>IF(AND(V180=TRUE,W183="Yes"),"HVAC repair justified in client file, following measures to be completed","No HVAC repair measures justified")</f>
        <v>No HVAC repair measures justified</v>
      </c>
    </row>
    <row r="181" spans="1:23" ht="15" customHeight="1" x14ac:dyDescent="0.35">
      <c r="A181" s="288"/>
      <c r="B181" s="1034"/>
      <c r="C181" s="1034"/>
      <c r="D181" s="1034"/>
      <c r="E181" s="1034"/>
      <c r="F181" s="1034"/>
      <c r="G181" s="1034"/>
      <c r="H181" s="1034"/>
      <c r="I181" s="1034"/>
      <c r="J181" s="1034"/>
      <c r="K181" s="1034"/>
      <c r="O181" s="4"/>
    </row>
    <row r="182" spans="1:23" ht="15" customHeight="1" x14ac:dyDescent="0.35">
      <c r="A182" s="288"/>
      <c r="B182" s="1034"/>
      <c r="C182" s="1034"/>
      <c r="D182" s="1034"/>
      <c r="E182" s="1034"/>
      <c r="F182" s="1034"/>
      <c r="G182" s="1034"/>
      <c r="H182" s="1034"/>
      <c r="I182" s="1034"/>
      <c r="J182" s="1034"/>
      <c r="K182" s="1034"/>
      <c r="O182" s="4"/>
    </row>
    <row r="183" spans="1:23" ht="15" customHeight="1" x14ac:dyDescent="0.35">
      <c r="A183" s="285"/>
      <c r="B183" s="288"/>
      <c r="C183" s="1025" t="s">
        <v>754</v>
      </c>
      <c r="D183" s="1025"/>
      <c r="E183" s="1025"/>
      <c r="F183" s="1025"/>
      <c r="G183" s="1025"/>
      <c r="H183" s="1025"/>
      <c r="I183" s="1025"/>
      <c r="J183" s="1025"/>
      <c r="K183" s="1025"/>
      <c r="O183" s="4"/>
      <c r="V183" s="3" t="b">
        <v>0</v>
      </c>
      <c r="W183" s="3" t="str">
        <f>IF(OR(V183=TRUE,V184=TRUE,V185=TRUE,V186=TRUE,V187=TRUE),"Yes","No")</f>
        <v>No</v>
      </c>
    </row>
    <row r="184" spans="1:23" ht="15" customHeight="1" x14ac:dyDescent="0.35">
      <c r="A184" s="285"/>
      <c r="B184" s="288"/>
      <c r="C184" s="1025" t="s">
        <v>755</v>
      </c>
      <c r="D184" s="1025"/>
      <c r="E184" s="1025"/>
      <c r="F184" s="1025"/>
      <c r="G184" s="1025"/>
      <c r="H184" s="1025"/>
      <c r="I184" s="1025"/>
      <c r="J184" s="1025"/>
      <c r="K184" s="1025"/>
      <c r="O184" s="4"/>
      <c r="V184" s="3" t="b">
        <v>0</v>
      </c>
    </row>
    <row r="185" spans="1:23" ht="15" customHeight="1" x14ac:dyDescent="0.35">
      <c r="A185" s="285"/>
      <c r="B185" s="288"/>
      <c r="C185" s="1025" t="s">
        <v>756</v>
      </c>
      <c r="D185" s="1025"/>
      <c r="E185" s="1025"/>
      <c r="F185" s="1025"/>
      <c r="G185" s="1025"/>
      <c r="H185" s="1025"/>
      <c r="I185" s="1025"/>
      <c r="J185" s="1025"/>
      <c r="K185" s="1025"/>
      <c r="O185" s="4"/>
      <c r="V185" s="3" t="b">
        <v>0</v>
      </c>
    </row>
    <row r="186" spans="1:23" ht="15" customHeight="1" x14ac:dyDescent="0.35">
      <c r="A186" s="285"/>
      <c r="B186" s="288"/>
      <c r="C186" s="1025" t="s">
        <v>757</v>
      </c>
      <c r="D186" s="1025"/>
      <c r="E186" s="1025"/>
      <c r="F186" s="1025"/>
      <c r="G186" s="1025"/>
      <c r="H186" s="1025"/>
      <c r="I186" s="1025"/>
      <c r="J186" s="1025"/>
      <c r="K186" s="1025"/>
      <c r="O186" s="4"/>
      <c r="V186" s="3" t="b">
        <v>0</v>
      </c>
    </row>
    <row r="187" spans="1:23" ht="15" customHeight="1" x14ac:dyDescent="0.35">
      <c r="A187" s="285"/>
      <c r="B187" s="288"/>
      <c r="C187" s="1025" t="s">
        <v>758</v>
      </c>
      <c r="D187" s="1025"/>
      <c r="E187" s="1025"/>
      <c r="F187" s="1025"/>
      <c r="G187" s="1025"/>
      <c r="H187" s="1025"/>
      <c r="I187" s="1025"/>
      <c r="J187" s="1025"/>
      <c r="K187" s="1025"/>
      <c r="O187" s="4"/>
      <c r="V187" s="3" t="b">
        <v>0</v>
      </c>
    </row>
    <row r="188" spans="1:23" ht="15" customHeight="1" x14ac:dyDescent="0.35">
      <c r="A188" s="288"/>
      <c r="B188" s="1026" t="s">
        <v>1028</v>
      </c>
      <c r="C188" s="1025"/>
      <c r="D188" s="1025"/>
      <c r="E188" s="1025"/>
      <c r="F188" s="1025"/>
      <c r="G188" s="1025"/>
      <c r="H188" s="1025"/>
      <c r="I188" s="1025"/>
      <c r="J188" s="1025"/>
      <c r="K188" s="1025"/>
      <c r="O188" s="4"/>
      <c r="V188" s="3" t="b">
        <v>0</v>
      </c>
      <c r="W188" s="3" t="str">
        <f>IF(V188=TRUE,"Change &amp; provide 12 filter", "No Measures justified")</f>
        <v>No Measures justified</v>
      </c>
    </row>
    <row r="189" spans="1:23" ht="15" customHeight="1" x14ac:dyDescent="0.35">
      <c r="A189" s="288"/>
      <c r="B189" s="420" t="s">
        <v>1002</v>
      </c>
      <c r="C189" s="288"/>
      <c r="D189" s="288"/>
      <c r="E189" s="285"/>
      <c r="F189" s="285"/>
      <c r="G189" s="1075"/>
      <c r="H189" s="1075"/>
      <c r="I189" s="1075"/>
      <c r="J189" s="1075"/>
      <c r="K189" s="1075"/>
      <c r="O189" s="4"/>
      <c r="V189" s="3" t="b">
        <v>0</v>
      </c>
      <c r="W189" s="3" t="e">
        <f>IF(AND(V163=FALSE,#REF!=FALSE,#REF!=FALSE,V180=FALSE,V189=TRUE,V195=TRUE,#REF!="Yes"),"See each TDHCA RAC Repl Tool for justification &amp; work order for sizes &amp; locations","No Measures justified")</f>
        <v>#REF!</v>
      </c>
    </row>
    <row r="190" spans="1:23" ht="15" customHeight="1" x14ac:dyDescent="0.35">
      <c r="A190" s="288"/>
      <c r="B190" s="285"/>
      <c r="C190" s="424" t="s">
        <v>1003</v>
      </c>
      <c r="D190" s="288"/>
      <c r="E190" s="285"/>
      <c r="F190" s="285"/>
      <c r="G190" s="285"/>
      <c r="H190" s="285"/>
      <c r="I190" s="285"/>
      <c r="J190" s="285"/>
      <c r="K190" s="285"/>
      <c r="O190" s="4"/>
    </row>
    <row r="191" spans="1:23" ht="15" customHeight="1" x14ac:dyDescent="0.35">
      <c r="A191" s="288"/>
      <c r="B191" s="285"/>
      <c r="C191" s="424" t="s">
        <v>1004</v>
      </c>
      <c r="D191" s="288"/>
      <c r="E191" s="285"/>
      <c r="F191" s="285"/>
      <c r="G191" s="285"/>
      <c r="H191" s="285"/>
      <c r="I191" s="285"/>
      <c r="J191" s="285"/>
      <c r="K191" s="285"/>
      <c r="O191" s="4"/>
    </row>
    <row r="192" spans="1:23" ht="15" customHeight="1" x14ac:dyDescent="0.35">
      <c r="A192" s="288"/>
      <c r="B192" s="285"/>
      <c r="C192" s="424" t="s">
        <v>1005</v>
      </c>
      <c r="D192" s="288"/>
      <c r="E192" s="285"/>
      <c r="F192" s="285"/>
      <c r="G192" s="285"/>
      <c r="H192" s="285"/>
      <c r="I192" s="285"/>
      <c r="J192" s="285"/>
      <c r="K192" s="285"/>
      <c r="O192" s="4"/>
    </row>
    <row r="193" spans="1:22" ht="15" customHeight="1" x14ac:dyDescent="0.35">
      <c r="A193" s="288"/>
      <c r="B193" s="285"/>
      <c r="C193" s="424" t="s">
        <v>1006</v>
      </c>
      <c r="D193" s="288"/>
      <c r="E193" s="285"/>
      <c r="F193" s="285"/>
      <c r="G193" s="285"/>
      <c r="H193" s="285"/>
      <c r="I193" s="285"/>
      <c r="J193" s="285"/>
      <c r="K193" s="285"/>
      <c r="O193" s="4"/>
    </row>
    <row r="194" spans="1:22" ht="15" customHeight="1" x14ac:dyDescent="0.35">
      <c r="A194" s="288"/>
      <c r="B194" s="285"/>
      <c r="C194" s="424" t="s">
        <v>1007</v>
      </c>
      <c r="D194" s="288"/>
      <c r="E194" s="285"/>
      <c r="F194" s="285"/>
      <c r="G194" s="285"/>
      <c r="H194" s="285"/>
      <c r="I194" s="285"/>
      <c r="J194" s="285"/>
      <c r="K194" s="285"/>
      <c r="O194" s="4"/>
    </row>
    <row r="195" spans="1:22" ht="15" customHeight="1" x14ac:dyDescent="0.35">
      <c r="A195" s="288"/>
      <c r="B195" s="428" t="s">
        <v>1008</v>
      </c>
      <c r="C195" s="288"/>
      <c r="D195" s="288"/>
      <c r="E195" s="427"/>
      <c r="F195" s="427"/>
      <c r="G195" s="1076"/>
      <c r="H195" s="1076"/>
      <c r="I195" s="1076"/>
      <c r="J195" s="1076"/>
      <c r="K195" s="1076"/>
      <c r="O195" s="4"/>
      <c r="V195" s="3" t="b">
        <v>0</v>
      </c>
    </row>
    <row r="196" spans="1:22" ht="15" customHeight="1" x14ac:dyDescent="0.35">
      <c r="A196" s="288"/>
      <c r="B196" s="428"/>
      <c r="C196" s="424" t="s">
        <v>1009</v>
      </c>
      <c r="D196" s="288"/>
      <c r="E196" s="427"/>
      <c r="F196" s="427"/>
      <c r="G196" s="425"/>
      <c r="H196" s="425"/>
      <c r="I196" s="425"/>
      <c r="J196" s="425"/>
      <c r="K196" s="425"/>
      <c r="O196" s="4"/>
    </row>
    <row r="197" spans="1:22" ht="15" customHeight="1" x14ac:dyDescent="0.35">
      <c r="A197" s="288"/>
      <c r="B197" s="428"/>
      <c r="C197" s="424" t="s">
        <v>1010</v>
      </c>
      <c r="D197" s="288"/>
      <c r="E197" s="427"/>
      <c r="F197" s="427"/>
      <c r="G197" s="425"/>
      <c r="H197" s="425"/>
      <c r="I197" s="425"/>
      <c r="J197" s="425"/>
      <c r="K197" s="425"/>
      <c r="O197" s="4"/>
    </row>
    <row r="198" spans="1:22" ht="15" customHeight="1" x14ac:dyDescent="0.35">
      <c r="A198" s="288"/>
      <c r="B198" s="428"/>
      <c r="C198" s="424" t="s">
        <v>1020</v>
      </c>
      <c r="D198" s="288"/>
      <c r="E198" s="427"/>
      <c r="F198" s="427"/>
      <c r="G198" s="425"/>
      <c r="H198" s="425"/>
      <c r="I198" s="425"/>
      <c r="J198" s="425"/>
      <c r="K198" s="425"/>
      <c r="O198" s="4"/>
    </row>
    <row r="199" spans="1:22" ht="15" customHeight="1" x14ac:dyDescent="0.35">
      <c r="A199" s="288"/>
      <c r="B199" s="428"/>
      <c r="C199" s="424" t="s">
        <v>1011</v>
      </c>
      <c r="D199" s="288"/>
      <c r="E199" s="427"/>
      <c r="F199" s="427"/>
      <c r="G199" s="425"/>
      <c r="H199" s="425"/>
      <c r="I199" s="425"/>
      <c r="J199" s="425"/>
      <c r="K199" s="425"/>
      <c r="O199" s="4"/>
    </row>
    <row r="200" spans="1:22" ht="15" customHeight="1" x14ac:dyDescent="0.35">
      <c r="A200" s="288"/>
      <c r="B200" s="428"/>
      <c r="C200" s="424" t="s">
        <v>1012</v>
      </c>
      <c r="D200" s="288"/>
      <c r="E200" s="427"/>
      <c r="F200" s="427"/>
      <c r="G200" s="425"/>
      <c r="H200" s="425"/>
      <c r="I200" s="425"/>
      <c r="J200" s="425"/>
      <c r="K200" s="425"/>
      <c r="O200" s="4"/>
    </row>
    <row r="201" spans="1:22" ht="15" customHeight="1" x14ac:dyDescent="0.35">
      <c r="A201" s="288"/>
      <c r="B201" s="428"/>
      <c r="C201" s="424" t="s">
        <v>1013</v>
      </c>
      <c r="D201" s="288"/>
      <c r="E201" s="427"/>
      <c r="F201" s="427"/>
      <c r="G201" s="425"/>
      <c r="H201" s="425"/>
      <c r="I201" s="425"/>
      <c r="J201" s="425"/>
      <c r="K201" s="425"/>
      <c r="O201" s="4"/>
    </row>
    <row r="202" spans="1:22" ht="15" customHeight="1" x14ac:dyDescent="0.35">
      <c r="A202" s="288"/>
      <c r="B202" s="428"/>
      <c r="C202" s="424" t="s">
        <v>1014</v>
      </c>
      <c r="D202" s="288"/>
      <c r="E202" s="427"/>
      <c r="F202" s="427"/>
      <c r="G202" s="425"/>
      <c r="H202" s="425"/>
      <c r="I202" s="425"/>
      <c r="J202" s="425"/>
      <c r="K202" s="425"/>
      <c r="O202" s="4"/>
    </row>
    <row r="203" spans="1:22" ht="15" customHeight="1" x14ac:dyDescent="0.35">
      <c r="A203" s="288"/>
      <c r="B203" s="441"/>
      <c r="C203" s="424"/>
      <c r="D203" s="288"/>
      <c r="E203" s="438"/>
      <c r="F203" s="438"/>
      <c r="G203" s="425"/>
      <c r="H203" s="425"/>
      <c r="I203" s="425"/>
      <c r="J203" s="425"/>
      <c r="K203" s="425"/>
      <c r="O203" s="4"/>
    </row>
    <row r="204" spans="1:22" ht="15" customHeight="1" x14ac:dyDescent="0.35">
      <c r="A204" s="443"/>
      <c r="B204" s="443"/>
      <c r="C204" s="443"/>
      <c r="D204" s="443"/>
      <c r="E204" s="1081" t="s">
        <v>1034</v>
      </c>
      <c r="F204" s="1081"/>
      <c r="G204" s="1081"/>
      <c r="H204" s="1081"/>
      <c r="I204" s="1081"/>
      <c r="J204" s="443"/>
      <c r="K204" s="443"/>
      <c r="O204" s="4"/>
    </row>
    <row r="205" spans="1:22" ht="15" customHeight="1" x14ac:dyDescent="0.35">
      <c r="A205" s="443"/>
      <c r="B205" s="443"/>
      <c r="C205" s="443"/>
      <c r="D205" s="443"/>
      <c r="E205" s="444"/>
      <c r="F205" s="444"/>
      <c r="G205" s="444"/>
      <c r="H205" s="444"/>
      <c r="I205" s="444"/>
      <c r="J205" s="443"/>
      <c r="K205" s="443"/>
      <c r="O205" s="4"/>
    </row>
    <row r="206" spans="1:22" ht="15" customHeight="1" x14ac:dyDescent="0.35">
      <c r="A206" s="1082"/>
      <c r="B206" s="1083"/>
      <c r="C206" s="1083"/>
      <c r="D206" s="1083"/>
      <c r="E206" s="1083"/>
      <c r="F206" s="1083"/>
      <c r="G206" s="1083"/>
      <c r="H206" s="1083"/>
      <c r="I206" s="1083"/>
      <c r="J206" s="1083"/>
      <c r="K206" s="1084"/>
      <c r="O206" s="4"/>
    </row>
    <row r="207" spans="1:22" ht="15" customHeight="1" x14ac:dyDescent="0.35">
      <c r="A207" s="1085"/>
      <c r="B207" s="1086"/>
      <c r="C207" s="1086"/>
      <c r="D207" s="1086"/>
      <c r="E207" s="1086"/>
      <c r="F207" s="1086"/>
      <c r="G207" s="1086"/>
      <c r="H207" s="1086"/>
      <c r="I207" s="1086"/>
      <c r="J207" s="1086"/>
      <c r="K207" s="1087"/>
      <c r="O207" s="4"/>
    </row>
    <row r="208" spans="1:22" ht="15" customHeight="1" x14ac:dyDescent="0.35">
      <c r="A208" s="1085"/>
      <c r="B208" s="1086"/>
      <c r="C208" s="1086"/>
      <c r="D208" s="1086"/>
      <c r="E208" s="1086"/>
      <c r="F208" s="1086"/>
      <c r="G208" s="1086"/>
      <c r="H208" s="1086"/>
      <c r="I208" s="1086"/>
      <c r="J208" s="1086"/>
      <c r="K208" s="1087"/>
      <c r="O208" s="4"/>
    </row>
    <row r="209" spans="1:22" ht="15" customHeight="1" x14ac:dyDescent="0.35">
      <c r="A209" s="1085"/>
      <c r="B209" s="1086"/>
      <c r="C209" s="1086"/>
      <c r="D209" s="1086"/>
      <c r="E209" s="1086"/>
      <c r="F209" s="1086"/>
      <c r="G209" s="1086"/>
      <c r="H209" s="1086"/>
      <c r="I209" s="1086"/>
      <c r="J209" s="1086"/>
      <c r="K209" s="1087"/>
      <c r="O209" s="4"/>
    </row>
    <row r="210" spans="1:22" ht="15" customHeight="1" x14ac:dyDescent="0.35">
      <c r="A210" s="1085"/>
      <c r="B210" s="1086"/>
      <c r="C210" s="1086"/>
      <c r="D210" s="1086"/>
      <c r="E210" s="1086"/>
      <c r="F210" s="1086"/>
      <c r="G210" s="1086"/>
      <c r="H210" s="1086"/>
      <c r="I210" s="1086"/>
      <c r="J210" s="1086"/>
      <c r="K210" s="1087"/>
      <c r="O210" s="4"/>
    </row>
    <row r="211" spans="1:22" ht="15" customHeight="1" x14ac:dyDescent="0.35">
      <c r="A211" s="1085"/>
      <c r="B211" s="1086"/>
      <c r="C211" s="1086"/>
      <c r="D211" s="1086"/>
      <c r="E211" s="1086"/>
      <c r="F211" s="1086"/>
      <c r="G211" s="1086"/>
      <c r="H211" s="1086"/>
      <c r="I211" s="1086"/>
      <c r="J211" s="1086"/>
      <c r="K211" s="1087"/>
      <c r="O211" s="4"/>
    </row>
    <row r="212" spans="1:22" ht="15" customHeight="1" x14ac:dyDescent="0.35">
      <c r="A212" s="1085"/>
      <c r="B212" s="1086"/>
      <c r="C212" s="1086"/>
      <c r="D212" s="1086"/>
      <c r="E212" s="1086"/>
      <c r="F212" s="1086"/>
      <c r="G212" s="1086"/>
      <c r="H212" s="1086"/>
      <c r="I212" s="1086"/>
      <c r="J212" s="1086"/>
      <c r="K212" s="1087"/>
      <c r="O212" s="4"/>
    </row>
    <row r="213" spans="1:22" ht="15" customHeight="1" x14ac:dyDescent="0.35">
      <c r="A213" s="1088"/>
      <c r="B213" s="1089"/>
      <c r="C213" s="1089"/>
      <c r="D213" s="1089"/>
      <c r="E213" s="1089"/>
      <c r="F213" s="1089"/>
      <c r="G213" s="1089"/>
      <c r="H213" s="1089"/>
      <c r="I213" s="1089"/>
      <c r="J213" s="1089"/>
      <c r="K213" s="1090"/>
      <c r="O213" s="4"/>
    </row>
    <row r="214" spans="1:22" ht="15" customHeight="1" thickBot="1" x14ac:dyDescent="0.4">
      <c r="A214" s="446"/>
      <c r="B214" s="446"/>
      <c r="C214" s="446"/>
      <c r="D214" s="446"/>
      <c r="E214" s="446"/>
      <c r="F214" s="446"/>
      <c r="G214" s="446"/>
      <c r="H214" s="446"/>
      <c r="I214" s="447"/>
      <c r="J214" s="448" t="s">
        <v>1036</v>
      </c>
      <c r="K214" s="450"/>
      <c r="O214" s="4"/>
    </row>
    <row r="215" spans="1:22" ht="15" customHeight="1" thickTop="1" x14ac:dyDescent="0.35">
      <c r="A215" s="5" t="s">
        <v>775</v>
      </c>
      <c r="B215" s="285"/>
      <c r="C215" s="285"/>
      <c r="D215" s="1077"/>
      <c r="E215" s="1077"/>
      <c r="F215" s="1077"/>
      <c r="G215" s="1077"/>
      <c r="H215" s="1077"/>
      <c r="I215" s="1077"/>
      <c r="J215" s="1077"/>
      <c r="K215" s="1077"/>
      <c r="O215" s="4"/>
    </row>
    <row r="216" spans="1:22" ht="15" customHeight="1" x14ac:dyDescent="0.35">
      <c r="A216" s="288"/>
      <c r="B216" s="420" t="s">
        <v>1015</v>
      </c>
      <c r="C216" s="285"/>
      <c r="D216" s="285"/>
      <c r="E216" s="285"/>
      <c r="F216" s="285"/>
      <c r="G216" s="285"/>
      <c r="H216" s="285"/>
      <c r="I216" s="285"/>
      <c r="J216" s="285"/>
      <c r="K216" s="285"/>
      <c r="O216" s="4"/>
      <c r="V216" s="3" t="b">
        <v>0</v>
      </c>
    </row>
    <row r="217" spans="1:22" ht="15" customHeight="1" x14ac:dyDescent="0.35">
      <c r="A217" s="288"/>
      <c r="B217" s="420" t="s">
        <v>1016</v>
      </c>
      <c r="C217" s="285"/>
      <c r="D217" s="285"/>
      <c r="E217" s="285"/>
      <c r="F217" s="285"/>
      <c r="G217" s="285"/>
      <c r="H217" s="285"/>
      <c r="I217" s="285"/>
      <c r="J217" s="285"/>
      <c r="K217" s="285"/>
      <c r="O217" s="4"/>
      <c r="V217" s="3" t="b">
        <v>0</v>
      </c>
    </row>
    <row r="218" spans="1:22" ht="15" customHeight="1" x14ac:dyDescent="0.35">
      <c r="A218" s="288"/>
      <c r="B218" s="426" t="s">
        <v>1017</v>
      </c>
      <c r="C218" s="285"/>
      <c r="D218" s="285"/>
      <c r="E218" s="285"/>
      <c r="F218" s="285"/>
      <c r="G218" s="285"/>
      <c r="H218" s="285"/>
      <c r="I218" s="285"/>
      <c r="J218" s="285"/>
      <c r="K218" s="285"/>
      <c r="O218" s="4"/>
      <c r="V218" s="3" t="str">
        <f>IF(AND(V216=TRUE,V217=TRUE),"See Departmental approval in client file","No Measures Justified")</f>
        <v>No Measures Justified</v>
      </c>
    </row>
    <row r="219" spans="1:22" ht="15" customHeight="1" x14ac:dyDescent="0.35">
      <c r="A219" s="288"/>
      <c r="B219" s="426" t="s">
        <v>1018</v>
      </c>
      <c r="C219" s="420" t="s">
        <v>1021</v>
      </c>
      <c r="D219" s="285"/>
      <c r="E219" s="285"/>
      <c r="F219" s="285"/>
      <c r="G219" s="285"/>
      <c r="H219" s="285"/>
      <c r="I219" s="285"/>
      <c r="J219" s="285"/>
      <c r="K219" s="285"/>
      <c r="O219" s="4"/>
    </row>
    <row r="220" spans="1:22" ht="15" customHeight="1" x14ac:dyDescent="0.35">
      <c r="A220" s="288"/>
      <c r="B220" s="426"/>
      <c r="C220" s="420" t="s">
        <v>1019</v>
      </c>
      <c r="D220" s="285"/>
      <c r="E220" s="285"/>
      <c r="F220" s="285"/>
      <c r="G220" s="285"/>
      <c r="H220" s="285"/>
      <c r="I220" s="285"/>
      <c r="J220" s="285"/>
      <c r="K220" s="285"/>
      <c r="O220" s="4"/>
    </row>
    <row r="221" spans="1:22" ht="15" customHeight="1" x14ac:dyDescent="0.35">
      <c r="A221" s="1096" t="s">
        <v>1038</v>
      </c>
      <c r="B221" s="1096"/>
      <c r="C221" s="455" t="s">
        <v>1039</v>
      </c>
      <c r="D221" s="285"/>
      <c r="E221" s="285"/>
      <c r="F221" s="285"/>
      <c r="G221" s="285"/>
      <c r="H221" s="285"/>
      <c r="I221" s="285"/>
      <c r="J221" s="285"/>
      <c r="K221" s="285"/>
      <c r="O221" s="4"/>
    </row>
    <row r="222" spans="1:22" ht="15" customHeight="1" x14ac:dyDescent="0.35">
      <c r="A222" s="456"/>
      <c r="B222" s="456"/>
      <c r="C222" s="455"/>
      <c r="D222" s="285"/>
      <c r="E222" s="285"/>
      <c r="F222" s="285"/>
      <c r="G222" s="285"/>
      <c r="H222" s="285"/>
      <c r="I222" s="285"/>
      <c r="J222" s="285"/>
      <c r="K222" s="285"/>
      <c r="O222" s="4"/>
    </row>
    <row r="223" spans="1:22" ht="15" customHeight="1" x14ac:dyDescent="0.35">
      <c r="A223" s="443"/>
      <c r="B223" s="443"/>
      <c r="C223" s="443"/>
      <c r="D223" s="443"/>
      <c r="E223" s="1081" t="s">
        <v>1034</v>
      </c>
      <c r="F223" s="1081"/>
      <c r="G223" s="1081"/>
      <c r="H223" s="1081"/>
      <c r="I223" s="1081"/>
      <c r="J223" s="443"/>
      <c r="K223" s="443"/>
      <c r="O223" s="4"/>
    </row>
    <row r="224" spans="1:22" ht="15" customHeight="1" x14ac:dyDescent="0.35">
      <c r="A224" s="443"/>
      <c r="B224" s="443"/>
      <c r="C224" s="443"/>
      <c r="D224" s="443"/>
      <c r="E224" s="444"/>
      <c r="F224" s="444"/>
      <c r="G224" s="444"/>
      <c r="H224" s="444"/>
      <c r="I224" s="444"/>
      <c r="J224" s="443"/>
      <c r="K224" s="443"/>
      <c r="O224" s="4"/>
    </row>
    <row r="225" spans="1:24" ht="15" customHeight="1" x14ac:dyDescent="0.35">
      <c r="A225" s="1082"/>
      <c r="B225" s="1083"/>
      <c r="C225" s="1083"/>
      <c r="D225" s="1083"/>
      <c r="E225" s="1083"/>
      <c r="F225" s="1083"/>
      <c r="G225" s="1083"/>
      <c r="H225" s="1083"/>
      <c r="I225" s="1083"/>
      <c r="J225" s="1083"/>
      <c r="K225" s="1084"/>
      <c r="O225" s="4"/>
    </row>
    <row r="226" spans="1:24" ht="15" customHeight="1" x14ac:dyDescent="0.35">
      <c r="A226" s="1085"/>
      <c r="B226" s="1086"/>
      <c r="C226" s="1086"/>
      <c r="D226" s="1086"/>
      <c r="E226" s="1086"/>
      <c r="F226" s="1086"/>
      <c r="G226" s="1086"/>
      <c r="H226" s="1086"/>
      <c r="I226" s="1086"/>
      <c r="J226" s="1086"/>
      <c r="K226" s="1087"/>
      <c r="O226" s="4"/>
    </row>
    <row r="227" spans="1:24" ht="15" customHeight="1" x14ac:dyDescent="0.35">
      <c r="A227" s="1085"/>
      <c r="B227" s="1086"/>
      <c r="C227" s="1086"/>
      <c r="D227" s="1086"/>
      <c r="E227" s="1086"/>
      <c r="F227" s="1086"/>
      <c r="G227" s="1086"/>
      <c r="H227" s="1086"/>
      <c r="I227" s="1086"/>
      <c r="J227" s="1086"/>
      <c r="K227" s="1087"/>
      <c r="O227" s="4"/>
    </row>
    <row r="228" spans="1:24" ht="15" customHeight="1" x14ac:dyDescent="0.35">
      <c r="A228" s="1085"/>
      <c r="B228" s="1086"/>
      <c r="C228" s="1086"/>
      <c r="D228" s="1086"/>
      <c r="E228" s="1086"/>
      <c r="F228" s="1086"/>
      <c r="G228" s="1086"/>
      <c r="H228" s="1086"/>
      <c r="I228" s="1086"/>
      <c r="J228" s="1086"/>
      <c r="K228" s="1087"/>
      <c r="O228" s="4"/>
    </row>
    <row r="229" spans="1:24" ht="15" customHeight="1" x14ac:dyDescent="0.35">
      <c r="A229" s="1088"/>
      <c r="B229" s="1089"/>
      <c r="C229" s="1089"/>
      <c r="D229" s="1089"/>
      <c r="E229" s="1089"/>
      <c r="F229" s="1089"/>
      <c r="G229" s="1089"/>
      <c r="H229" s="1089"/>
      <c r="I229" s="1089"/>
      <c r="J229" s="1089"/>
      <c r="K229" s="1090"/>
      <c r="O229" s="4"/>
    </row>
    <row r="230" spans="1:24" ht="15" customHeight="1" thickBot="1" x14ac:dyDescent="0.4">
      <c r="A230" s="464"/>
      <c r="B230" s="462"/>
      <c r="C230" s="445"/>
      <c r="D230" s="445"/>
      <c r="E230" s="445"/>
      <c r="F230" s="445"/>
      <c r="G230" s="445"/>
      <c r="H230" s="445"/>
      <c r="I230" s="465"/>
      <c r="J230" s="448" t="s">
        <v>1036</v>
      </c>
      <c r="K230" s="450"/>
      <c r="O230" s="4"/>
    </row>
    <row r="231" spans="1:24" ht="15" customHeight="1" thickTop="1" x14ac:dyDescent="0.35">
      <c r="A231" s="466" t="s">
        <v>1041</v>
      </c>
      <c r="B231" s="461"/>
      <c r="C231" s="1089"/>
      <c r="D231" s="1089"/>
      <c r="E231" s="1089"/>
      <c r="F231" s="1089"/>
      <c r="G231" s="1089"/>
      <c r="H231" s="1089"/>
      <c r="I231" s="1090"/>
      <c r="J231" s="458" t="s">
        <v>1040</v>
      </c>
      <c r="K231" s="459"/>
      <c r="O231" s="4"/>
    </row>
    <row r="232" spans="1:24" ht="15" customHeight="1" x14ac:dyDescent="0.35">
      <c r="A232" s="1074" t="s">
        <v>1029</v>
      </c>
      <c r="B232" s="1074"/>
      <c r="C232" s="1074"/>
      <c r="D232" s="1074"/>
      <c r="E232" s="1074"/>
      <c r="F232" s="1074"/>
      <c r="G232" s="1074"/>
      <c r="H232" s="1074"/>
      <c r="I232" s="1074"/>
      <c r="J232" s="1074"/>
      <c r="K232" s="1074"/>
      <c r="O232" s="4"/>
      <c r="P232" s="4"/>
      <c r="Q232" s="4"/>
      <c r="R232" s="4"/>
      <c r="S232" s="4"/>
      <c r="T232" s="4"/>
      <c r="U232" s="4"/>
      <c r="V232" s="4"/>
      <c r="W232" s="4"/>
      <c r="X232" s="4"/>
    </row>
    <row r="233" spans="1:24" x14ac:dyDescent="0.35">
      <c r="A233" s="4"/>
    </row>
    <row r="234" spans="1:24" x14ac:dyDescent="0.35">
      <c r="A234" s="4"/>
    </row>
    <row r="235" spans="1:24" x14ac:dyDescent="0.35">
      <c r="A235" s="4"/>
    </row>
    <row r="236" spans="1:24" x14ac:dyDescent="0.35">
      <c r="A236" s="4"/>
    </row>
    <row r="237" spans="1:24" x14ac:dyDescent="0.35">
      <c r="A237" s="4"/>
      <c r="B237" s="4"/>
      <c r="C237" s="4"/>
      <c r="D237" s="4"/>
      <c r="E237" s="4"/>
      <c r="F237" s="4"/>
      <c r="G237" s="4"/>
      <c r="H237" s="4"/>
      <c r="I237" s="4"/>
      <c r="J237" s="4"/>
      <c r="O237" s="4"/>
      <c r="P237" s="4"/>
      <c r="Q237" s="4"/>
      <c r="R237" s="4"/>
      <c r="S237" s="4"/>
      <c r="T237" s="4"/>
      <c r="U237" s="4"/>
      <c r="V237" s="4"/>
      <c r="W237" s="4"/>
    </row>
    <row r="238" spans="1:24" x14ac:dyDescent="0.35">
      <c r="A238" s="4"/>
      <c r="B238" s="4"/>
      <c r="C238" s="4"/>
      <c r="D238" s="4"/>
      <c r="E238" s="4"/>
      <c r="F238" s="4"/>
      <c r="G238" s="4"/>
      <c r="H238" s="4"/>
      <c r="I238" s="4"/>
      <c r="J238" s="4"/>
      <c r="O238" s="4"/>
      <c r="P238" s="4"/>
      <c r="Q238" s="4"/>
      <c r="R238" s="4"/>
      <c r="S238" s="4"/>
      <c r="T238" s="4"/>
      <c r="U238" s="4"/>
      <c r="V238" s="4"/>
      <c r="W238" s="4"/>
    </row>
    <row r="239" spans="1:24" x14ac:dyDescent="0.35">
      <c r="A239" s="4"/>
      <c r="B239" s="4"/>
      <c r="C239" s="4"/>
      <c r="D239" s="4"/>
      <c r="E239" s="4"/>
      <c r="G239" s="4"/>
      <c r="H239" s="4"/>
      <c r="I239" s="4"/>
      <c r="J239" s="4"/>
      <c r="O239" s="4"/>
      <c r="P239" s="4"/>
      <c r="Q239" s="4"/>
      <c r="R239" s="4"/>
      <c r="S239" s="4"/>
      <c r="T239" s="4"/>
      <c r="U239" s="4"/>
      <c r="V239" s="4"/>
      <c r="W239" s="4"/>
    </row>
    <row r="240" spans="1:24" x14ac:dyDescent="0.35">
      <c r="A240" s="4"/>
      <c r="B240" s="4"/>
      <c r="C240" s="4"/>
      <c r="D240" s="4"/>
      <c r="E240" s="4"/>
      <c r="F240" s="4"/>
      <c r="G240" s="4"/>
      <c r="H240" s="4"/>
      <c r="I240" s="4"/>
      <c r="J240" s="4"/>
      <c r="O240" s="4"/>
      <c r="P240" s="4"/>
      <c r="Q240" s="4"/>
      <c r="R240" s="4"/>
      <c r="S240" s="4"/>
      <c r="T240" s="4"/>
      <c r="U240" s="4"/>
      <c r="V240" s="4"/>
      <c r="W240" s="4"/>
    </row>
    <row r="241" spans="1:10" x14ac:dyDescent="0.35">
      <c r="A241" s="4"/>
      <c r="B241" s="4"/>
      <c r="C241" s="4"/>
      <c r="D241" s="4"/>
      <c r="E241" s="4"/>
      <c r="F241" s="4"/>
      <c r="G241" s="4"/>
      <c r="H241" s="4"/>
      <c r="I241" s="4"/>
      <c r="J241" s="4"/>
    </row>
    <row r="242" spans="1:10" x14ac:dyDescent="0.35">
      <c r="A242" s="4"/>
      <c r="B242" s="4"/>
      <c r="C242" s="4"/>
      <c r="D242" s="4"/>
      <c r="E242" s="4"/>
      <c r="F242" s="4"/>
      <c r="G242" s="4"/>
      <c r="H242" s="4"/>
      <c r="I242" s="4"/>
      <c r="J242" s="4"/>
    </row>
    <row r="243" spans="1:10" x14ac:dyDescent="0.35">
      <c r="A243" s="4"/>
      <c r="B243" s="4"/>
      <c r="C243" s="4"/>
      <c r="D243" s="4"/>
      <c r="E243" s="4"/>
      <c r="F243" s="4"/>
      <c r="G243" s="4"/>
      <c r="H243" s="4"/>
      <c r="I243" s="4"/>
      <c r="J243" s="4"/>
    </row>
    <row r="244" spans="1:10" x14ac:dyDescent="0.35">
      <c r="A244" s="4"/>
      <c r="B244" s="4"/>
      <c r="C244" s="4"/>
      <c r="D244" s="4"/>
      <c r="E244" s="4"/>
      <c r="F244" s="4"/>
      <c r="G244" s="4"/>
      <c r="H244" s="4"/>
      <c r="I244" s="4"/>
      <c r="J244" s="4"/>
    </row>
    <row r="245" spans="1:10" x14ac:dyDescent="0.35">
      <c r="A245" s="4"/>
      <c r="B245" s="4"/>
      <c r="C245" s="4"/>
      <c r="D245" s="4"/>
      <c r="E245" s="4"/>
      <c r="F245" s="4"/>
      <c r="G245" s="4"/>
      <c r="H245" s="4"/>
      <c r="I245" s="4"/>
      <c r="J245" s="4"/>
    </row>
    <row r="246" spans="1:10" x14ac:dyDescent="0.35">
      <c r="A246" s="4"/>
      <c r="B246" s="4"/>
      <c r="C246" s="4"/>
      <c r="D246" s="4"/>
      <c r="E246" s="4"/>
      <c r="F246" s="4"/>
      <c r="G246" s="4"/>
      <c r="H246" s="4"/>
      <c r="I246" s="4"/>
      <c r="J246" s="4"/>
    </row>
    <row r="247" spans="1:10" x14ac:dyDescent="0.35">
      <c r="A247" s="4"/>
      <c r="B247" s="4"/>
      <c r="C247" s="4"/>
      <c r="D247" s="4"/>
      <c r="E247" s="4"/>
      <c r="F247" s="4"/>
      <c r="G247" s="4"/>
      <c r="H247" s="4"/>
      <c r="I247" s="4"/>
      <c r="J247" s="4"/>
    </row>
    <row r="248" spans="1:10" x14ac:dyDescent="0.35">
      <c r="A248" s="4"/>
      <c r="B248" s="4"/>
      <c r="C248" s="4"/>
      <c r="D248" s="4"/>
      <c r="E248" s="4"/>
      <c r="F248" s="4"/>
      <c r="G248" s="4"/>
      <c r="H248" s="4"/>
      <c r="I248" s="4"/>
      <c r="J248" s="4"/>
    </row>
    <row r="249" spans="1:10" x14ac:dyDescent="0.35">
      <c r="A249" s="4"/>
      <c r="B249" s="4"/>
      <c r="C249" s="4"/>
      <c r="D249" s="4"/>
      <c r="E249" s="4"/>
      <c r="F249" s="4"/>
      <c r="G249" s="4"/>
      <c r="H249" s="4"/>
      <c r="I249" s="4"/>
      <c r="J249" s="4"/>
    </row>
    <row r="250" spans="1:10" x14ac:dyDescent="0.35">
      <c r="A250" s="4"/>
      <c r="B250" s="4"/>
      <c r="C250" s="4"/>
      <c r="D250" s="4"/>
      <c r="E250" s="4"/>
      <c r="F250" s="4"/>
      <c r="G250" s="4"/>
      <c r="H250" s="4"/>
      <c r="I250" s="4"/>
      <c r="J250" s="4"/>
    </row>
    <row r="251" spans="1:10" x14ac:dyDescent="0.35">
      <c r="A251" s="4"/>
      <c r="B251" s="4"/>
      <c r="C251" s="4"/>
      <c r="D251" s="4"/>
      <c r="E251" s="4"/>
      <c r="F251" s="4"/>
      <c r="G251" s="4"/>
      <c r="H251" s="4"/>
      <c r="I251" s="4"/>
      <c r="J251" s="4"/>
    </row>
    <row r="252" spans="1:10" x14ac:dyDescent="0.35">
      <c r="A252" s="4"/>
      <c r="B252" s="4"/>
      <c r="C252" s="4"/>
      <c r="D252" s="4"/>
      <c r="E252" s="4"/>
      <c r="F252" s="4"/>
      <c r="G252" s="4"/>
      <c r="H252" s="4"/>
      <c r="I252" s="4"/>
      <c r="J252" s="4"/>
    </row>
    <row r="253" spans="1:10" x14ac:dyDescent="0.35">
      <c r="A253" s="4"/>
      <c r="B253" s="4"/>
      <c r="C253" s="4"/>
      <c r="D253" s="4"/>
      <c r="E253" s="4"/>
      <c r="F253" s="4"/>
      <c r="G253" s="4"/>
      <c r="H253" s="4"/>
      <c r="I253" s="4"/>
      <c r="J253" s="4"/>
    </row>
    <row r="254" spans="1:10" x14ac:dyDescent="0.35">
      <c r="A254" s="4"/>
      <c r="B254" s="4"/>
      <c r="C254" s="4"/>
      <c r="D254" s="4"/>
      <c r="E254" s="4"/>
      <c r="F254" s="4"/>
      <c r="G254" s="4"/>
      <c r="H254" s="4"/>
      <c r="I254" s="4"/>
      <c r="J254" s="4"/>
    </row>
    <row r="255" spans="1:10" x14ac:dyDescent="0.35">
      <c r="A255" s="4"/>
      <c r="B255" s="4"/>
      <c r="C255" s="4"/>
      <c r="D255" s="4"/>
      <c r="E255" s="4"/>
      <c r="F255" s="4"/>
      <c r="G255" s="4"/>
      <c r="H255" s="4"/>
      <c r="I255" s="4"/>
      <c r="J255" s="4"/>
    </row>
    <row r="256" spans="1:10" x14ac:dyDescent="0.35">
      <c r="A256" s="4"/>
      <c r="B256" s="4"/>
      <c r="C256" s="4"/>
      <c r="D256" s="4"/>
      <c r="E256" s="4"/>
      <c r="F256" s="4"/>
      <c r="G256" s="4"/>
      <c r="H256" s="4"/>
      <c r="I256" s="4"/>
      <c r="J256" s="4"/>
    </row>
    <row r="257" spans="1:10" x14ac:dyDescent="0.35">
      <c r="A257" s="4"/>
      <c r="B257" s="4"/>
      <c r="C257" s="4"/>
      <c r="D257" s="4"/>
      <c r="E257" s="4"/>
      <c r="F257" s="4"/>
      <c r="G257" s="4"/>
      <c r="H257" s="4"/>
      <c r="I257" s="4"/>
      <c r="J257" s="4"/>
    </row>
    <row r="258" spans="1:10" x14ac:dyDescent="0.35">
      <c r="A258" s="4"/>
      <c r="B258" s="4"/>
      <c r="C258" s="4"/>
      <c r="D258" s="4"/>
      <c r="E258" s="4"/>
      <c r="F258" s="4"/>
      <c r="G258" s="4"/>
      <c r="H258" s="4"/>
      <c r="I258" s="4"/>
      <c r="J258" s="4"/>
    </row>
    <row r="259" spans="1:10" x14ac:dyDescent="0.35">
      <c r="A259" s="4"/>
      <c r="B259" s="4"/>
      <c r="C259" s="4"/>
      <c r="D259" s="4"/>
      <c r="E259" s="4"/>
      <c r="F259" s="4"/>
      <c r="G259" s="4"/>
      <c r="H259" s="4"/>
      <c r="I259" s="4"/>
      <c r="J259" s="4"/>
    </row>
    <row r="260" spans="1:10" x14ac:dyDescent="0.35">
      <c r="A260" s="4"/>
      <c r="B260" s="4"/>
      <c r="C260" s="4"/>
      <c r="D260" s="4"/>
      <c r="E260" s="4"/>
      <c r="F260" s="4"/>
      <c r="G260" s="4"/>
      <c r="H260" s="4"/>
      <c r="I260" s="4"/>
      <c r="J260" s="4"/>
    </row>
    <row r="261" spans="1:10" x14ac:dyDescent="0.35">
      <c r="A261" s="4"/>
      <c r="B261" s="4"/>
      <c r="C261" s="4"/>
      <c r="D261" s="4"/>
      <c r="E261" s="4"/>
      <c r="F261" s="4"/>
      <c r="G261" s="4"/>
      <c r="H261" s="4"/>
      <c r="I261" s="4"/>
      <c r="J261" s="4"/>
    </row>
    <row r="262" spans="1:10" x14ac:dyDescent="0.35">
      <c r="A262" s="4"/>
      <c r="B262" s="4"/>
      <c r="C262" s="4"/>
      <c r="D262" s="4"/>
      <c r="E262" s="4"/>
      <c r="F262" s="4"/>
      <c r="G262" s="4"/>
      <c r="H262" s="4"/>
      <c r="I262" s="4"/>
      <c r="J262" s="4"/>
    </row>
    <row r="263" spans="1:10" x14ac:dyDescent="0.35">
      <c r="A263" s="4"/>
      <c r="B263" s="4"/>
      <c r="C263" s="4"/>
      <c r="D263" s="4"/>
      <c r="E263" s="4"/>
      <c r="F263" s="4"/>
      <c r="G263" s="4"/>
      <c r="H263" s="4"/>
      <c r="I263" s="4"/>
      <c r="J263" s="4"/>
    </row>
    <row r="264" spans="1:10" x14ac:dyDescent="0.35">
      <c r="A264" s="4"/>
      <c r="B264" s="4"/>
      <c r="C264" s="4"/>
      <c r="D264" s="4"/>
      <c r="E264" s="4"/>
      <c r="F264" s="4"/>
      <c r="G264" s="4"/>
      <c r="H264" s="4"/>
      <c r="I264" s="4"/>
      <c r="J264" s="4"/>
    </row>
    <row r="265" spans="1:10" x14ac:dyDescent="0.35">
      <c r="A265" s="4"/>
      <c r="B265" s="4"/>
      <c r="C265" s="4"/>
      <c r="D265" s="4"/>
      <c r="E265" s="4"/>
      <c r="F265" s="4"/>
      <c r="G265" s="4"/>
      <c r="H265" s="4"/>
      <c r="I265" s="4"/>
      <c r="J265" s="4"/>
    </row>
    <row r="266" spans="1:10" x14ac:dyDescent="0.35">
      <c r="A266" s="4"/>
      <c r="B266" s="4"/>
      <c r="C266" s="4"/>
      <c r="D266" s="4"/>
      <c r="E266" s="4"/>
      <c r="F266" s="4"/>
      <c r="G266" s="4"/>
      <c r="H266" s="4"/>
      <c r="I266" s="4"/>
      <c r="J266" s="4"/>
    </row>
    <row r="267" spans="1:10" x14ac:dyDescent="0.35">
      <c r="A267" s="4"/>
      <c r="B267" s="4"/>
      <c r="C267" s="4"/>
      <c r="D267" s="4"/>
      <c r="E267" s="4"/>
      <c r="F267" s="4"/>
      <c r="G267" s="4"/>
      <c r="H267" s="4"/>
      <c r="I267" s="4"/>
      <c r="J267" s="4"/>
    </row>
    <row r="268" spans="1:10" x14ac:dyDescent="0.35">
      <c r="A268" s="4"/>
      <c r="B268" s="4"/>
      <c r="C268" s="4"/>
      <c r="D268" s="4"/>
      <c r="E268" s="4"/>
      <c r="F268" s="4"/>
      <c r="G268" s="4"/>
      <c r="H268" s="4"/>
      <c r="I268" s="4"/>
      <c r="J268" s="4"/>
    </row>
    <row r="269" spans="1:10" x14ac:dyDescent="0.35">
      <c r="A269" s="4"/>
      <c r="B269" s="4"/>
      <c r="C269" s="4"/>
      <c r="D269" s="4"/>
      <c r="E269" s="4"/>
      <c r="F269" s="4"/>
      <c r="G269" s="4"/>
      <c r="H269" s="4"/>
      <c r="I269" s="4"/>
      <c r="J269" s="4"/>
    </row>
    <row r="270" spans="1:10" x14ac:dyDescent="0.35">
      <c r="A270" s="4"/>
      <c r="B270" s="4"/>
      <c r="C270" s="4"/>
      <c r="D270" s="4"/>
      <c r="E270" s="4"/>
      <c r="F270" s="4"/>
      <c r="G270" s="4"/>
      <c r="H270" s="4"/>
      <c r="I270" s="4"/>
      <c r="J270" s="4"/>
    </row>
    <row r="271" spans="1:10" x14ac:dyDescent="0.35">
      <c r="A271" s="4"/>
      <c r="B271" s="4"/>
      <c r="C271" s="4"/>
      <c r="D271" s="4"/>
      <c r="E271" s="4"/>
      <c r="F271" s="4"/>
      <c r="G271" s="4"/>
      <c r="H271" s="4"/>
      <c r="I271" s="4"/>
      <c r="J271" s="4"/>
    </row>
    <row r="272" spans="1:10" x14ac:dyDescent="0.35">
      <c r="A272" s="4"/>
      <c r="B272" s="4"/>
      <c r="C272" s="4"/>
      <c r="D272" s="4"/>
      <c r="E272" s="4"/>
      <c r="F272" s="4"/>
      <c r="G272" s="4"/>
      <c r="H272" s="4"/>
      <c r="I272" s="4"/>
      <c r="J272" s="4"/>
    </row>
    <row r="273" spans="1:10" x14ac:dyDescent="0.35">
      <c r="A273" s="4"/>
      <c r="B273" s="4"/>
      <c r="C273" s="4"/>
      <c r="D273" s="4"/>
      <c r="E273" s="4"/>
      <c r="F273" s="4"/>
      <c r="G273" s="4"/>
      <c r="H273" s="4"/>
      <c r="I273" s="4"/>
      <c r="J273" s="4"/>
    </row>
    <row r="274" spans="1:10" x14ac:dyDescent="0.35">
      <c r="A274" s="4"/>
      <c r="B274" s="4"/>
      <c r="C274" s="4"/>
      <c r="D274" s="4"/>
      <c r="E274" s="4"/>
      <c r="F274" s="4"/>
      <c r="G274" s="4"/>
      <c r="H274" s="4"/>
      <c r="I274" s="4"/>
      <c r="J274" s="4"/>
    </row>
    <row r="275" spans="1:10" x14ac:dyDescent="0.35">
      <c r="A275" s="4"/>
      <c r="B275" s="4"/>
      <c r="C275" s="4"/>
      <c r="D275" s="4"/>
      <c r="E275" s="4"/>
      <c r="F275" s="4"/>
      <c r="G275" s="4"/>
      <c r="H275" s="4"/>
      <c r="I275" s="4"/>
      <c r="J275" s="4"/>
    </row>
    <row r="276" spans="1:10" x14ac:dyDescent="0.35">
      <c r="A276" s="4"/>
      <c r="B276" s="4"/>
      <c r="C276" s="4"/>
      <c r="D276" s="4"/>
      <c r="E276" s="4"/>
      <c r="F276" s="4"/>
      <c r="G276" s="4"/>
      <c r="H276" s="4"/>
      <c r="I276" s="4"/>
      <c r="J276" s="4"/>
    </row>
    <row r="277" spans="1:10" x14ac:dyDescent="0.35">
      <c r="A277" s="4"/>
      <c r="B277" s="4"/>
      <c r="C277" s="4"/>
      <c r="D277" s="4"/>
      <c r="E277" s="4"/>
      <c r="F277" s="4"/>
      <c r="G277" s="4"/>
      <c r="H277" s="4"/>
      <c r="I277" s="4"/>
      <c r="J277" s="4"/>
    </row>
    <row r="278" spans="1:10" x14ac:dyDescent="0.35">
      <c r="A278" s="4"/>
      <c r="B278" s="4"/>
      <c r="C278" s="4"/>
      <c r="D278" s="4"/>
      <c r="E278" s="4"/>
      <c r="F278" s="4"/>
      <c r="G278" s="4"/>
      <c r="H278" s="4"/>
      <c r="I278" s="4"/>
      <c r="J278" s="4"/>
    </row>
    <row r="279" spans="1:10" x14ac:dyDescent="0.35">
      <c r="A279" s="4"/>
      <c r="B279" s="4"/>
      <c r="C279" s="4"/>
      <c r="D279" s="4"/>
      <c r="E279" s="4"/>
      <c r="F279" s="4"/>
      <c r="G279" s="4"/>
      <c r="H279" s="4"/>
      <c r="I279" s="4"/>
      <c r="J279" s="4"/>
    </row>
    <row r="280" spans="1:10" x14ac:dyDescent="0.35">
      <c r="A280" s="4"/>
      <c r="B280" s="4"/>
      <c r="C280" s="4"/>
      <c r="D280" s="4"/>
      <c r="E280" s="4"/>
      <c r="F280" s="4"/>
      <c r="G280" s="4"/>
      <c r="H280" s="4"/>
      <c r="I280" s="4"/>
      <c r="J280" s="4"/>
    </row>
  </sheetData>
  <mergeCells count="91">
    <mergeCell ref="C66:K66"/>
    <mergeCell ref="B67:K67"/>
    <mergeCell ref="C68:K68"/>
    <mergeCell ref="B56:K56"/>
    <mergeCell ref="E44:I44"/>
    <mergeCell ref="A46:K50"/>
    <mergeCell ref="E58:I58"/>
    <mergeCell ref="A60:K64"/>
    <mergeCell ref="C231:I231"/>
    <mergeCell ref="E204:I204"/>
    <mergeCell ref="A206:K213"/>
    <mergeCell ref="A221:B221"/>
    <mergeCell ref="E223:I223"/>
    <mergeCell ref="A225:K229"/>
    <mergeCell ref="A2:K2"/>
    <mergeCell ref="A3:K3"/>
    <mergeCell ref="B38:K38"/>
    <mergeCell ref="B8:K8"/>
    <mergeCell ref="B9:K9"/>
    <mergeCell ref="B10:K10"/>
    <mergeCell ref="B11:K11"/>
    <mergeCell ref="E29:I29"/>
    <mergeCell ref="A31:K35"/>
    <mergeCell ref="B12:J12"/>
    <mergeCell ref="B23:K23"/>
    <mergeCell ref="A4:K4"/>
    <mergeCell ref="A5:K5"/>
    <mergeCell ref="A6:K6"/>
    <mergeCell ref="E14:I14"/>
    <mergeCell ref="A16:K20"/>
    <mergeCell ref="B39:K39"/>
    <mergeCell ref="B40:K40"/>
    <mergeCell ref="C52:K52"/>
    <mergeCell ref="B53:K53"/>
    <mergeCell ref="B55:K55"/>
    <mergeCell ref="C69:K69"/>
    <mergeCell ref="B81:K81"/>
    <mergeCell ref="B82:K82"/>
    <mergeCell ref="A91:K91"/>
    <mergeCell ref="C103:K103"/>
    <mergeCell ref="E83:I83"/>
    <mergeCell ref="A85:K89"/>
    <mergeCell ref="E97:I97"/>
    <mergeCell ref="A99:K101"/>
    <mergeCell ref="B80:K80"/>
    <mergeCell ref="E71:I71"/>
    <mergeCell ref="A73:K77"/>
    <mergeCell ref="E132:I132"/>
    <mergeCell ref="A134:K138"/>
    <mergeCell ref="E154:I154"/>
    <mergeCell ref="A156:K160"/>
    <mergeCell ref="C140:K140"/>
    <mergeCell ref="B141:K141"/>
    <mergeCell ref="B142:K142"/>
    <mergeCell ref="B149:K149"/>
    <mergeCell ref="B150:K150"/>
    <mergeCell ref="B128:K128"/>
    <mergeCell ref="E109:I109"/>
    <mergeCell ref="A111:K115"/>
    <mergeCell ref="E120:I120"/>
    <mergeCell ref="A122:K124"/>
    <mergeCell ref="B104:K104"/>
    <mergeCell ref="B105:K105"/>
    <mergeCell ref="C117:K117"/>
    <mergeCell ref="D126:K126"/>
    <mergeCell ref="B127:K127"/>
    <mergeCell ref="C169:K169"/>
    <mergeCell ref="E162:K162"/>
    <mergeCell ref="C172:K172"/>
    <mergeCell ref="C178:K178"/>
    <mergeCell ref="B163:K163"/>
    <mergeCell ref="C164:K164"/>
    <mergeCell ref="C165:K165"/>
    <mergeCell ref="C166:K166"/>
    <mergeCell ref="C167:K167"/>
    <mergeCell ref="A232:K232"/>
    <mergeCell ref="B93:K93"/>
    <mergeCell ref="B94:K95"/>
    <mergeCell ref="D177:K177"/>
    <mergeCell ref="D174:K176"/>
    <mergeCell ref="C186:K186"/>
    <mergeCell ref="C187:K187"/>
    <mergeCell ref="B188:K188"/>
    <mergeCell ref="G189:K189"/>
    <mergeCell ref="G195:K195"/>
    <mergeCell ref="D215:K215"/>
    <mergeCell ref="B180:K182"/>
    <mergeCell ref="C183:K183"/>
    <mergeCell ref="C184:K184"/>
    <mergeCell ref="C185:K185"/>
    <mergeCell ref="C168:K168"/>
  </mergeCells>
  <hyperlinks>
    <hyperlink ref="C221" r:id="rId1" xr:uid="{D29BB904-21D5-4DD3-B026-28270570F71D}"/>
  </hyperlinks>
  <pageMargins left="0.25" right="0.25" top="0.75" bottom="0.75" header="0.3" footer="0.3"/>
  <pageSetup scale="55" orientation="portrait" horizontalDpi="300" r:id="rId2"/>
  <rowBreaks count="2" manualBreakCount="2">
    <brk id="77" max="27" man="1"/>
    <brk id="161" max="27" man="1"/>
  </rowBreaks>
  <drawing r:id="rId3"/>
  <legacyDrawing r:id="rId4"/>
  <mc:AlternateContent xmlns:mc="http://schemas.openxmlformats.org/markup-compatibility/2006">
    <mc:Choice Requires="x14">
      <controls>
        <mc:AlternateContent xmlns:mc="http://schemas.openxmlformats.org/markup-compatibility/2006">
          <mc:Choice Requires="x14">
            <control shapeId="60417" r:id="rId5" name="Check Box 1">
              <controlPr defaultSize="0" autoFill="0" autoLine="0" autoPict="0">
                <anchor moveWithCells="1">
                  <from>
                    <xdr:col>0</xdr:col>
                    <xdr:colOff>304800</xdr:colOff>
                    <xdr:row>7</xdr:row>
                    <xdr:rowOff>12700</xdr:rowOff>
                  </from>
                  <to>
                    <xdr:col>1</xdr:col>
                    <xdr:colOff>25400</xdr:colOff>
                    <xdr:row>8</xdr:row>
                    <xdr:rowOff>38100</xdr:rowOff>
                  </to>
                </anchor>
              </controlPr>
            </control>
          </mc:Choice>
        </mc:AlternateContent>
        <mc:AlternateContent xmlns:mc="http://schemas.openxmlformats.org/markup-compatibility/2006">
          <mc:Choice Requires="x14">
            <control shapeId="60418" r:id="rId6" name="Check Box 2">
              <controlPr defaultSize="0" autoFill="0" autoLine="0" autoPict="0">
                <anchor moveWithCells="1">
                  <from>
                    <xdr:col>0</xdr:col>
                    <xdr:colOff>304800</xdr:colOff>
                    <xdr:row>9</xdr:row>
                    <xdr:rowOff>0</xdr:rowOff>
                  </from>
                  <to>
                    <xdr:col>1</xdr:col>
                    <xdr:colOff>25400</xdr:colOff>
                    <xdr:row>10</xdr:row>
                    <xdr:rowOff>31750</xdr:rowOff>
                  </to>
                </anchor>
              </controlPr>
            </control>
          </mc:Choice>
        </mc:AlternateContent>
        <mc:AlternateContent xmlns:mc="http://schemas.openxmlformats.org/markup-compatibility/2006">
          <mc:Choice Requires="x14">
            <control shapeId="60419" r:id="rId7" name="Check Box 3">
              <controlPr defaultSize="0" autoFill="0" autoLine="0" autoPict="0">
                <anchor moveWithCells="1">
                  <from>
                    <xdr:col>0</xdr:col>
                    <xdr:colOff>304800</xdr:colOff>
                    <xdr:row>10</xdr:row>
                    <xdr:rowOff>0</xdr:rowOff>
                  </from>
                  <to>
                    <xdr:col>1</xdr:col>
                    <xdr:colOff>25400</xdr:colOff>
                    <xdr:row>11</xdr:row>
                    <xdr:rowOff>31750</xdr:rowOff>
                  </to>
                </anchor>
              </controlPr>
            </control>
          </mc:Choice>
        </mc:AlternateContent>
        <mc:AlternateContent xmlns:mc="http://schemas.openxmlformats.org/markup-compatibility/2006">
          <mc:Choice Requires="x14">
            <control shapeId="60420" r:id="rId8" name="Check Box 4">
              <controlPr defaultSize="0" autoFill="0" autoLine="0" autoPict="0">
                <anchor moveWithCells="1">
                  <from>
                    <xdr:col>0</xdr:col>
                    <xdr:colOff>304800</xdr:colOff>
                    <xdr:row>11</xdr:row>
                    <xdr:rowOff>0</xdr:rowOff>
                  </from>
                  <to>
                    <xdr:col>1</xdr:col>
                    <xdr:colOff>25400</xdr:colOff>
                    <xdr:row>12</xdr:row>
                    <xdr:rowOff>31750</xdr:rowOff>
                  </to>
                </anchor>
              </controlPr>
            </control>
          </mc:Choice>
        </mc:AlternateContent>
        <mc:AlternateContent xmlns:mc="http://schemas.openxmlformats.org/markup-compatibility/2006">
          <mc:Choice Requires="x14">
            <control shapeId="60421" r:id="rId9" name="Check Box 5">
              <controlPr defaultSize="0" autoFill="0" autoLine="0" autoPict="0">
                <anchor moveWithCells="1">
                  <from>
                    <xdr:col>0</xdr:col>
                    <xdr:colOff>304800</xdr:colOff>
                    <xdr:row>22</xdr:row>
                    <xdr:rowOff>0</xdr:rowOff>
                  </from>
                  <to>
                    <xdr:col>1</xdr:col>
                    <xdr:colOff>25400</xdr:colOff>
                    <xdr:row>23</xdr:row>
                    <xdr:rowOff>31750</xdr:rowOff>
                  </to>
                </anchor>
              </controlPr>
            </control>
          </mc:Choice>
        </mc:AlternateContent>
        <mc:AlternateContent xmlns:mc="http://schemas.openxmlformats.org/markup-compatibility/2006">
          <mc:Choice Requires="x14">
            <control shapeId="60422" r:id="rId10" name="Check Box 6">
              <controlPr defaultSize="0" autoFill="0" autoLine="0" autoPict="0">
                <anchor moveWithCells="1">
                  <from>
                    <xdr:col>0</xdr:col>
                    <xdr:colOff>304800</xdr:colOff>
                    <xdr:row>23</xdr:row>
                    <xdr:rowOff>0</xdr:rowOff>
                  </from>
                  <to>
                    <xdr:col>1</xdr:col>
                    <xdr:colOff>25400</xdr:colOff>
                    <xdr:row>24</xdr:row>
                    <xdr:rowOff>31750</xdr:rowOff>
                  </to>
                </anchor>
              </controlPr>
            </control>
          </mc:Choice>
        </mc:AlternateContent>
        <mc:AlternateContent xmlns:mc="http://schemas.openxmlformats.org/markup-compatibility/2006">
          <mc:Choice Requires="x14">
            <control shapeId="60423" r:id="rId11" name="Check Box 7">
              <controlPr defaultSize="0" autoFill="0" autoLine="0" autoPict="0">
                <anchor moveWithCells="1">
                  <from>
                    <xdr:col>0</xdr:col>
                    <xdr:colOff>304800</xdr:colOff>
                    <xdr:row>24</xdr:row>
                    <xdr:rowOff>25400</xdr:rowOff>
                  </from>
                  <to>
                    <xdr:col>1</xdr:col>
                    <xdr:colOff>25400</xdr:colOff>
                    <xdr:row>25</xdr:row>
                    <xdr:rowOff>50800</xdr:rowOff>
                  </to>
                </anchor>
              </controlPr>
            </control>
          </mc:Choice>
        </mc:AlternateContent>
        <mc:AlternateContent xmlns:mc="http://schemas.openxmlformats.org/markup-compatibility/2006">
          <mc:Choice Requires="x14">
            <control shapeId="60424" r:id="rId12" name="Check Box 8">
              <controlPr defaultSize="0" autoFill="0" autoLine="0" autoPict="0">
                <anchor moveWithCells="1">
                  <from>
                    <xdr:col>0</xdr:col>
                    <xdr:colOff>304800</xdr:colOff>
                    <xdr:row>25</xdr:row>
                    <xdr:rowOff>12700</xdr:rowOff>
                  </from>
                  <to>
                    <xdr:col>1</xdr:col>
                    <xdr:colOff>25400</xdr:colOff>
                    <xdr:row>26</xdr:row>
                    <xdr:rowOff>38100</xdr:rowOff>
                  </to>
                </anchor>
              </controlPr>
            </control>
          </mc:Choice>
        </mc:AlternateContent>
        <mc:AlternateContent xmlns:mc="http://schemas.openxmlformats.org/markup-compatibility/2006">
          <mc:Choice Requires="x14">
            <control shapeId="60425" r:id="rId13" name="Check Box 9">
              <controlPr defaultSize="0" autoFill="0" autoLine="0" autoPict="0">
                <anchor moveWithCells="1">
                  <from>
                    <xdr:col>0</xdr:col>
                    <xdr:colOff>304800</xdr:colOff>
                    <xdr:row>37</xdr:row>
                    <xdr:rowOff>0</xdr:rowOff>
                  </from>
                  <to>
                    <xdr:col>1</xdr:col>
                    <xdr:colOff>25400</xdr:colOff>
                    <xdr:row>38</xdr:row>
                    <xdr:rowOff>31750</xdr:rowOff>
                  </to>
                </anchor>
              </controlPr>
            </control>
          </mc:Choice>
        </mc:AlternateContent>
        <mc:AlternateContent xmlns:mc="http://schemas.openxmlformats.org/markup-compatibility/2006">
          <mc:Choice Requires="x14">
            <control shapeId="60426" r:id="rId14" name="Check Box 10">
              <controlPr defaultSize="0" autoFill="0" autoLine="0" autoPict="0">
                <anchor moveWithCells="1">
                  <from>
                    <xdr:col>0</xdr:col>
                    <xdr:colOff>304800</xdr:colOff>
                    <xdr:row>38</xdr:row>
                    <xdr:rowOff>12700</xdr:rowOff>
                  </from>
                  <to>
                    <xdr:col>1</xdr:col>
                    <xdr:colOff>25400</xdr:colOff>
                    <xdr:row>39</xdr:row>
                    <xdr:rowOff>38100</xdr:rowOff>
                  </to>
                </anchor>
              </controlPr>
            </control>
          </mc:Choice>
        </mc:AlternateContent>
        <mc:AlternateContent xmlns:mc="http://schemas.openxmlformats.org/markup-compatibility/2006">
          <mc:Choice Requires="x14">
            <control shapeId="60427" r:id="rId15" name="Check Box 11">
              <controlPr defaultSize="0" autoFill="0" autoLine="0" autoPict="0">
                <anchor moveWithCells="1">
                  <from>
                    <xdr:col>0</xdr:col>
                    <xdr:colOff>304800</xdr:colOff>
                    <xdr:row>39</xdr:row>
                    <xdr:rowOff>12700</xdr:rowOff>
                  </from>
                  <to>
                    <xdr:col>1</xdr:col>
                    <xdr:colOff>25400</xdr:colOff>
                    <xdr:row>40</xdr:row>
                    <xdr:rowOff>38100</xdr:rowOff>
                  </to>
                </anchor>
              </controlPr>
            </control>
          </mc:Choice>
        </mc:AlternateContent>
        <mc:AlternateContent xmlns:mc="http://schemas.openxmlformats.org/markup-compatibility/2006">
          <mc:Choice Requires="x14">
            <control shapeId="60428" r:id="rId16" name="Check Box 12">
              <controlPr defaultSize="0" autoFill="0" autoLine="0" autoPict="0">
                <anchor moveWithCells="1">
                  <from>
                    <xdr:col>0</xdr:col>
                    <xdr:colOff>304800</xdr:colOff>
                    <xdr:row>40</xdr:row>
                    <xdr:rowOff>12700</xdr:rowOff>
                  </from>
                  <to>
                    <xdr:col>1</xdr:col>
                    <xdr:colOff>25400</xdr:colOff>
                    <xdr:row>41</xdr:row>
                    <xdr:rowOff>31750</xdr:rowOff>
                  </to>
                </anchor>
              </controlPr>
            </control>
          </mc:Choice>
        </mc:AlternateContent>
        <mc:AlternateContent xmlns:mc="http://schemas.openxmlformats.org/markup-compatibility/2006">
          <mc:Choice Requires="x14">
            <control shapeId="60429" r:id="rId17" name="Check Box 13">
              <controlPr defaultSize="0" autoFill="0" autoLine="0" autoPict="0">
                <anchor moveWithCells="1">
                  <from>
                    <xdr:col>0</xdr:col>
                    <xdr:colOff>304800</xdr:colOff>
                    <xdr:row>52</xdr:row>
                    <xdr:rowOff>0</xdr:rowOff>
                  </from>
                  <to>
                    <xdr:col>1</xdr:col>
                    <xdr:colOff>25400</xdr:colOff>
                    <xdr:row>53</xdr:row>
                    <xdr:rowOff>31750</xdr:rowOff>
                  </to>
                </anchor>
              </controlPr>
            </control>
          </mc:Choice>
        </mc:AlternateContent>
        <mc:AlternateContent xmlns:mc="http://schemas.openxmlformats.org/markup-compatibility/2006">
          <mc:Choice Requires="x14">
            <control shapeId="60430" r:id="rId18" name="Check Box 14">
              <controlPr defaultSize="0" autoFill="0" autoLine="0" autoPict="0">
                <anchor moveWithCells="1">
                  <from>
                    <xdr:col>0</xdr:col>
                    <xdr:colOff>304800</xdr:colOff>
                    <xdr:row>53</xdr:row>
                    <xdr:rowOff>190500</xdr:rowOff>
                  </from>
                  <to>
                    <xdr:col>1</xdr:col>
                    <xdr:colOff>25400</xdr:colOff>
                    <xdr:row>55</xdr:row>
                    <xdr:rowOff>31750</xdr:rowOff>
                  </to>
                </anchor>
              </controlPr>
            </control>
          </mc:Choice>
        </mc:AlternateContent>
        <mc:AlternateContent xmlns:mc="http://schemas.openxmlformats.org/markup-compatibility/2006">
          <mc:Choice Requires="x14">
            <control shapeId="60431" r:id="rId19" name="Check Box 15">
              <controlPr defaultSize="0" autoFill="0" autoLine="0" autoPict="0">
                <anchor moveWithCells="1">
                  <from>
                    <xdr:col>0</xdr:col>
                    <xdr:colOff>304800</xdr:colOff>
                    <xdr:row>54</xdr:row>
                    <xdr:rowOff>184150</xdr:rowOff>
                  </from>
                  <to>
                    <xdr:col>1</xdr:col>
                    <xdr:colOff>25400</xdr:colOff>
                    <xdr:row>56</xdr:row>
                    <xdr:rowOff>25400</xdr:rowOff>
                  </to>
                </anchor>
              </controlPr>
            </control>
          </mc:Choice>
        </mc:AlternateContent>
        <mc:AlternateContent xmlns:mc="http://schemas.openxmlformats.org/markup-compatibility/2006">
          <mc:Choice Requires="x14">
            <control shapeId="60432" r:id="rId20" name="Check Box 16">
              <controlPr defaultSize="0" autoFill="0" autoLine="0" autoPict="0">
                <anchor moveWithCells="1">
                  <from>
                    <xdr:col>0</xdr:col>
                    <xdr:colOff>304800</xdr:colOff>
                    <xdr:row>66</xdr:row>
                    <xdr:rowOff>12700</xdr:rowOff>
                  </from>
                  <to>
                    <xdr:col>1</xdr:col>
                    <xdr:colOff>25400</xdr:colOff>
                    <xdr:row>67</xdr:row>
                    <xdr:rowOff>38100</xdr:rowOff>
                  </to>
                </anchor>
              </controlPr>
            </control>
          </mc:Choice>
        </mc:AlternateContent>
        <mc:AlternateContent xmlns:mc="http://schemas.openxmlformats.org/markup-compatibility/2006">
          <mc:Choice Requires="x14">
            <control shapeId="60433" r:id="rId21" name="Check Box 17">
              <controlPr defaultSize="0" autoFill="0" autoLine="0" autoPict="0">
                <anchor moveWithCells="1">
                  <from>
                    <xdr:col>0</xdr:col>
                    <xdr:colOff>298450</xdr:colOff>
                    <xdr:row>79</xdr:row>
                    <xdr:rowOff>12700</xdr:rowOff>
                  </from>
                  <to>
                    <xdr:col>0</xdr:col>
                    <xdr:colOff>603250</xdr:colOff>
                    <xdr:row>80</xdr:row>
                    <xdr:rowOff>38100</xdr:rowOff>
                  </to>
                </anchor>
              </controlPr>
            </control>
          </mc:Choice>
        </mc:AlternateContent>
        <mc:AlternateContent xmlns:mc="http://schemas.openxmlformats.org/markup-compatibility/2006">
          <mc:Choice Requires="x14">
            <control shapeId="60434" r:id="rId22" name="Check Box 18">
              <controlPr defaultSize="0" autoFill="0" autoLine="0" autoPict="0">
                <anchor moveWithCells="1">
                  <from>
                    <xdr:col>0</xdr:col>
                    <xdr:colOff>298450</xdr:colOff>
                    <xdr:row>80</xdr:row>
                    <xdr:rowOff>25400</xdr:rowOff>
                  </from>
                  <to>
                    <xdr:col>0</xdr:col>
                    <xdr:colOff>603250</xdr:colOff>
                    <xdr:row>81</xdr:row>
                    <xdr:rowOff>50800</xdr:rowOff>
                  </to>
                </anchor>
              </controlPr>
            </control>
          </mc:Choice>
        </mc:AlternateContent>
        <mc:AlternateContent xmlns:mc="http://schemas.openxmlformats.org/markup-compatibility/2006">
          <mc:Choice Requires="x14">
            <control shapeId="60435" r:id="rId23" name="Check Box 19">
              <controlPr defaultSize="0" autoFill="0" autoLine="0" autoPict="0">
                <anchor moveWithCells="1">
                  <from>
                    <xdr:col>0</xdr:col>
                    <xdr:colOff>298450</xdr:colOff>
                    <xdr:row>81</xdr:row>
                    <xdr:rowOff>25400</xdr:rowOff>
                  </from>
                  <to>
                    <xdr:col>0</xdr:col>
                    <xdr:colOff>603250</xdr:colOff>
                    <xdr:row>82</xdr:row>
                    <xdr:rowOff>50800</xdr:rowOff>
                  </to>
                </anchor>
              </controlPr>
            </control>
          </mc:Choice>
        </mc:AlternateContent>
        <mc:AlternateContent xmlns:mc="http://schemas.openxmlformats.org/markup-compatibility/2006">
          <mc:Choice Requires="x14">
            <control shapeId="60436" r:id="rId24" name="Check Box 20">
              <controlPr defaultSize="0" autoFill="0" autoLine="0" autoPict="0">
                <anchor moveWithCells="1">
                  <from>
                    <xdr:col>0</xdr:col>
                    <xdr:colOff>304800</xdr:colOff>
                    <xdr:row>92</xdr:row>
                    <xdr:rowOff>0</xdr:rowOff>
                  </from>
                  <to>
                    <xdr:col>1</xdr:col>
                    <xdr:colOff>25400</xdr:colOff>
                    <xdr:row>93</xdr:row>
                    <xdr:rowOff>31750</xdr:rowOff>
                  </to>
                </anchor>
              </controlPr>
            </control>
          </mc:Choice>
        </mc:AlternateContent>
        <mc:AlternateContent xmlns:mc="http://schemas.openxmlformats.org/markup-compatibility/2006">
          <mc:Choice Requires="x14">
            <control shapeId="60439" r:id="rId25" name="Check Box 23">
              <controlPr defaultSize="0" autoFill="0" autoLine="0" autoPict="0">
                <anchor moveWithCells="1">
                  <from>
                    <xdr:col>0</xdr:col>
                    <xdr:colOff>304800</xdr:colOff>
                    <xdr:row>103</xdr:row>
                    <xdr:rowOff>0</xdr:rowOff>
                  </from>
                  <to>
                    <xdr:col>1</xdr:col>
                    <xdr:colOff>25400</xdr:colOff>
                    <xdr:row>104</xdr:row>
                    <xdr:rowOff>31750</xdr:rowOff>
                  </to>
                </anchor>
              </controlPr>
            </control>
          </mc:Choice>
        </mc:AlternateContent>
        <mc:AlternateContent xmlns:mc="http://schemas.openxmlformats.org/markup-compatibility/2006">
          <mc:Choice Requires="x14">
            <control shapeId="60440" r:id="rId26" name="Check Box 24">
              <controlPr defaultSize="0" autoFill="0" autoLine="0" autoPict="0">
                <anchor moveWithCells="1">
                  <from>
                    <xdr:col>0</xdr:col>
                    <xdr:colOff>304800</xdr:colOff>
                    <xdr:row>103</xdr:row>
                    <xdr:rowOff>177800</xdr:rowOff>
                  </from>
                  <to>
                    <xdr:col>1</xdr:col>
                    <xdr:colOff>25400</xdr:colOff>
                    <xdr:row>105</xdr:row>
                    <xdr:rowOff>50800</xdr:rowOff>
                  </to>
                </anchor>
              </controlPr>
            </control>
          </mc:Choice>
        </mc:AlternateContent>
        <mc:AlternateContent xmlns:mc="http://schemas.openxmlformats.org/markup-compatibility/2006">
          <mc:Choice Requires="x14">
            <control shapeId="60441" r:id="rId27" name="Check Box 25">
              <controlPr defaultSize="0" autoFill="0" autoLine="0" autoPict="0">
                <anchor moveWithCells="1">
                  <from>
                    <xdr:col>0</xdr:col>
                    <xdr:colOff>317500</xdr:colOff>
                    <xdr:row>105</xdr:row>
                    <xdr:rowOff>12700</xdr:rowOff>
                  </from>
                  <to>
                    <xdr:col>1</xdr:col>
                    <xdr:colOff>31750</xdr:colOff>
                    <xdr:row>106</xdr:row>
                    <xdr:rowOff>25400</xdr:rowOff>
                  </to>
                </anchor>
              </controlPr>
            </control>
          </mc:Choice>
        </mc:AlternateContent>
        <mc:AlternateContent xmlns:mc="http://schemas.openxmlformats.org/markup-compatibility/2006">
          <mc:Choice Requires="x14">
            <control shapeId="60442" r:id="rId28" name="Check Box 26">
              <controlPr defaultSize="0" autoFill="0" autoLine="0" autoPict="0">
                <anchor moveWithCells="1">
                  <from>
                    <xdr:col>0</xdr:col>
                    <xdr:colOff>292100</xdr:colOff>
                    <xdr:row>126</xdr:row>
                    <xdr:rowOff>31750</xdr:rowOff>
                  </from>
                  <to>
                    <xdr:col>1</xdr:col>
                    <xdr:colOff>0</xdr:colOff>
                    <xdr:row>127</xdr:row>
                    <xdr:rowOff>63500</xdr:rowOff>
                  </to>
                </anchor>
              </controlPr>
            </control>
          </mc:Choice>
        </mc:AlternateContent>
        <mc:AlternateContent xmlns:mc="http://schemas.openxmlformats.org/markup-compatibility/2006">
          <mc:Choice Requires="x14">
            <control shapeId="60443" r:id="rId29" name="Check Box 27">
              <controlPr defaultSize="0" autoFill="0" autoLine="0" autoPict="0">
                <anchor moveWithCells="1">
                  <from>
                    <xdr:col>0</xdr:col>
                    <xdr:colOff>292100</xdr:colOff>
                    <xdr:row>128</xdr:row>
                    <xdr:rowOff>31750</xdr:rowOff>
                  </from>
                  <to>
                    <xdr:col>1</xdr:col>
                    <xdr:colOff>0</xdr:colOff>
                    <xdr:row>129</xdr:row>
                    <xdr:rowOff>50800</xdr:rowOff>
                  </to>
                </anchor>
              </controlPr>
            </control>
          </mc:Choice>
        </mc:AlternateContent>
        <mc:AlternateContent xmlns:mc="http://schemas.openxmlformats.org/markup-compatibility/2006">
          <mc:Choice Requires="x14">
            <control shapeId="60444" r:id="rId30" name="Check Box 28">
              <controlPr defaultSize="0" autoFill="0" autoLine="0" autoPict="0">
                <anchor moveWithCells="1">
                  <from>
                    <xdr:col>0</xdr:col>
                    <xdr:colOff>304800</xdr:colOff>
                    <xdr:row>140</xdr:row>
                    <xdr:rowOff>0</xdr:rowOff>
                  </from>
                  <to>
                    <xdr:col>1</xdr:col>
                    <xdr:colOff>25400</xdr:colOff>
                    <xdr:row>141</xdr:row>
                    <xdr:rowOff>31750</xdr:rowOff>
                  </to>
                </anchor>
              </controlPr>
            </control>
          </mc:Choice>
        </mc:AlternateContent>
        <mc:AlternateContent xmlns:mc="http://schemas.openxmlformats.org/markup-compatibility/2006">
          <mc:Choice Requires="x14">
            <control shapeId="60445" r:id="rId31" name="Check Box 29">
              <controlPr defaultSize="0" autoFill="0" autoLine="0" autoPict="0">
                <anchor moveWithCells="1">
                  <from>
                    <xdr:col>0</xdr:col>
                    <xdr:colOff>304800</xdr:colOff>
                    <xdr:row>141</xdr:row>
                    <xdr:rowOff>12700</xdr:rowOff>
                  </from>
                  <to>
                    <xdr:col>1</xdr:col>
                    <xdr:colOff>25400</xdr:colOff>
                    <xdr:row>142</xdr:row>
                    <xdr:rowOff>38100</xdr:rowOff>
                  </to>
                </anchor>
              </controlPr>
            </control>
          </mc:Choice>
        </mc:AlternateContent>
        <mc:AlternateContent xmlns:mc="http://schemas.openxmlformats.org/markup-compatibility/2006">
          <mc:Choice Requires="x14">
            <control shapeId="60446" r:id="rId32" name="Check Box 30">
              <controlPr defaultSize="0" autoFill="0" autoLine="0" autoPict="0">
                <anchor moveWithCells="1">
                  <from>
                    <xdr:col>0</xdr:col>
                    <xdr:colOff>304800</xdr:colOff>
                    <xdr:row>142</xdr:row>
                    <xdr:rowOff>12700</xdr:rowOff>
                  </from>
                  <to>
                    <xdr:col>1</xdr:col>
                    <xdr:colOff>25400</xdr:colOff>
                    <xdr:row>143</xdr:row>
                    <xdr:rowOff>31750</xdr:rowOff>
                  </to>
                </anchor>
              </controlPr>
            </control>
          </mc:Choice>
        </mc:AlternateContent>
        <mc:AlternateContent xmlns:mc="http://schemas.openxmlformats.org/markup-compatibility/2006">
          <mc:Choice Requires="x14">
            <control shapeId="60447" r:id="rId33" name="Check Box 31">
              <controlPr defaultSize="0" autoFill="0" autoLine="0" autoPict="0">
                <anchor moveWithCells="1">
                  <from>
                    <xdr:col>0</xdr:col>
                    <xdr:colOff>304800</xdr:colOff>
                    <xdr:row>144</xdr:row>
                    <xdr:rowOff>0</xdr:rowOff>
                  </from>
                  <to>
                    <xdr:col>1</xdr:col>
                    <xdr:colOff>25400</xdr:colOff>
                    <xdr:row>145</xdr:row>
                    <xdr:rowOff>25400</xdr:rowOff>
                  </to>
                </anchor>
              </controlPr>
            </control>
          </mc:Choice>
        </mc:AlternateContent>
        <mc:AlternateContent xmlns:mc="http://schemas.openxmlformats.org/markup-compatibility/2006">
          <mc:Choice Requires="x14">
            <control shapeId="60448" r:id="rId34" name="Check Box 32">
              <controlPr defaultSize="0" autoFill="0" autoLine="0" autoPict="0">
                <anchor moveWithCells="1">
                  <from>
                    <xdr:col>0</xdr:col>
                    <xdr:colOff>304800</xdr:colOff>
                    <xdr:row>146</xdr:row>
                    <xdr:rowOff>0</xdr:rowOff>
                  </from>
                  <to>
                    <xdr:col>1</xdr:col>
                    <xdr:colOff>25400</xdr:colOff>
                    <xdr:row>147</xdr:row>
                    <xdr:rowOff>25400</xdr:rowOff>
                  </to>
                </anchor>
              </controlPr>
            </control>
          </mc:Choice>
        </mc:AlternateContent>
        <mc:AlternateContent xmlns:mc="http://schemas.openxmlformats.org/markup-compatibility/2006">
          <mc:Choice Requires="x14">
            <control shapeId="60449" r:id="rId35" name="Check Box 33">
              <controlPr defaultSize="0" autoFill="0" autoLine="0" autoPict="0">
                <anchor moveWithCells="1">
                  <from>
                    <xdr:col>0</xdr:col>
                    <xdr:colOff>304800</xdr:colOff>
                    <xdr:row>148</xdr:row>
                    <xdr:rowOff>0</xdr:rowOff>
                  </from>
                  <to>
                    <xdr:col>1</xdr:col>
                    <xdr:colOff>25400</xdr:colOff>
                    <xdr:row>149</xdr:row>
                    <xdr:rowOff>31750</xdr:rowOff>
                  </to>
                </anchor>
              </controlPr>
            </control>
          </mc:Choice>
        </mc:AlternateContent>
        <mc:AlternateContent xmlns:mc="http://schemas.openxmlformats.org/markup-compatibility/2006">
          <mc:Choice Requires="x14">
            <control shapeId="60450" r:id="rId36" name="Check Box 34">
              <controlPr defaultSize="0" autoFill="0" autoLine="0" autoPict="0">
                <anchor moveWithCells="1">
                  <from>
                    <xdr:col>0</xdr:col>
                    <xdr:colOff>304800</xdr:colOff>
                    <xdr:row>148</xdr:row>
                    <xdr:rowOff>177800</xdr:rowOff>
                  </from>
                  <to>
                    <xdr:col>1</xdr:col>
                    <xdr:colOff>25400</xdr:colOff>
                    <xdr:row>150</xdr:row>
                    <xdr:rowOff>12700</xdr:rowOff>
                  </to>
                </anchor>
              </controlPr>
            </control>
          </mc:Choice>
        </mc:AlternateContent>
        <mc:AlternateContent xmlns:mc="http://schemas.openxmlformats.org/markup-compatibility/2006">
          <mc:Choice Requires="x14">
            <control shapeId="60451" r:id="rId37" name="Check Box 35">
              <controlPr defaultSize="0" autoFill="0" autoLine="0" autoPict="0">
                <anchor moveWithCells="1">
                  <from>
                    <xdr:col>0</xdr:col>
                    <xdr:colOff>298450</xdr:colOff>
                    <xdr:row>116</xdr:row>
                    <xdr:rowOff>368300</xdr:rowOff>
                  </from>
                  <to>
                    <xdr:col>0</xdr:col>
                    <xdr:colOff>603250</xdr:colOff>
                    <xdr:row>118</xdr:row>
                    <xdr:rowOff>31750</xdr:rowOff>
                  </to>
                </anchor>
              </controlPr>
            </control>
          </mc:Choice>
        </mc:AlternateContent>
        <mc:AlternateContent xmlns:mc="http://schemas.openxmlformats.org/markup-compatibility/2006">
          <mc:Choice Requires="x14">
            <control shapeId="60452" r:id="rId38" name="Check Box 36">
              <controlPr defaultSize="0" autoFill="0" autoLine="0" autoPict="0">
                <anchor moveWithCells="1">
                  <from>
                    <xdr:col>0</xdr:col>
                    <xdr:colOff>298450</xdr:colOff>
                    <xdr:row>162</xdr:row>
                    <xdr:rowOff>0</xdr:rowOff>
                  </from>
                  <to>
                    <xdr:col>0</xdr:col>
                    <xdr:colOff>603250</xdr:colOff>
                    <xdr:row>163</xdr:row>
                    <xdr:rowOff>31750</xdr:rowOff>
                  </to>
                </anchor>
              </controlPr>
            </control>
          </mc:Choice>
        </mc:AlternateContent>
        <mc:AlternateContent xmlns:mc="http://schemas.openxmlformats.org/markup-compatibility/2006">
          <mc:Choice Requires="x14">
            <control shapeId="60453" r:id="rId39" name="Check Box 37">
              <controlPr defaultSize="0" autoFill="0" autoLine="0" autoPict="0">
                <anchor moveWithCells="1">
                  <from>
                    <xdr:col>1</xdr:col>
                    <xdr:colOff>304800</xdr:colOff>
                    <xdr:row>163</xdr:row>
                    <xdr:rowOff>12700</xdr:rowOff>
                  </from>
                  <to>
                    <xdr:col>2</xdr:col>
                    <xdr:colOff>25400</xdr:colOff>
                    <xdr:row>164</xdr:row>
                    <xdr:rowOff>38100</xdr:rowOff>
                  </to>
                </anchor>
              </controlPr>
            </control>
          </mc:Choice>
        </mc:AlternateContent>
        <mc:AlternateContent xmlns:mc="http://schemas.openxmlformats.org/markup-compatibility/2006">
          <mc:Choice Requires="x14">
            <control shapeId="60454" r:id="rId40" name="Check Box 38">
              <controlPr defaultSize="0" autoFill="0" autoLine="0" autoPict="0">
                <anchor moveWithCells="1">
                  <from>
                    <xdr:col>1</xdr:col>
                    <xdr:colOff>304800</xdr:colOff>
                    <xdr:row>164</xdr:row>
                    <xdr:rowOff>0</xdr:rowOff>
                  </from>
                  <to>
                    <xdr:col>2</xdr:col>
                    <xdr:colOff>25400</xdr:colOff>
                    <xdr:row>165</xdr:row>
                    <xdr:rowOff>31750</xdr:rowOff>
                  </to>
                </anchor>
              </controlPr>
            </control>
          </mc:Choice>
        </mc:AlternateContent>
        <mc:AlternateContent xmlns:mc="http://schemas.openxmlformats.org/markup-compatibility/2006">
          <mc:Choice Requires="x14">
            <control shapeId="60455" r:id="rId41" name="Check Box 39">
              <controlPr defaultSize="0" autoFill="0" autoLine="0" autoPict="0">
                <anchor moveWithCells="1">
                  <from>
                    <xdr:col>1</xdr:col>
                    <xdr:colOff>304800</xdr:colOff>
                    <xdr:row>165</xdr:row>
                    <xdr:rowOff>12700</xdr:rowOff>
                  </from>
                  <to>
                    <xdr:col>2</xdr:col>
                    <xdr:colOff>25400</xdr:colOff>
                    <xdr:row>166</xdr:row>
                    <xdr:rowOff>38100</xdr:rowOff>
                  </to>
                </anchor>
              </controlPr>
            </control>
          </mc:Choice>
        </mc:AlternateContent>
        <mc:AlternateContent xmlns:mc="http://schemas.openxmlformats.org/markup-compatibility/2006">
          <mc:Choice Requires="x14">
            <control shapeId="60456" r:id="rId42" name="Check Box 40">
              <controlPr defaultSize="0" autoFill="0" autoLine="0" autoPict="0">
                <anchor moveWithCells="1">
                  <from>
                    <xdr:col>1</xdr:col>
                    <xdr:colOff>304800</xdr:colOff>
                    <xdr:row>168</xdr:row>
                    <xdr:rowOff>12700</xdr:rowOff>
                  </from>
                  <to>
                    <xdr:col>2</xdr:col>
                    <xdr:colOff>25400</xdr:colOff>
                    <xdr:row>169</xdr:row>
                    <xdr:rowOff>38100</xdr:rowOff>
                  </to>
                </anchor>
              </controlPr>
            </control>
          </mc:Choice>
        </mc:AlternateContent>
        <mc:AlternateContent xmlns:mc="http://schemas.openxmlformats.org/markup-compatibility/2006">
          <mc:Choice Requires="x14">
            <control shapeId="60457" r:id="rId43" name="Check Box 41">
              <controlPr defaultSize="0" autoFill="0" autoLine="0" autoPict="0">
                <anchor moveWithCells="1">
                  <from>
                    <xdr:col>1</xdr:col>
                    <xdr:colOff>304800</xdr:colOff>
                    <xdr:row>177</xdr:row>
                    <xdr:rowOff>12700</xdr:rowOff>
                  </from>
                  <to>
                    <xdr:col>2</xdr:col>
                    <xdr:colOff>25400</xdr:colOff>
                    <xdr:row>178</xdr:row>
                    <xdr:rowOff>38100</xdr:rowOff>
                  </to>
                </anchor>
              </controlPr>
            </control>
          </mc:Choice>
        </mc:AlternateContent>
        <mc:AlternateContent xmlns:mc="http://schemas.openxmlformats.org/markup-compatibility/2006">
          <mc:Choice Requires="x14">
            <control shapeId="60459" r:id="rId44" name="Check Box 43">
              <controlPr defaultSize="0" autoFill="0" autoLine="0" autoPict="0">
                <anchor moveWithCells="1">
                  <from>
                    <xdr:col>0</xdr:col>
                    <xdr:colOff>279400</xdr:colOff>
                    <xdr:row>179</xdr:row>
                    <xdr:rowOff>107950</xdr:rowOff>
                  </from>
                  <to>
                    <xdr:col>1</xdr:col>
                    <xdr:colOff>0</xdr:colOff>
                    <xdr:row>180</xdr:row>
                    <xdr:rowOff>146050</xdr:rowOff>
                  </to>
                </anchor>
              </controlPr>
            </control>
          </mc:Choice>
        </mc:AlternateContent>
        <mc:AlternateContent xmlns:mc="http://schemas.openxmlformats.org/markup-compatibility/2006">
          <mc:Choice Requires="x14">
            <control shapeId="60460" r:id="rId45" name="Check Box 44">
              <controlPr defaultSize="0" autoFill="0" autoLine="0" autoPict="0">
                <anchor moveWithCells="1">
                  <from>
                    <xdr:col>1</xdr:col>
                    <xdr:colOff>304800</xdr:colOff>
                    <xdr:row>182</xdr:row>
                    <xdr:rowOff>12700</xdr:rowOff>
                  </from>
                  <to>
                    <xdr:col>2</xdr:col>
                    <xdr:colOff>25400</xdr:colOff>
                    <xdr:row>183</xdr:row>
                    <xdr:rowOff>38100</xdr:rowOff>
                  </to>
                </anchor>
              </controlPr>
            </control>
          </mc:Choice>
        </mc:AlternateContent>
        <mc:AlternateContent xmlns:mc="http://schemas.openxmlformats.org/markup-compatibility/2006">
          <mc:Choice Requires="x14">
            <control shapeId="60461" r:id="rId46" name="Check Box 45">
              <controlPr defaultSize="0" autoFill="0" autoLine="0" autoPict="0">
                <anchor moveWithCells="1">
                  <from>
                    <xdr:col>1</xdr:col>
                    <xdr:colOff>304800</xdr:colOff>
                    <xdr:row>182</xdr:row>
                    <xdr:rowOff>184150</xdr:rowOff>
                  </from>
                  <to>
                    <xdr:col>2</xdr:col>
                    <xdr:colOff>25400</xdr:colOff>
                    <xdr:row>184</xdr:row>
                    <xdr:rowOff>25400</xdr:rowOff>
                  </to>
                </anchor>
              </controlPr>
            </control>
          </mc:Choice>
        </mc:AlternateContent>
        <mc:AlternateContent xmlns:mc="http://schemas.openxmlformats.org/markup-compatibility/2006">
          <mc:Choice Requires="x14">
            <control shapeId="60462" r:id="rId47" name="Check Box 46">
              <controlPr defaultSize="0" autoFill="0" autoLine="0" autoPict="0">
                <anchor moveWithCells="1">
                  <from>
                    <xdr:col>1</xdr:col>
                    <xdr:colOff>304800</xdr:colOff>
                    <xdr:row>183</xdr:row>
                    <xdr:rowOff>184150</xdr:rowOff>
                  </from>
                  <to>
                    <xdr:col>2</xdr:col>
                    <xdr:colOff>25400</xdr:colOff>
                    <xdr:row>185</xdr:row>
                    <xdr:rowOff>25400</xdr:rowOff>
                  </to>
                </anchor>
              </controlPr>
            </control>
          </mc:Choice>
        </mc:AlternateContent>
        <mc:AlternateContent xmlns:mc="http://schemas.openxmlformats.org/markup-compatibility/2006">
          <mc:Choice Requires="x14">
            <control shapeId="60463" r:id="rId48" name="Check Box 47">
              <controlPr defaultSize="0" autoFill="0" autoLine="0" autoPict="0">
                <anchor moveWithCells="1">
                  <from>
                    <xdr:col>1</xdr:col>
                    <xdr:colOff>304800</xdr:colOff>
                    <xdr:row>184</xdr:row>
                    <xdr:rowOff>184150</xdr:rowOff>
                  </from>
                  <to>
                    <xdr:col>2</xdr:col>
                    <xdr:colOff>25400</xdr:colOff>
                    <xdr:row>186</xdr:row>
                    <xdr:rowOff>25400</xdr:rowOff>
                  </to>
                </anchor>
              </controlPr>
            </control>
          </mc:Choice>
        </mc:AlternateContent>
        <mc:AlternateContent xmlns:mc="http://schemas.openxmlformats.org/markup-compatibility/2006">
          <mc:Choice Requires="x14">
            <control shapeId="60464" r:id="rId49" name="Check Box 48">
              <controlPr defaultSize="0" autoFill="0" autoLine="0" autoPict="0">
                <anchor moveWithCells="1">
                  <from>
                    <xdr:col>1</xdr:col>
                    <xdr:colOff>304800</xdr:colOff>
                    <xdr:row>185</xdr:row>
                    <xdr:rowOff>184150</xdr:rowOff>
                  </from>
                  <to>
                    <xdr:col>2</xdr:col>
                    <xdr:colOff>25400</xdr:colOff>
                    <xdr:row>187</xdr:row>
                    <xdr:rowOff>38100</xdr:rowOff>
                  </to>
                </anchor>
              </controlPr>
            </control>
          </mc:Choice>
        </mc:AlternateContent>
        <mc:AlternateContent xmlns:mc="http://schemas.openxmlformats.org/markup-compatibility/2006">
          <mc:Choice Requires="x14">
            <control shapeId="60465" r:id="rId50" name="Check Box 49">
              <controlPr defaultSize="0" autoFill="0" autoLine="0" autoPict="0">
                <anchor moveWithCells="1">
                  <from>
                    <xdr:col>0</xdr:col>
                    <xdr:colOff>304800</xdr:colOff>
                    <xdr:row>187</xdr:row>
                    <xdr:rowOff>0</xdr:rowOff>
                  </from>
                  <to>
                    <xdr:col>1</xdr:col>
                    <xdr:colOff>25400</xdr:colOff>
                    <xdr:row>188</xdr:row>
                    <xdr:rowOff>38100</xdr:rowOff>
                  </to>
                </anchor>
              </controlPr>
            </control>
          </mc:Choice>
        </mc:AlternateContent>
        <mc:AlternateContent xmlns:mc="http://schemas.openxmlformats.org/markup-compatibility/2006">
          <mc:Choice Requires="x14">
            <control shapeId="60468" r:id="rId51" name="Check Box 52">
              <controlPr defaultSize="0" autoFill="0" autoLine="0" autoPict="0">
                <anchor moveWithCells="1">
                  <from>
                    <xdr:col>0</xdr:col>
                    <xdr:colOff>304800</xdr:colOff>
                    <xdr:row>215</xdr:row>
                    <xdr:rowOff>0</xdr:rowOff>
                  </from>
                  <to>
                    <xdr:col>1</xdr:col>
                    <xdr:colOff>25400</xdr:colOff>
                    <xdr:row>216</xdr:row>
                    <xdr:rowOff>31750</xdr:rowOff>
                  </to>
                </anchor>
              </controlPr>
            </control>
          </mc:Choice>
        </mc:AlternateContent>
        <mc:AlternateContent xmlns:mc="http://schemas.openxmlformats.org/markup-compatibility/2006">
          <mc:Choice Requires="x14">
            <control shapeId="60469" r:id="rId52" name="Check Box 53">
              <controlPr defaultSize="0" autoFill="0" autoLine="0" autoPict="0">
                <anchor moveWithCells="1">
                  <from>
                    <xdr:col>0</xdr:col>
                    <xdr:colOff>304800</xdr:colOff>
                    <xdr:row>216</xdr:row>
                    <xdr:rowOff>0</xdr:rowOff>
                  </from>
                  <to>
                    <xdr:col>1</xdr:col>
                    <xdr:colOff>25400</xdr:colOff>
                    <xdr:row>217</xdr:row>
                    <xdr:rowOff>31750</xdr:rowOff>
                  </to>
                </anchor>
              </controlPr>
            </control>
          </mc:Choice>
        </mc:AlternateContent>
        <mc:AlternateContent xmlns:mc="http://schemas.openxmlformats.org/markup-compatibility/2006">
          <mc:Choice Requires="x14">
            <control shapeId="60471" r:id="rId53" name="Check Box 55">
              <controlPr defaultSize="0" autoFill="0" autoLine="0" autoPict="0">
                <anchor moveWithCells="1">
                  <from>
                    <xdr:col>0</xdr:col>
                    <xdr:colOff>304800</xdr:colOff>
                    <xdr:row>93</xdr:row>
                    <xdr:rowOff>0</xdr:rowOff>
                  </from>
                  <to>
                    <xdr:col>1</xdr:col>
                    <xdr:colOff>25400</xdr:colOff>
                    <xdr:row>94</xdr:row>
                    <xdr:rowOff>31750</xdr:rowOff>
                  </to>
                </anchor>
              </controlPr>
            </control>
          </mc:Choice>
        </mc:AlternateContent>
        <mc:AlternateContent xmlns:mc="http://schemas.openxmlformats.org/markup-compatibility/2006">
          <mc:Choice Requires="x14">
            <control shapeId="60473" r:id="rId54" name="Check Box 57">
              <controlPr defaultSize="0" autoFill="0" autoLine="0" autoPict="0">
                <anchor moveWithCells="1">
                  <from>
                    <xdr:col>0</xdr:col>
                    <xdr:colOff>304800</xdr:colOff>
                    <xdr:row>26</xdr:row>
                    <xdr:rowOff>0</xdr:rowOff>
                  </from>
                  <to>
                    <xdr:col>1</xdr:col>
                    <xdr:colOff>25400</xdr:colOff>
                    <xdr:row>27</xdr:row>
                    <xdr:rowOff>31750</xdr:rowOff>
                  </to>
                </anchor>
              </controlPr>
            </control>
          </mc:Choice>
        </mc:AlternateContent>
        <mc:AlternateContent xmlns:mc="http://schemas.openxmlformats.org/markup-compatibility/2006">
          <mc:Choice Requires="x14">
            <control shapeId="60475" r:id="rId55" name="Check Box 59">
              <controlPr defaultSize="0" autoFill="0" autoLine="0" autoPict="0">
                <anchor moveWithCells="1">
                  <from>
                    <xdr:col>0</xdr:col>
                    <xdr:colOff>304800</xdr:colOff>
                    <xdr:row>41</xdr:row>
                    <xdr:rowOff>0</xdr:rowOff>
                  </from>
                  <to>
                    <xdr:col>1</xdr:col>
                    <xdr:colOff>25400</xdr:colOff>
                    <xdr:row>42</xdr:row>
                    <xdr:rowOff>31750</xdr:rowOff>
                  </to>
                </anchor>
              </controlPr>
            </control>
          </mc:Choice>
        </mc:AlternateContent>
        <mc:AlternateContent xmlns:mc="http://schemas.openxmlformats.org/markup-compatibility/2006">
          <mc:Choice Requires="x14">
            <control shapeId="60479" r:id="rId56" name="Check Box 63">
              <controlPr defaultSize="0" autoFill="0" autoLine="0" autoPict="0">
                <anchor moveWithCells="1">
                  <from>
                    <xdr:col>0</xdr:col>
                    <xdr:colOff>298450</xdr:colOff>
                    <xdr:row>106</xdr:row>
                    <xdr:rowOff>25400</xdr:rowOff>
                  </from>
                  <to>
                    <xdr:col>0</xdr:col>
                    <xdr:colOff>603250</xdr:colOff>
                    <xdr:row>107</xdr:row>
                    <xdr:rowOff>50800</xdr:rowOff>
                  </to>
                </anchor>
              </controlPr>
            </control>
          </mc:Choice>
        </mc:AlternateContent>
        <mc:AlternateContent xmlns:mc="http://schemas.openxmlformats.org/markup-compatibility/2006">
          <mc:Choice Requires="x14">
            <control shapeId="60481" r:id="rId57" name="Check Box 65">
              <controlPr defaultSize="0" autoFill="0" autoLine="0" autoPict="0">
                <anchor moveWithCells="1">
                  <from>
                    <xdr:col>0</xdr:col>
                    <xdr:colOff>304800</xdr:colOff>
                    <xdr:row>188</xdr:row>
                    <xdr:rowOff>76200</xdr:rowOff>
                  </from>
                  <to>
                    <xdr:col>1</xdr:col>
                    <xdr:colOff>419100</xdr:colOff>
                    <xdr:row>189</xdr:row>
                    <xdr:rowOff>107950</xdr:rowOff>
                  </to>
                </anchor>
              </controlPr>
            </control>
          </mc:Choice>
        </mc:AlternateContent>
        <mc:AlternateContent xmlns:mc="http://schemas.openxmlformats.org/markup-compatibility/2006">
          <mc:Choice Requires="x14">
            <control shapeId="60482" r:id="rId58" name="Check Box 66">
              <controlPr defaultSize="0" autoFill="0" autoLine="0" autoPict="0">
                <anchor moveWithCells="1">
                  <from>
                    <xdr:col>0</xdr:col>
                    <xdr:colOff>317500</xdr:colOff>
                    <xdr:row>194</xdr:row>
                    <xdr:rowOff>107950</xdr:rowOff>
                  </from>
                  <to>
                    <xdr:col>0</xdr:col>
                    <xdr:colOff>603250</xdr:colOff>
                    <xdr:row>195</xdr:row>
                    <xdr:rowOff>127000</xdr:rowOff>
                  </to>
                </anchor>
              </controlPr>
            </control>
          </mc:Choice>
        </mc:AlternateContent>
        <mc:AlternateContent xmlns:mc="http://schemas.openxmlformats.org/markup-compatibility/2006">
          <mc:Choice Requires="x14">
            <control shapeId="60483" r:id="rId59" name="Check Box 67">
              <controlPr defaultSize="0" autoFill="0" autoLine="0" autoPict="0">
                <anchor moveWithCells="1">
                  <from>
                    <xdr:col>0</xdr:col>
                    <xdr:colOff>304800</xdr:colOff>
                    <xdr:row>201</xdr:row>
                    <xdr:rowOff>0</xdr:rowOff>
                  </from>
                  <to>
                    <xdr:col>1</xdr:col>
                    <xdr:colOff>25400</xdr:colOff>
                    <xdr:row>202</xdr:row>
                    <xdr:rowOff>31750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FF00"/>
  </sheetPr>
  <dimension ref="A1:M110"/>
  <sheetViews>
    <sheetView showGridLines="0" zoomScaleNormal="100" zoomScaleSheetLayoutView="120" workbookViewId="0">
      <selection activeCell="I121" sqref="I121"/>
    </sheetView>
  </sheetViews>
  <sheetFormatPr defaultRowHeight="14.5" x14ac:dyDescent="0.35"/>
  <cols>
    <col min="3" max="3" width="9.1796875" customWidth="1"/>
    <col min="9" max="9" width="10" customWidth="1"/>
    <col min="11" max="11" width="14" customWidth="1"/>
    <col min="12" max="12" width="10.453125" customWidth="1"/>
    <col min="13" max="13" width="14.81640625" customWidth="1"/>
  </cols>
  <sheetData>
    <row r="1" spans="1:13" ht="3.75" customHeight="1" thickBot="1" x14ac:dyDescent="0.4">
      <c r="A1" s="1232"/>
      <c r="B1" s="1233"/>
      <c r="C1" s="1233"/>
      <c r="D1" s="1233"/>
      <c r="E1" s="1233"/>
      <c r="F1" s="1233"/>
      <c r="G1" s="1233"/>
      <c r="H1" s="1233"/>
      <c r="I1" s="1233"/>
      <c r="J1" s="1233"/>
      <c r="K1" s="1233"/>
      <c r="L1" s="1233"/>
      <c r="M1" s="1234"/>
    </row>
    <row r="2" spans="1:13" s="291" customFormat="1" ht="16" thickBot="1" x14ac:dyDescent="0.4">
      <c r="A2" s="415" t="s">
        <v>200</v>
      </c>
      <c r="B2" s="1235">
        <f>'Contact Info'!B3</f>
        <v>0</v>
      </c>
      <c r="C2" s="1235"/>
      <c r="D2" s="1236" t="s">
        <v>776</v>
      </c>
      <c r="E2" s="1236"/>
      <c r="F2" s="1236"/>
      <c r="G2" s="1235"/>
      <c r="H2" s="1235"/>
      <c r="I2" s="1235"/>
      <c r="J2" s="1235"/>
      <c r="K2" s="1235"/>
      <c r="L2" s="1235"/>
      <c r="M2" s="1235"/>
    </row>
    <row r="3" spans="1:13" ht="21.5" thickBot="1" x14ac:dyDescent="0.55000000000000004">
      <c r="A3" s="1237" t="s">
        <v>777</v>
      </c>
      <c r="B3" s="1237"/>
      <c r="C3" s="1237"/>
      <c r="D3" s="1237"/>
      <c r="E3" s="1237"/>
      <c r="F3" s="1237"/>
      <c r="G3" s="1237"/>
      <c r="H3" s="1237"/>
      <c r="I3" s="1237"/>
      <c r="J3" s="1237"/>
      <c r="K3" s="1237"/>
      <c r="L3" s="1237"/>
      <c r="M3" s="1237"/>
    </row>
    <row r="4" spans="1:13" ht="35.15" customHeight="1" thickBot="1" x14ac:dyDescent="0.4">
      <c r="A4" s="1238" t="s">
        <v>879</v>
      </c>
      <c r="B4" s="1238"/>
      <c r="C4" s="1238"/>
      <c r="D4" s="1238"/>
      <c r="E4" s="1238"/>
      <c r="F4" s="1238"/>
      <c r="G4" s="1238"/>
      <c r="H4" s="1238"/>
      <c r="I4" s="1238"/>
      <c r="J4" s="1239" t="s">
        <v>778</v>
      </c>
      <c r="K4" s="1239"/>
      <c r="L4" s="1239" t="s">
        <v>779</v>
      </c>
      <c r="M4" s="1239"/>
    </row>
    <row r="5" spans="1:13" ht="18.75" customHeight="1" thickBot="1" x14ac:dyDescent="0.4">
      <c r="A5" s="1221" t="s">
        <v>880</v>
      </c>
      <c r="B5" s="1221"/>
      <c r="C5" s="1221"/>
      <c r="D5" s="1221"/>
      <c r="E5" s="1221"/>
      <c r="F5" s="1221"/>
      <c r="G5" s="1221"/>
      <c r="H5" s="1221"/>
      <c r="I5" s="1221"/>
      <c r="J5" s="1220"/>
      <c r="K5" s="1220"/>
      <c r="L5" s="1220"/>
      <c r="M5" s="1220"/>
    </row>
    <row r="6" spans="1:13" ht="18.75" customHeight="1" thickBot="1" x14ac:dyDescent="0.4">
      <c r="A6" s="1221" t="s">
        <v>780</v>
      </c>
      <c r="B6" s="1221"/>
      <c r="C6" s="1221"/>
      <c r="D6" s="1221"/>
      <c r="E6" s="1221"/>
      <c r="F6" s="1221"/>
      <c r="G6" s="1221"/>
      <c r="H6" s="1221"/>
      <c r="I6" s="1221"/>
      <c r="J6" s="1220"/>
      <c r="K6" s="1220"/>
      <c r="L6" s="1220"/>
      <c r="M6" s="1220"/>
    </row>
    <row r="7" spans="1:13" ht="18.75" customHeight="1" thickBot="1" x14ac:dyDescent="0.4">
      <c r="A7" s="1221" t="s">
        <v>400</v>
      </c>
      <c r="B7" s="1221"/>
      <c r="C7" s="1221"/>
      <c r="D7" s="1221"/>
      <c r="E7" s="1221"/>
      <c r="F7" s="1221"/>
      <c r="G7" s="1221"/>
      <c r="H7" s="1221"/>
      <c r="I7" s="1221"/>
      <c r="J7" s="1220"/>
      <c r="K7" s="1220"/>
      <c r="L7" s="1220"/>
      <c r="M7" s="1220"/>
    </row>
    <row r="8" spans="1:13" ht="18.75" customHeight="1" thickBot="1" x14ac:dyDescent="0.4">
      <c r="A8" s="1221" t="s">
        <v>895</v>
      </c>
      <c r="B8" s="1221"/>
      <c r="C8" s="1221"/>
      <c r="D8" s="1221"/>
      <c r="E8" s="1221"/>
      <c r="F8" s="1221"/>
      <c r="G8" s="1221"/>
      <c r="H8" s="1221"/>
      <c r="I8" s="1221"/>
      <c r="J8" s="1220"/>
      <c r="K8" s="1220"/>
      <c r="L8" s="1220"/>
      <c r="M8" s="1220"/>
    </row>
    <row r="9" spans="1:13" ht="18.75" customHeight="1" thickBot="1" x14ac:dyDescent="0.4">
      <c r="A9" s="1221" t="s">
        <v>881</v>
      </c>
      <c r="B9" s="1221"/>
      <c r="C9" s="1221"/>
      <c r="D9" s="1221"/>
      <c r="E9" s="1221"/>
      <c r="F9" s="1221"/>
      <c r="G9" s="1221"/>
      <c r="H9" s="1221"/>
      <c r="I9" s="1221"/>
      <c r="J9" s="1220"/>
      <c r="K9" s="1220"/>
      <c r="L9" s="1220"/>
      <c r="M9" s="1220"/>
    </row>
    <row r="10" spans="1:13" ht="18.75" customHeight="1" thickBot="1" x14ac:dyDescent="0.4">
      <c r="A10" s="1221" t="s">
        <v>406</v>
      </c>
      <c r="B10" s="1221"/>
      <c r="C10" s="1221"/>
      <c r="D10" s="1221"/>
      <c r="E10" s="1221"/>
      <c r="F10" s="1221"/>
      <c r="G10" s="1221"/>
      <c r="H10" s="1221"/>
      <c r="I10" s="1221"/>
      <c r="J10" s="1220"/>
      <c r="K10" s="1220"/>
      <c r="L10" s="1220"/>
      <c r="M10" s="1220"/>
    </row>
    <row r="11" spans="1:13" ht="16" thickBot="1" x14ac:dyDescent="0.4">
      <c r="A11" s="1212"/>
      <c r="B11" s="1213"/>
      <c r="C11" s="1213"/>
      <c r="D11" s="1213"/>
      <c r="E11" s="1213"/>
      <c r="F11" s="1213"/>
      <c r="G11" s="1213"/>
      <c r="H11" s="1213"/>
      <c r="I11" s="1213"/>
      <c r="J11" s="1213"/>
      <c r="K11" s="1213"/>
      <c r="L11" s="1213"/>
      <c r="M11" s="1214"/>
    </row>
    <row r="12" spans="1:13" ht="15" thickBot="1" x14ac:dyDescent="0.4">
      <c r="A12" s="1215" t="s">
        <v>876</v>
      </c>
      <c r="B12" s="1216"/>
      <c r="C12" s="1216"/>
      <c r="D12" s="1216"/>
      <c r="E12" s="1216"/>
      <c r="F12" s="1216"/>
      <c r="G12" s="1216"/>
      <c r="H12" s="1216"/>
      <c r="I12" s="1216"/>
      <c r="J12" s="1216"/>
      <c r="K12" s="1216"/>
      <c r="L12" s="1216"/>
      <c r="M12" s="1217"/>
    </row>
    <row r="13" spans="1:13" ht="15" thickBot="1" x14ac:dyDescent="0.4">
      <c r="A13" s="1215"/>
      <c r="B13" s="1216"/>
      <c r="C13" s="1216"/>
      <c r="D13" s="1216"/>
      <c r="E13" s="1216"/>
      <c r="F13" s="1216"/>
      <c r="G13" s="1216"/>
      <c r="H13" s="1216"/>
      <c r="I13" s="1216"/>
      <c r="J13" s="1216"/>
      <c r="K13" s="1216"/>
      <c r="L13" s="1216"/>
      <c r="M13" s="1217"/>
    </row>
    <row r="14" spans="1:13" ht="15" thickBot="1" x14ac:dyDescent="0.4">
      <c r="A14" s="1215"/>
      <c r="B14" s="1216"/>
      <c r="C14" s="1216"/>
      <c r="D14" s="1216"/>
      <c r="E14" s="1216"/>
      <c r="F14" s="1216"/>
      <c r="G14" s="1216"/>
      <c r="H14" s="1216"/>
      <c r="I14" s="1216"/>
      <c r="J14" s="1216"/>
      <c r="K14" s="1216"/>
      <c r="L14" s="1216"/>
      <c r="M14" s="1217"/>
    </row>
    <row r="15" spans="1:13" ht="15" thickBot="1" x14ac:dyDescent="0.4">
      <c r="A15" s="1218" t="s">
        <v>781</v>
      </c>
      <c r="B15" s="1218"/>
      <c r="C15" s="1218"/>
      <c r="D15" s="1218"/>
      <c r="E15" s="1218"/>
      <c r="F15" s="1218"/>
      <c r="G15" s="1218"/>
      <c r="H15" s="1218"/>
      <c r="I15" s="1218"/>
      <c r="J15" s="1218"/>
      <c r="K15" s="1218"/>
      <c r="L15" s="1218"/>
      <c r="M15" s="1218"/>
    </row>
    <row r="16" spans="1:13" ht="15" thickBot="1" x14ac:dyDescent="0.4">
      <c r="A16" s="1219" t="s">
        <v>782</v>
      </c>
      <c r="B16" s="1219"/>
      <c r="C16" s="1219"/>
      <c r="D16" s="1125" t="s">
        <v>24</v>
      </c>
      <c r="E16" s="1126"/>
      <c r="F16" s="1193"/>
      <c r="G16" s="1194"/>
      <c r="H16" s="1194"/>
      <c r="I16" s="1194"/>
      <c r="J16" s="1194"/>
      <c r="K16" s="1194"/>
      <c r="L16" s="1194"/>
      <c r="M16" s="1195"/>
    </row>
    <row r="17" spans="1:13" ht="15" thickBot="1" x14ac:dyDescent="0.4">
      <c r="A17" s="1219"/>
      <c r="B17" s="1219"/>
      <c r="C17" s="1219"/>
      <c r="D17" s="1127"/>
      <c r="E17" s="1128"/>
      <c r="F17" s="1196"/>
      <c r="G17" s="1197"/>
      <c r="H17" s="1197"/>
      <c r="I17" s="1197"/>
      <c r="J17" s="1197"/>
      <c r="K17" s="1197"/>
      <c r="L17" s="1197"/>
      <c r="M17" s="1198"/>
    </row>
    <row r="18" spans="1:13" ht="15" thickBot="1" x14ac:dyDescent="0.4">
      <c r="A18" s="410" t="s">
        <v>789</v>
      </c>
      <c r="B18" s="410" t="s">
        <v>884</v>
      </c>
      <c r="C18" s="410" t="s">
        <v>790</v>
      </c>
      <c r="D18" s="1222" t="s">
        <v>783</v>
      </c>
      <c r="E18" s="1222"/>
      <c r="F18" s="1222"/>
      <c r="G18" s="1222"/>
      <c r="H18" s="1222"/>
      <c r="I18" s="1222"/>
      <c r="J18" s="1222"/>
      <c r="K18" s="1222"/>
      <c r="L18" s="1222"/>
      <c r="M18" s="1222"/>
    </row>
    <row r="19" spans="1:13" ht="15" thickBot="1" x14ac:dyDescent="0.4">
      <c r="A19" s="392"/>
      <c r="B19" s="396"/>
      <c r="C19" s="392"/>
      <c r="D19" s="1222"/>
      <c r="E19" s="1222"/>
      <c r="F19" s="1222"/>
      <c r="G19" s="1222"/>
      <c r="H19" s="1222"/>
      <c r="I19" s="1222"/>
      <c r="J19" s="1222"/>
      <c r="K19" s="1222"/>
      <c r="L19" s="1222"/>
      <c r="M19" s="1222"/>
    </row>
    <row r="20" spans="1:13" ht="15" thickBot="1" x14ac:dyDescent="0.4">
      <c r="A20" s="1223" t="s">
        <v>878</v>
      </c>
      <c r="B20" s="1224"/>
      <c r="C20" s="1224"/>
      <c r="D20" s="1224"/>
      <c r="E20" s="1224"/>
      <c r="F20" s="1224"/>
      <c r="G20" s="1224"/>
      <c r="H20" s="1224"/>
      <c r="I20" s="1224"/>
      <c r="J20" s="1224"/>
      <c r="K20" s="1224"/>
      <c r="L20" s="1224"/>
      <c r="M20" s="1225"/>
    </row>
    <row r="21" spans="1:13" x14ac:dyDescent="0.35">
      <c r="A21" s="1181" t="s">
        <v>784</v>
      </c>
      <c r="B21" s="1182"/>
      <c r="C21" s="1226"/>
      <c r="D21" s="1125" t="s">
        <v>24</v>
      </c>
      <c r="E21" s="1126"/>
      <c r="F21" s="1193"/>
      <c r="G21" s="1194"/>
      <c r="H21" s="1194"/>
      <c r="I21" s="1194"/>
      <c r="J21" s="1194"/>
      <c r="K21" s="1194"/>
      <c r="L21" s="1194"/>
      <c r="M21" s="1195"/>
    </row>
    <row r="22" spans="1:13" ht="15" thickBot="1" x14ac:dyDescent="0.4">
      <c r="A22" s="1183"/>
      <c r="B22" s="1184"/>
      <c r="C22" s="1227"/>
      <c r="D22" s="1127"/>
      <c r="E22" s="1128"/>
      <c r="F22" s="1196"/>
      <c r="G22" s="1197"/>
      <c r="H22" s="1197"/>
      <c r="I22" s="1197"/>
      <c r="J22" s="1197"/>
      <c r="K22" s="1197"/>
      <c r="L22" s="1197"/>
      <c r="M22" s="1198"/>
    </row>
    <row r="23" spans="1:13" ht="15" thickBot="1" x14ac:dyDescent="0.4">
      <c r="A23" s="411" t="s">
        <v>789</v>
      </c>
      <c r="B23" s="411" t="s">
        <v>884</v>
      </c>
      <c r="C23" s="411" t="s">
        <v>790</v>
      </c>
      <c r="D23" s="1154" t="s">
        <v>926</v>
      </c>
      <c r="E23" s="1154"/>
      <c r="F23" s="1154"/>
      <c r="G23" s="1154"/>
      <c r="H23" s="1154"/>
      <c r="I23" s="1154"/>
      <c r="J23" s="1154"/>
      <c r="K23" s="1154"/>
      <c r="L23" s="1154"/>
      <c r="M23" s="1154"/>
    </row>
    <row r="24" spans="1:13" ht="15" thickBot="1" x14ac:dyDescent="0.4">
      <c r="A24" s="392"/>
      <c r="B24" s="396"/>
      <c r="C24" s="392"/>
      <c r="D24" s="1154"/>
      <c r="E24" s="1154"/>
      <c r="F24" s="1154"/>
      <c r="G24" s="1154"/>
      <c r="H24" s="1154"/>
      <c r="I24" s="1154"/>
      <c r="J24" s="1154"/>
      <c r="K24" s="1154"/>
      <c r="L24" s="1154"/>
      <c r="M24" s="1154"/>
    </row>
    <row r="25" spans="1:13" ht="15" thickBot="1" x14ac:dyDescent="0.4">
      <c r="A25" s="1116" t="s">
        <v>786</v>
      </c>
      <c r="B25" s="1117"/>
      <c r="C25" s="1117"/>
      <c r="D25" s="1117"/>
      <c r="E25" s="1117"/>
      <c r="F25" s="1117"/>
      <c r="G25" s="1117"/>
      <c r="H25" s="1117"/>
      <c r="I25" s="1117"/>
      <c r="J25" s="1117"/>
      <c r="K25" s="1117"/>
      <c r="L25" s="1117"/>
      <c r="M25" s="1118"/>
    </row>
    <row r="26" spans="1:13" x14ac:dyDescent="0.35">
      <c r="A26" s="1166" t="s">
        <v>787</v>
      </c>
      <c r="B26" s="1166"/>
      <c r="C26" s="1166"/>
      <c r="D26" s="1125" t="s">
        <v>24</v>
      </c>
      <c r="E26" s="1126"/>
      <c r="F26" s="1193"/>
      <c r="G26" s="1194"/>
      <c r="H26" s="1194"/>
      <c r="I26" s="1194"/>
      <c r="J26" s="1194"/>
      <c r="K26" s="1194"/>
      <c r="L26" s="1194"/>
      <c r="M26" s="1195"/>
    </row>
    <row r="27" spans="1:13" ht="15" thickBot="1" x14ac:dyDescent="0.4">
      <c r="A27" s="1167"/>
      <c r="B27" s="1167"/>
      <c r="C27" s="1167"/>
      <c r="D27" s="1127"/>
      <c r="E27" s="1128"/>
      <c r="F27" s="1196"/>
      <c r="G27" s="1197"/>
      <c r="H27" s="1197"/>
      <c r="I27" s="1197"/>
      <c r="J27" s="1197"/>
      <c r="K27" s="1197"/>
      <c r="L27" s="1197"/>
      <c r="M27" s="1198"/>
    </row>
    <row r="28" spans="1:13" ht="15" thickBot="1" x14ac:dyDescent="0.4">
      <c r="A28" s="410" t="s">
        <v>789</v>
      </c>
      <c r="B28" s="410" t="s">
        <v>132</v>
      </c>
      <c r="C28" s="410" t="s">
        <v>790</v>
      </c>
      <c r="D28" s="1180" t="s">
        <v>788</v>
      </c>
      <c r="E28" s="1180"/>
      <c r="F28" s="1180"/>
      <c r="G28" s="1180"/>
      <c r="H28" s="1180"/>
      <c r="I28" s="1180"/>
      <c r="J28" s="1180"/>
      <c r="K28" s="1180"/>
      <c r="L28" s="1180"/>
      <c r="M28" s="1180"/>
    </row>
    <row r="29" spans="1:13" ht="21" customHeight="1" thickBot="1" x14ac:dyDescent="0.4">
      <c r="A29" s="392"/>
      <c r="B29" s="392"/>
      <c r="C29" s="392"/>
      <c r="D29" s="1180"/>
      <c r="E29" s="1180"/>
      <c r="F29" s="1180"/>
      <c r="G29" s="1180"/>
      <c r="H29" s="1180"/>
      <c r="I29" s="1180"/>
      <c r="J29" s="1180"/>
      <c r="K29" s="1180"/>
      <c r="L29" s="1180"/>
      <c r="M29" s="1180"/>
    </row>
    <row r="30" spans="1:13" ht="15.75" customHeight="1" x14ac:dyDescent="0.35">
      <c r="A30" s="1199" t="s">
        <v>789</v>
      </c>
      <c r="B30" s="1199" t="s">
        <v>132</v>
      </c>
      <c r="C30" s="1199" t="s">
        <v>790</v>
      </c>
      <c r="D30" s="1201" t="s">
        <v>885</v>
      </c>
      <c r="E30" s="1202"/>
      <c r="F30" s="1202"/>
      <c r="G30" s="1202"/>
      <c r="H30" s="1202"/>
      <c r="I30" s="1202"/>
      <c r="J30" s="1202"/>
      <c r="K30" s="1202"/>
      <c r="L30" s="1202"/>
      <c r="M30" s="1203"/>
    </row>
    <row r="31" spans="1:13" ht="18.75" customHeight="1" thickBot="1" x14ac:dyDescent="0.4">
      <c r="A31" s="1200"/>
      <c r="B31" s="1200"/>
      <c r="C31" s="1200"/>
      <c r="D31" s="1204"/>
      <c r="E31" s="1205"/>
      <c r="F31" s="1205"/>
      <c r="G31" s="1205"/>
      <c r="H31" s="1205"/>
      <c r="I31" s="1205"/>
      <c r="J31" s="1205"/>
      <c r="K31" s="1205"/>
      <c r="L31" s="1205"/>
      <c r="M31" s="1206"/>
    </row>
    <row r="32" spans="1:13" x14ac:dyDescent="0.35">
      <c r="A32" s="1210"/>
      <c r="B32" s="1210"/>
      <c r="C32" s="1210"/>
      <c r="D32" s="1204"/>
      <c r="E32" s="1205"/>
      <c r="F32" s="1205"/>
      <c r="G32" s="1205"/>
      <c r="H32" s="1205"/>
      <c r="I32" s="1205"/>
      <c r="J32" s="1205"/>
      <c r="K32" s="1205"/>
      <c r="L32" s="1205"/>
      <c r="M32" s="1206"/>
    </row>
    <row r="33" spans="1:13" ht="18.75" customHeight="1" thickBot="1" x14ac:dyDescent="0.4">
      <c r="A33" s="1211"/>
      <c r="B33" s="1211"/>
      <c r="C33" s="1211"/>
      <c r="D33" s="1207"/>
      <c r="E33" s="1208"/>
      <c r="F33" s="1208"/>
      <c r="G33" s="1208"/>
      <c r="H33" s="1208"/>
      <c r="I33" s="1208"/>
      <c r="J33" s="1208"/>
      <c r="K33" s="1208"/>
      <c r="L33" s="1208"/>
      <c r="M33" s="1209"/>
    </row>
    <row r="34" spans="1:13" ht="15" thickBot="1" x14ac:dyDescent="0.4">
      <c r="A34" s="1103" t="s">
        <v>791</v>
      </c>
      <c r="B34" s="1104"/>
      <c r="C34" s="1104"/>
      <c r="D34" s="1104"/>
      <c r="E34" s="1104"/>
      <c r="F34" s="1104"/>
      <c r="G34" s="1104"/>
      <c r="H34" s="1104"/>
      <c r="I34" s="1104"/>
      <c r="J34" s="1104"/>
      <c r="K34" s="1104"/>
      <c r="L34" s="1104"/>
      <c r="M34" s="1105"/>
    </row>
    <row r="35" spans="1:13" x14ac:dyDescent="0.35">
      <c r="A35" s="1191" t="s">
        <v>792</v>
      </c>
      <c r="B35" s="1191"/>
      <c r="C35" s="1191"/>
      <c r="D35" s="1125" t="s">
        <v>24</v>
      </c>
      <c r="E35" s="1126"/>
      <c r="F35" s="1129"/>
      <c r="G35" s="1130"/>
      <c r="H35" s="1130"/>
      <c r="I35" s="1130"/>
      <c r="J35" s="1130"/>
      <c r="K35" s="1130"/>
      <c r="L35" s="1130"/>
      <c r="M35" s="1131"/>
    </row>
    <row r="36" spans="1:13" ht="15" thickBot="1" x14ac:dyDescent="0.4">
      <c r="A36" s="1192"/>
      <c r="B36" s="1192"/>
      <c r="C36" s="1192"/>
      <c r="D36" s="1127"/>
      <c r="E36" s="1128"/>
      <c r="F36" s="1132"/>
      <c r="G36" s="1133"/>
      <c r="H36" s="1133"/>
      <c r="I36" s="1133"/>
      <c r="J36" s="1133"/>
      <c r="K36" s="1133"/>
      <c r="L36" s="1133"/>
      <c r="M36" s="1134"/>
    </row>
    <row r="37" spans="1:13" ht="15" thickBot="1" x14ac:dyDescent="0.4">
      <c r="A37" s="411" t="s">
        <v>789</v>
      </c>
      <c r="B37" s="411" t="s">
        <v>132</v>
      </c>
      <c r="C37" s="411" t="s">
        <v>790</v>
      </c>
      <c r="D37" s="1154" t="s">
        <v>927</v>
      </c>
      <c r="E37" s="1154"/>
      <c r="F37" s="1154"/>
      <c r="G37" s="1154"/>
      <c r="H37" s="1154"/>
      <c r="I37" s="1154"/>
      <c r="J37" s="1154"/>
      <c r="K37" s="1154"/>
      <c r="L37" s="1154"/>
      <c r="M37" s="1154"/>
    </row>
    <row r="38" spans="1:13" ht="15" thickBot="1" x14ac:dyDescent="0.4">
      <c r="A38" s="392"/>
      <c r="B38" s="392"/>
      <c r="C38" s="392"/>
      <c r="D38" s="1154"/>
      <c r="E38" s="1154"/>
      <c r="F38" s="1154"/>
      <c r="G38" s="1154"/>
      <c r="H38" s="1154"/>
      <c r="I38" s="1154"/>
      <c r="J38" s="1154"/>
      <c r="K38" s="1154"/>
      <c r="L38" s="1154"/>
      <c r="M38" s="1154"/>
    </row>
    <row r="39" spans="1:13" ht="15" thickBot="1" x14ac:dyDescent="0.4">
      <c r="A39" s="411" t="s">
        <v>789</v>
      </c>
      <c r="B39" s="411" t="s">
        <v>132</v>
      </c>
      <c r="C39" s="411" t="s">
        <v>790</v>
      </c>
      <c r="D39" s="1154" t="s">
        <v>794</v>
      </c>
      <c r="E39" s="1154"/>
      <c r="F39" s="1154"/>
      <c r="G39" s="1154"/>
      <c r="H39" s="1154"/>
      <c r="I39" s="1154"/>
      <c r="J39" s="1154"/>
      <c r="K39" s="1154"/>
      <c r="L39" s="1154"/>
      <c r="M39" s="1154"/>
    </row>
    <row r="40" spans="1:13" ht="15" thickBot="1" x14ac:dyDescent="0.4">
      <c r="A40" s="392"/>
      <c r="B40" s="392"/>
      <c r="C40" s="392"/>
      <c r="D40" s="1154"/>
      <c r="E40" s="1154"/>
      <c r="F40" s="1154"/>
      <c r="G40" s="1154"/>
      <c r="H40" s="1154"/>
      <c r="I40" s="1154"/>
      <c r="J40" s="1154"/>
      <c r="K40" s="1154"/>
      <c r="L40" s="1154"/>
      <c r="M40" s="1154"/>
    </row>
    <row r="41" spans="1:13" ht="15" thickBot="1" x14ac:dyDescent="0.4">
      <c r="A41" s="411" t="s">
        <v>789</v>
      </c>
      <c r="B41" s="411" t="s">
        <v>132</v>
      </c>
      <c r="C41" s="411" t="s">
        <v>790</v>
      </c>
      <c r="D41" s="1154" t="s">
        <v>795</v>
      </c>
      <c r="E41" s="1154"/>
      <c r="F41" s="1154"/>
      <c r="G41" s="1154"/>
      <c r="H41" s="1154"/>
      <c r="I41" s="1154"/>
      <c r="J41" s="1154"/>
      <c r="K41" s="1154"/>
      <c r="L41" s="1154"/>
      <c r="M41" s="1154"/>
    </row>
    <row r="42" spans="1:13" ht="15" thickBot="1" x14ac:dyDescent="0.4">
      <c r="A42" s="392"/>
      <c r="B42" s="392"/>
      <c r="C42" s="392"/>
      <c r="D42" s="1154"/>
      <c r="E42" s="1154"/>
      <c r="F42" s="1154"/>
      <c r="G42" s="1154"/>
      <c r="H42" s="1154"/>
      <c r="I42" s="1154"/>
      <c r="J42" s="1154"/>
      <c r="K42" s="1154"/>
      <c r="L42" s="1154"/>
      <c r="M42" s="1154"/>
    </row>
    <row r="43" spans="1:13" ht="15" thickBot="1" x14ac:dyDescent="0.4">
      <c r="A43" s="1188" t="s">
        <v>796</v>
      </c>
      <c r="B43" s="1189"/>
      <c r="C43" s="1189"/>
      <c r="D43" s="1189"/>
      <c r="E43" s="1189"/>
      <c r="F43" s="1189"/>
      <c r="G43" s="1189"/>
      <c r="H43" s="1189"/>
      <c r="I43" s="1189"/>
      <c r="J43" s="1189"/>
      <c r="K43" s="1189"/>
      <c r="L43" s="1189"/>
      <c r="M43" s="1190"/>
    </row>
    <row r="44" spans="1:13" x14ac:dyDescent="0.35">
      <c r="A44" s="1166" t="s">
        <v>797</v>
      </c>
      <c r="B44" s="1166"/>
      <c r="C44" s="1166"/>
      <c r="D44" s="1125" t="s">
        <v>24</v>
      </c>
      <c r="E44" s="1126"/>
      <c r="F44" s="1129"/>
      <c r="G44" s="1130"/>
      <c r="H44" s="1130"/>
      <c r="I44" s="1130"/>
      <c r="J44" s="1130"/>
      <c r="K44" s="1130"/>
      <c r="L44" s="1130"/>
      <c r="M44" s="1131"/>
    </row>
    <row r="45" spans="1:13" ht="15" thickBot="1" x14ac:dyDescent="0.4">
      <c r="A45" s="1167"/>
      <c r="B45" s="1167"/>
      <c r="C45" s="1167"/>
      <c r="D45" s="1127"/>
      <c r="E45" s="1128"/>
      <c r="F45" s="1132"/>
      <c r="G45" s="1133"/>
      <c r="H45" s="1133"/>
      <c r="I45" s="1133"/>
      <c r="J45" s="1133"/>
      <c r="K45" s="1133"/>
      <c r="L45" s="1133"/>
      <c r="M45" s="1134"/>
    </row>
    <row r="46" spans="1:13" ht="15" thickBot="1" x14ac:dyDescent="0.4">
      <c r="A46" s="410" t="s">
        <v>789</v>
      </c>
      <c r="B46" s="410" t="s">
        <v>132</v>
      </c>
      <c r="C46" s="410" t="s">
        <v>790</v>
      </c>
      <c r="D46" s="1180" t="s">
        <v>798</v>
      </c>
      <c r="E46" s="1180"/>
      <c r="F46" s="1180"/>
      <c r="G46" s="1180"/>
      <c r="H46" s="1180"/>
      <c r="I46" s="1180"/>
      <c r="J46" s="1180"/>
      <c r="K46" s="1180"/>
      <c r="L46" s="1180"/>
      <c r="M46" s="1180"/>
    </row>
    <row r="47" spans="1:13" ht="15" thickBot="1" x14ac:dyDescent="0.4">
      <c r="A47" s="392"/>
      <c r="B47" s="392"/>
      <c r="C47" s="392"/>
      <c r="D47" s="1180"/>
      <c r="E47" s="1180"/>
      <c r="F47" s="1180"/>
      <c r="G47" s="1180"/>
      <c r="H47" s="1180"/>
      <c r="I47" s="1180"/>
      <c r="J47" s="1180"/>
      <c r="K47" s="1180"/>
      <c r="L47" s="1180"/>
      <c r="M47" s="1180"/>
    </row>
    <row r="48" spans="1:13" ht="15" thickBot="1" x14ac:dyDescent="0.4">
      <c r="A48" s="1103" t="s">
        <v>799</v>
      </c>
      <c r="B48" s="1104"/>
      <c r="C48" s="1104"/>
      <c r="D48" s="1104"/>
      <c r="E48" s="1104"/>
      <c r="F48" s="1104"/>
      <c r="G48" s="1104"/>
      <c r="H48" s="1104"/>
      <c r="I48" s="1104"/>
      <c r="J48" s="1104"/>
      <c r="K48" s="1104"/>
      <c r="L48" s="1104"/>
      <c r="M48" s="1105"/>
    </row>
    <row r="49" spans="1:13" ht="15" customHeight="1" x14ac:dyDescent="0.35">
      <c r="A49" s="1181" t="s">
        <v>886</v>
      </c>
      <c r="B49" s="1182"/>
      <c r="C49" s="1182"/>
      <c r="D49" s="1125" t="s">
        <v>24</v>
      </c>
      <c r="E49" s="1126"/>
      <c r="F49" s="1129"/>
      <c r="G49" s="1130"/>
      <c r="H49" s="1130"/>
      <c r="I49" s="1130"/>
      <c r="J49" s="1130"/>
      <c r="K49" s="1130"/>
      <c r="L49" s="1130"/>
      <c r="M49" s="1131"/>
    </row>
    <row r="50" spans="1:13" ht="15" thickBot="1" x14ac:dyDescent="0.4">
      <c r="A50" s="1183"/>
      <c r="B50" s="1184"/>
      <c r="C50" s="1184"/>
      <c r="D50" s="1127"/>
      <c r="E50" s="1128"/>
      <c r="F50" s="1132"/>
      <c r="G50" s="1133"/>
      <c r="H50" s="1133"/>
      <c r="I50" s="1133"/>
      <c r="J50" s="1133"/>
      <c r="K50" s="1133"/>
      <c r="L50" s="1133"/>
      <c r="M50" s="1134"/>
    </row>
    <row r="51" spans="1:13" ht="15" thickBot="1" x14ac:dyDescent="0.4">
      <c r="A51" s="393" t="s">
        <v>800</v>
      </c>
      <c r="B51" s="1185" t="s">
        <v>801</v>
      </c>
      <c r="C51" s="1185"/>
      <c r="D51" s="1186"/>
      <c r="E51" s="1186"/>
      <c r="F51" s="1186"/>
      <c r="G51" s="1186"/>
      <c r="H51" s="1186"/>
      <c r="I51" s="1186"/>
      <c r="J51" s="1186"/>
      <c r="K51" s="1186"/>
      <c r="L51" s="1186"/>
      <c r="M51" s="1187"/>
    </row>
    <row r="52" spans="1:13" ht="15" thickBot="1" x14ac:dyDescent="0.4">
      <c r="A52" s="411" t="s">
        <v>789</v>
      </c>
      <c r="B52" s="411" t="s">
        <v>132</v>
      </c>
      <c r="C52" s="411" t="s">
        <v>790</v>
      </c>
      <c r="D52" s="412" t="s">
        <v>917</v>
      </c>
      <c r="E52" s="397"/>
      <c r="F52" s="397"/>
      <c r="G52" s="397"/>
      <c r="H52" s="397"/>
      <c r="I52" s="397"/>
      <c r="J52" s="397"/>
      <c r="K52" s="397"/>
      <c r="L52" s="397"/>
      <c r="M52" s="398"/>
    </row>
    <row r="53" spans="1:13" ht="15" thickBot="1" x14ac:dyDescent="0.4">
      <c r="A53" s="392"/>
      <c r="B53" s="392"/>
      <c r="C53" s="392"/>
      <c r="D53" s="1172" t="s">
        <v>928</v>
      </c>
      <c r="E53" s="1173"/>
      <c r="F53" s="1173"/>
      <c r="G53" s="1173"/>
      <c r="H53" s="1173"/>
      <c r="I53" s="1173"/>
      <c r="J53" s="1173"/>
      <c r="K53" s="1173"/>
      <c r="L53" s="1173"/>
      <c r="M53" s="1174"/>
    </row>
    <row r="54" spans="1:13" ht="15" thickBot="1" x14ac:dyDescent="0.4">
      <c r="A54" s="411" t="s">
        <v>789</v>
      </c>
      <c r="B54" s="411" t="s">
        <v>132</v>
      </c>
      <c r="C54" s="411" t="s">
        <v>790</v>
      </c>
      <c r="D54" s="412" t="s">
        <v>941</v>
      </c>
      <c r="E54" s="394"/>
      <c r="F54" s="394"/>
      <c r="G54" s="394"/>
      <c r="H54" s="394"/>
      <c r="I54" s="394"/>
      <c r="J54" s="394"/>
      <c r="K54" s="394"/>
      <c r="L54" s="394"/>
      <c r="M54" s="395"/>
    </row>
    <row r="55" spans="1:13" ht="15" thickBot="1" x14ac:dyDescent="0.4">
      <c r="A55" s="392"/>
      <c r="B55" s="392"/>
      <c r="C55" s="392"/>
      <c r="D55" s="1175" t="s">
        <v>929</v>
      </c>
      <c r="E55" s="1176"/>
      <c r="F55" s="1176"/>
      <c r="G55" s="1176"/>
      <c r="H55" s="1176"/>
      <c r="I55" s="1176"/>
      <c r="J55" s="1176"/>
      <c r="K55" s="1176"/>
      <c r="L55" s="1176"/>
      <c r="M55" s="1177"/>
    </row>
    <row r="56" spans="1:13" ht="15" thickBot="1" x14ac:dyDescent="0.4">
      <c r="A56" s="413" t="s">
        <v>800</v>
      </c>
      <c r="B56" s="1178" t="s">
        <v>930</v>
      </c>
      <c r="C56" s="1178"/>
      <c r="D56" s="1178"/>
      <c r="E56" s="1178"/>
      <c r="F56" s="1178"/>
      <c r="G56" s="1178"/>
      <c r="H56" s="1178"/>
      <c r="I56" s="1178"/>
      <c r="J56" s="1178"/>
      <c r="K56" s="1178"/>
      <c r="L56" s="1178"/>
      <c r="M56" s="1179"/>
    </row>
    <row r="57" spans="1:13" ht="15" thickBot="1" x14ac:dyDescent="0.4">
      <c r="A57" s="411" t="s">
        <v>789</v>
      </c>
      <c r="B57" s="411" t="s">
        <v>132</v>
      </c>
      <c r="C57" s="411" t="s">
        <v>790</v>
      </c>
      <c r="D57" s="414" t="s">
        <v>918</v>
      </c>
      <c r="E57" s="399"/>
      <c r="F57" s="399"/>
      <c r="G57" s="399"/>
      <c r="H57" s="399"/>
      <c r="I57" s="399"/>
      <c r="J57" s="399"/>
      <c r="K57" s="399"/>
      <c r="L57" s="399"/>
      <c r="M57" s="400"/>
    </row>
    <row r="58" spans="1:13" ht="15" thickBot="1" x14ac:dyDescent="0.4">
      <c r="A58" s="392"/>
      <c r="B58" s="392"/>
      <c r="C58" s="392"/>
      <c r="D58" s="1172" t="s">
        <v>931</v>
      </c>
      <c r="E58" s="1173"/>
      <c r="F58" s="1173"/>
      <c r="G58" s="1173"/>
      <c r="H58" s="1173"/>
      <c r="I58" s="1173"/>
      <c r="J58" s="1173"/>
      <c r="K58" s="1173"/>
      <c r="L58" s="1173"/>
      <c r="M58" s="1174"/>
    </row>
    <row r="59" spans="1:13" ht="15" thickBot="1" x14ac:dyDescent="0.4">
      <c r="A59" s="411" t="s">
        <v>789</v>
      </c>
      <c r="B59" s="411" t="s">
        <v>132</v>
      </c>
      <c r="C59" s="411" t="s">
        <v>790</v>
      </c>
      <c r="D59" s="412" t="s">
        <v>919</v>
      </c>
      <c r="E59" s="394"/>
      <c r="F59" s="394"/>
      <c r="G59" s="394"/>
      <c r="H59" s="394"/>
      <c r="I59" s="394"/>
      <c r="J59" s="394"/>
      <c r="K59" s="394"/>
      <c r="L59" s="394"/>
      <c r="M59" s="395"/>
    </row>
    <row r="60" spans="1:13" ht="15" thickBot="1" x14ac:dyDescent="0.4">
      <c r="A60" s="392"/>
      <c r="B60" s="392"/>
      <c r="C60" s="392"/>
      <c r="D60" s="1172" t="s">
        <v>887</v>
      </c>
      <c r="E60" s="1173"/>
      <c r="F60" s="1173"/>
      <c r="G60" s="1173"/>
      <c r="H60" s="1173"/>
      <c r="I60" s="1173"/>
      <c r="J60" s="1173"/>
      <c r="K60" s="1173"/>
      <c r="L60" s="1173"/>
      <c r="M60" s="1174"/>
    </row>
    <row r="61" spans="1:13" ht="15" thickBot="1" x14ac:dyDescent="0.4">
      <c r="A61" s="411" t="s">
        <v>789</v>
      </c>
      <c r="B61" s="411" t="s">
        <v>132</v>
      </c>
      <c r="C61" s="411" t="s">
        <v>790</v>
      </c>
      <c r="D61" s="414" t="s">
        <v>920</v>
      </c>
      <c r="E61" s="399"/>
      <c r="F61" s="399"/>
      <c r="G61" s="399"/>
      <c r="H61" s="399"/>
      <c r="I61" s="399"/>
      <c r="J61" s="399"/>
      <c r="K61" s="399"/>
      <c r="L61" s="399"/>
      <c r="M61" s="400"/>
    </row>
    <row r="62" spans="1:13" ht="15" thickBot="1" x14ac:dyDescent="0.4">
      <c r="A62" s="392"/>
      <c r="B62" s="392"/>
      <c r="C62" s="392"/>
      <c r="D62" s="1172" t="s">
        <v>888</v>
      </c>
      <c r="E62" s="1173"/>
      <c r="F62" s="1173"/>
      <c r="G62" s="1173"/>
      <c r="H62" s="1173"/>
      <c r="I62" s="1173"/>
      <c r="J62" s="1173"/>
      <c r="K62" s="1173"/>
      <c r="L62" s="1173"/>
      <c r="M62" s="1174"/>
    </row>
    <row r="63" spans="1:13" x14ac:dyDescent="0.35">
      <c r="A63" s="1166" t="s">
        <v>804</v>
      </c>
      <c r="B63" s="1166"/>
      <c r="C63" s="1166"/>
      <c r="D63" s="1125" t="s">
        <v>24</v>
      </c>
      <c r="E63" s="1126"/>
      <c r="F63" s="1129"/>
      <c r="G63" s="1130"/>
      <c r="H63" s="1130"/>
      <c r="I63" s="1130"/>
      <c r="J63" s="1130"/>
      <c r="K63" s="1130"/>
      <c r="L63" s="1130"/>
      <c r="M63" s="1131"/>
    </row>
    <row r="64" spans="1:13" ht="15" thickBot="1" x14ac:dyDescent="0.4">
      <c r="A64" s="1167"/>
      <c r="B64" s="1167"/>
      <c r="C64" s="1167"/>
      <c r="D64" s="1127"/>
      <c r="E64" s="1128"/>
      <c r="F64" s="1132"/>
      <c r="G64" s="1133"/>
      <c r="H64" s="1133"/>
      <c r="I64" s="1133"/>
      <c r="J64" s="1133"/>
      <c r="K64" s="1133"/>
      <c r="L64" s="1133"/>
      <c r="M64" s="1134"/>
    </row>
    <row r="65" spans="1:13" ht="15" thickBot="1" x14ac:dyDescent="0.4">
      <c r="A65" s="410" t="s">
        <v>789</v>
      </c>
      <c r="B65" s="410" t="s">
        <v>132</v>
      </c>
      <c r="C65" s="410" t="s">
        <v>790</v>
      </c>
      <c r="D65" s="1168" t="s">
        <v>805</v>
      </c>
      <c r="E65" s="1148" t="s">
        <v>806</v>
      </c>
      <c r="F65" s="1148"/>
      <c r="G65" s="1148"/>
      <c r="H65" s="1148"/>
      <c r="I65" s="1148"/>
      <c r="J65" s="1148"/>
      <c r="K65" s="1148"/>
      <c r="L65" s="1148"/>
      <c r="M65" s="1170"/>
    </row>
    <row r="66" spans="1:13" ht="15" thickBot="1" x14ac:dyDescent="0.4">
      <c r="A66" s="392"/>
      <c r="B66" s="392"/>
      <c r="C66" s="392"/>
      <c r="D66" s="1169"/>
      <c r="E66" s="1149"/>
      <c r="F66" s="1149"/>
      <c r="G66" s="1149"/>
      <c r="H66" s="1149"/>
      <c r="I66" s="1149"/>
      <c r="J66" s="1149"/>
      <c r="K66" s="1149"/>
      <c r="L66" s="1149"/>
      <c r="M66" s="1171"/>
    </row>
    <row r="67" spans="1:13" ht="15" thickBot="1" x14ac:dyDescent="0.4">
      <c r="A67" s="410" t="s">
        <v>789</v>
      </c>
      <c r="B67" s="410" t="s">
        <v>132</v>
      </c>
      <c r="C67" s="410" t="s">
        <v>790</v>
      </c>
      <c r="D67" s="1168" t="s">
        <v>807</v>
      </c>
      <c r="E67" s="1106" t="s">
        <v>921</v>
      </c>
      <c r="F67" s="1106"/>
      <c r="G67" s="1106"/>
      <c r="H67" s="1106"/>
      <c r="I67" s="1106"/>
      <c r="J67" s="1106"/>
      <c r="K67" s="1106"/>
      <c r="L67" s="1106"/>
      <c r="M67" s="1107"/>
    </row>
    <row r="68" spans="1:13" ht="15" thickBot="1" x14ac:dyDescent="0.4">
      <c r="A68" s="392"/>
      <c r="B68" s="392"/>
      <c r="C68" s="392"/>
      <c r="D68" s="1169"/>
      <c r="E68" s="1108"/>
      <c r="F68" s="1108"/>
      <c r="G68" s="1108"/>
      <c r="H68" s="1108"/>
      <c r="I68" s="1108"/>
      <c r="J68" s="1108"/>
      <c r="K68" s="1108"/>
      <c r="L68" s="1108"/>
      <c r="M68" s="1109"/>
    </row>
    <row r="69" spans="1:13" ht="15" thickBot="1" x14ac:dyDescent="0.4">
      <c r="A69" s="1103" t="s">
        <v>808</v>
      </c>
      <c r="B69" s="1104"/>
      <c r="C69" s="1104"/>
      <c r="D69" s="1104"/>
      <c r="E69" s="1104"/>
      <c r="F69" s="1104"/>
      <c r="G69" s="1104"/>
      <c r="H69" s="1104"/>
      <c r="I69" s="1104"/>
      <c r="J69" s="1104"/>
      <c r="K69" s="1104"/>
      <c r="L69" s="1104"/>
      <c r="M69" s="1105"/>
    </row>
    <row r="70" spans="1:13" x14ac:dyDescent="0.35">
      <c r="A70" s="1161" t="s">
        <v>809</v>
      </c>
      <c r="B70" s="1161"/>
      <c r="C70" s="1161"/>
      <c r="D70" s="1125" t="s">
        <v>24</v>
      </c>
      <c r="E70" s="1126"/>
      <c r="F70" s="1129"/>
      <c r="G70" s="1130"/>
      <c r="H70" s="1130"/>
      <c r="I70" s="1130"/>
      <c r="J70" s="1130"/>
      <c r="K70" s="1130"/>
      <c r="L70" s="1130"/>
      <c r="M70" s="1131"/>
    </row>
    <row r="71" spans="1:13" ht="15" thickBot="1" x14ac:dyDescent="0.4">
      <c r="A71" s="1162"/>
      <c r="B71" s="1162"/>
      <c r="C71" s="1162"/>
      <c r="D71" s="1127"/>
      <c r="E71" s="1128"/>
      <c r="F71" s="1132"/>
      <c r="G71" s="1133"/>
      <c r="H71" s="1133"/>
      <c r="I71" s="1133"/>
      <c r="J71" s="1133"/>
      <c r="K71" s="1133"/>
      <c r="L71" s="1133"/>
      <c r="M71" s="1134"/>
    </row>
    <row r="72" spans="1:13" ht="15" thickBot="1" x14ac:dyDescent="0.4">
      <c r="A72" s="1163" t="s">
        <v>882</v>
      </c>
      <c r="B72" s="1164"/>
      <c r="C72" s="1164"/>
      <c r="D72" s="1164"/>
      <c r="E72" s="1164"/>
      <c r="F72" s="1164"/>
      <c r="G72" s="1164"/>
      <c r="H72" s="1164"/>
      <c r="I72" s="1164"/>
      <c r="J72" s="1164"/>
      <c r="K72" s="1164"/>
      <c r="L72" s="1164"/>
      <c r="M72" s="1165"/>
    </row>
    <row r="73" spans="1:13" ht="15" thickBot="1" x14ac:dyDescent="0.4">
      <c r="A73" s="411" t="s">
        <v>789</v>
      </c>
      <c r="B73" s="411" t="s">
        <v>132</v>
      </c>
      <c r="C73" s="411" t="s">
        <v>790</v>
      </c>
      <c r="D73" s="1154" t="s">
        <v>810</v>
      </c>
      <c r="E73" s="1154"/>
      <c r="F73" s="1154"/>
      <c r="G73" s="1154"/>
      <c r="H73" s="1154"/>
      <c r="I73" s="1154"/>
      <c r="J73" s="1154"/>
      <c r="K73" s="1154"/>
      <c r="L73" s="1154"/>
      <c r="M73" s="1154"/>
    </row>
    <row r="74" spans="1:13" ht="15" thickBot="1" x14ac:dyDescent="0.4">
      <c r="A74" s="392"/>
      <c r="B74" s="392"/>
      <c r="C74" s="392"/>
      <c r="D74" s="1154"/>
      <c r="E74" s="1154"/>
      <c r="F74" s="1154"/>
      <c r="G74" s="1154"/>
      <c r="H74" s="1154"/>
      <c r="I74" s="1154"/>
      <c r="J74" s="1154"/>
      <c r="K74" s="1154"/>
      <c r="L74" s="1154"/>
      <c r="M74" s="1154"/>
    </row>
    <row r="75" spans="1:13" ht="15" thickBot="1" x14ac:dyDescent="0.4">
      <c r="A75" s="411" t="s">
        <v>789</v>
      </c>
      <c r="B75" s="411" t="s">
        <v>132</v>
      </c>
      <c r="C75" s="411" t="s">
        <v>790</v>
      </c>
      <c r="D75" s="1154" t="s">
        <v>811</v>
      </c>
      <c r="E75" s="1154"/>
      <c r="F75" s="1154"/>
      <c r="G75" s="1154"/>
      <c r="H75" s="1154"/>
      <c r="I75" s="1154"/>
      <c r="J75" s="1154"/>
      <c r="K75" s="1154"/>
      <c r="L75" s="1154"/>
      <c r="M75" s="1154"/>
    </row>
    <row r="76" spans="1:13" ht="15" thickBot="1" x14ac:dyDescent="0.4">
      <c r="A76" s="392"/>
      <c r="B76" s="392"/>
      <c r="C76" s="392"/>
      <c r="D76" s="1154"/>
      <c r="E76" s="1154"/>
      <c r="F76" s="1154"/>
      <c r="G76" s="1154"/>
      <c r="H76" s="1154"/>
      <c r="I76" s="1154"/>
      <c r="J76" s="1154"/>
      <c r="K76" s="1154"/>
      <c r="L76" s="1154"/>
      <c r="M76" s="1154"/>
    </row>
    <row r="77" spans="1:13" ht="15" thickBot="1" x14ac:dyDescent="0.4">
      <c r="A77" s="1116" t="s">
        <v>812</v>
      </c>
      <c r="B77" s="1117"/>
      <c r="C77" s="1117"/>
      <c r="D77" s="1117"/>
      <c r="E77" s="1117"/>
      <c r="F77" s="1117"/>
      <c r="G77" s="1117"/>
      <c r="H77" s="1117"/>
      <c r="I77" s="1117"/>
      <c r="J77" s="1117"/>
      <c r="K77" s="1117"/>
      <c r="L77" s="1117"/>
      <c r="M77" s="1118"/>
    </row>
    <row r="78" spans="1:13" ht="15" thickBot="1" x14ac:dyDescent="0.4">
      <c r="A78" s="1116" t="s">
        <v>813</v>
      </c>
      <c r="B78" s="1117"/>
      <c r="C78" s="1117"/>
      <c r="D78" s="1117"/>
      <c r="E78" s="1117"/>
      <c r="F78" s="1117"/>
      <c r="G78" s="1117"/>
      <c r="H78" s="1117"/>
      <c r="I78" s="1117"/>
      <c r="J78" s="1117"/>
      <c r="K78" s="1117"/>
      <c r="L78" s="1117"/>
      <c r="M78" s="1118"/>
    </row>
    <row r="79" spans="1:13" ht="15" customHeight="1" x14ac:dyDescent="0.35">
      <c r="A79" s="1155" t="s">
        <v>889</v>
      </c>
      <c r="B79" s="1156"/>
      <c r="C79" s="1157"/>
      <c r="D79" s="1125" t="s">
        <v>24</v>
      </c>
      <c r="E79" s="1126"/>
      <c r="F79" s="1129"/>
      <c r="G79" s="1130"/>
      <c r="H79" s="1130"/>
      <c r="I79" s="1130"/>
      <c r="J79" s="1130"/>
      <c r="K79" s="1130"/>
      <c r="L79" s="1130"/>
      <c r="M79" s="1131"/>
    </row>
    <row r="80" spans="1:13" ht="15" thickBot="1" x14ac:dyDescent="0.4">
      <c r="A80" s="1158"/>
      <c r="B80" s="1159"/>
      <c r="C80" s="1160"/>
      <c r="D80" s="1127"/>
      <c r="E80" s="1128"/>
      <c r="F80" s="1132"/>
      <c r="G80" s="1133"/>
      <c r="H80" s="1133"/>
      <c r="I80" s="1133"/>
      <c r="J80" s="1133"/>
      <c r="K80" s="1133"/>
      <c r="L80" s="1133"/>
      <c r="M80" s="1134"/>
    </row>
    <row r="81" spans="1:13" ht="15" thickBot="1" x14ac:dyDescent="0.4">
      <c r="A81" s="410" t="s">
        <v>789</v>
      </c>
      <c r="B81" s="410" t="s">
        <v>132</v>
      </c>
      <c r="C81" s="410" t="s">
        <v>790</v>
      </c>
      <c r="D81" s="1146" t="s">
        <v>800</v>
      </c>
      <c r="E81" s="1148" t="s">
        <v>915</v>
      </c>
      <c r="F81" s="1148"/>
      <c r="G81" s="1148"/>
      <c r="H81" s="1150" t="s">
        <v>814</v>
      </c>
      <c r="I81" s="1150"/>
      <c r="J81" s="1150"/>
      <c r="K81" s="1150"/>
      <c r="L81" s="1150"/>
      <c r="M81" s="1151"/>
    </row>
    <row r="82" spans="1:13" ht="15" thickBot="1" x14ac:dyDescent="0.4">
      <c r="A82" s="392"/>
      <c r="B82" s="392"/>
      <c r="C82" s="392"/>
      <c r="D82" s="1147"/>
      <c r="E82" s="1149"/>
      <c r="F82" s="1149"/>
      <c r="G82" s="1149"/>
      <c r="H82" s="1152"/>
      <c r="I82" s="1152"/>
      <c r="J82" s="1152"/>
      <c r="K82" s="1152"/>
      <c r="L82" s="1152"/>
      <c r="M82" s="1153"/>
    </row>
    <row r="83" spans="1:13" ht="15" thickBot="1" x14ac:dyDescent="0.4">
      <c r="A83" s="410" t="s">
        <v>789</v>
      </c>
      <c r="B83" s="410" t="s">
        <v>132</v>
      </c>
      <c r="C83" s="410" t="s">
        <v>790</v>
      </c>
      <c r="D83" s="1146" t="s">
        <v>800</v>
      </c>
      <c r="E83" s="1148" t="s">
        <v>916</v>
      </c>
      <c r="F83" s="1148"/>
      <c r="G83" s="1148"/>
      <c r="H83" s="1150" t="s">
        <v>814</v>
      </c>
      <c r="I83" s="1150"/>
      <c r="J83" s="1150"/>
      <c r="K83" s="1150"/>
      <c r="L83" s="1150"/>
      <c r="M83" s="1151"/>
    </row>
    <row r="84" spans="1:13" ht="15" thickBot="1" x14ac:dyDescent="0.4">
      <c r="A84" s="392"/>
      <c r="B84" s="392"/>
      <c r="C84" s="392"/>
      <c r="D84" s="1147"/>
      <c r="E84" s="1149"/>
      <c r="F84" s="1149"/>
      <c r="G84" s="1149"/>
      <c r="H84" s="1152"/>
      <c r="I84" s="1152"/>
      <c r="J84" s="1152"/>
      <c r="K84" s="1152"/>
      <c r="L84" s="1152"/>
      <c r="M84" s="1153"/>
    </row>
    <row r="85" spans="1:13" ht="15" thickBot="1" x14ac:dyDescent="0.4">
      <c r="A85" s="410" t="s">
        <v>789</v>
      </c>
      <c r="B85" s="410" t="s">
        <v>132</v>
      </c>
      <c r="C85" s="410" t="s">
        <v>790</v>
      </c>
      <c r="D85" s="1146" t="s">
        <v>800</v>
      </c>
      <c r="E85" s="1148" t="s">
        <v>815</v>
      </c>
      <c r="F85" s="1148"/>
      <c r="G85" s="1148"/>
      <c r="H85" s="1148"/>
      <c r="I85" s="1148"/>
      <c r="J85" s="1148"/>
      <c r="K85" s="1148"/>
      <c r="L85" s="1150" t="s">
        <v>816</v>
      </c>
      <c r="M85" s="1151"/>
    </row>
    <row r="86" spans="1:13" ht="15" thickBot="1" x14ac:dyDescent="0.4">
      <c r="A86" s="392"/>
      <c r="B86" s="392"/>
      <c r="C86" s="392"/>
      <c r="D86" s="1147"/>
      <c r="E86" s="1149"/>
      <c r="F86" s="1149"/>
      <c r="G86" s="1149"/>
      <c r="H86" s="1149"/>
      <c r="I86" s="1149"/>
      <c r="J86" s="1149"/>
      <c r="K86" s="1149"/>
      <c r="L86" s="1152"/>
      <c r="M86" s="1153"/>
    </row>
    <row r="87" spans="1:13" ht="15.75" customHeight="1" thickBot="1" x14ac:dyDescent="0.4">
      <c r="A87" s="410" t="s">
        <v>789</v>
      </c>
      <c r="B87" s="410" t="s">
        <v>132</v>
      </c>
      <c r="C87" s="410" t="s">
        <v>790</v>
      </c>
      <c r="D87" s="1146" t="s">
        <v>800</v>
      </c>
      <c r="E87" s="1106" t="s">
        <v>890</v>
      </c>
      <c r="F87" s="1106"/>
      <c r="G87" s="1106"/>
      <c r="H87" s="1106"/>
      <c r="I87" s="1106"/>
      <c r="J87" s="1106"/>
      <c r="K87" s="1106"/>
      <c r="L87" s="1150" t="s">
        <v>818</v>
      </c>
      <c r="M87" s="1151"/>
    </row>
    <row r="88" spans="1:13" ht="15" thickBot="1" x14ac:dyDescent="0.4">
      <c r="A88" s="392"/>
      <c r="B88" s="392"/>
      <c r="C88" s="392"/>
      <c r="D88" s="1147"/>
      <c r="E88" s="1108"/>
      <c r="F88" s="1108"/>
      <c r="G88" s="1108"/>
      <c r="H88" s="1108"/>
      <c r="I88" s="1108"/>
      <c r="J88" s="1108"/>
      <c r="K88" s="1108"/>
      <c r="L88" s="1152"/>
      <c r="M88" s="1153"/>
    </row>
    <row r="89" spans="1:13" ht="15" thickBot="1" x14ac:dyDescent="0.4">
      <c r="A89" s="1135" t="s">
        <v>902</v>
      </c>
      <c r="B89" s="1136"/>
      <c r="C89" s="1136"/>
      <c r="D89" s="1136"/>
      <c r="E89" s="1136"/>
      <c r="F89" s="1136"/>
      <c r="G89" s="1136"/>
      <c r="H89" s="1136"/>
      <c r="I89" s="1136"/>
      <c r="J89" s="1136"/>
      <c r="K89" s="1136"/>
      <c r="L89" s="1136"/>
      <c r="M89" s="1137"/>
    </row>
    <row r="90" spans="1:13" x14ac:dyDescent="0.35">
      <c r="A90" s="1138" t="s">
        <v>819</v>
      </c>
      <c r="B90" s="1138"/>
      <c r="C90" s="1138"/>
      <c r="D90" s="1125" t="s">
        <v>24</v>
      </c>
      <c r="E90" s="1126"/>
      <c r="F90" s="1129"/>
      <c r="G90" s="1130"/>
      <c r="H90" s="1130"/>
      <c r="I90" s="1130"/>
      <c r="J90" s="1130"/>
      <c r="K90" s="1130"/>
      <c r="L90" s="1130"/>
      <c r="M90" s="1131"/>
    </row>
    <row r="91" spans="1:13" ht="15" thickBot="1" x14ac:dyDescent="0.4">
      <c r="A91" s="1139"/>
      <c r="B91" s="1139"/>
      <c r="C91" s="1139"/>
      <c r="D91" s="1127"/>
      <c r="E91" s="1128"/>
      <c r="F91" s="1132"/>
      <c r="G91" s="1133"/>
      <c r="H91" s="1133"/>
      <c r="I91" s="1133"/>
      <c r="J91" s="1133"/>
      <c r="K91" s="1133"/>
      <c r="L91" s="1133"/>
      <c r="M91" s="1134"/>
    </row>
    <row r="92" spans="1:13" x14ac:dyDescent="0.35">
      <c r="A92" s="1140" t="s">
        <v>932</v>
      </c>
      <c r="B92" s="1141"/>
      <c r="C92" s="1141"/>
      <c r="D92" s="1141"/>
      <c r="E92" s="1141"/>
      <c r="F92" s="1141"/>
      <c r="G92" s="1141"/>
      <c r="H92" s="1141"/>
      <c r="I92" s="1141"/>
      <c r="J92" s="1141"/>
      <c r="K92" s="1141"/>
      <c r="L92" s="1141"/>
      <c r="M92" s="1142"/>
    </row>
    <row r="93" spans="1:13" ht="15" thickBot="1" x14ac:dyDescent="0.4">
      <c r="A93" s="1143"/>
      <c r="B93" s="1144"/>
      <c r="C93" s="1144"/>
      <c r="D93" s="1144"/>
      <c r="E93" s="1144"/>
      <c r="F93" s="1144"/>
      <c r="G93" s="1144"/>
      <c r="H93" s="1144"/>
      <c r="I93" s="1144"/>
      <c r="J93" s="1144"/>
      <c r="K93" s="1144"/>
      <c r="L93" s="1144"/>
      <c r="M93" s="1145"/>
    </row>
    <row r="94" spans="1:13" ht="15" thickBot="1" x14ac:dyDescent="0.4">
      <c r="A94" s="411" t="s">
        <v>789</v>
      </c>
      <c r="B94" s="411" t="s">
        <v>132</v>
      </c>
      <c r="C94" s="411" t="s">
        <v>790</v>
      </c>
      <c r="D94" s="1110" t="s">
        <v>800</v>
      </c>
      <c r="E94" s="1112" t="s">
        <v>820</v>
      </c>
      <c r="F94" s="1112"/>
      <c r="G94" s="1112"/>
      <c r="H94" s="1112"/>
      <c r="I94" s="1112"/>
      <c r="J94" s="1112"/>
      <c r="K94" s="1112"/>
      <c r="L94" s="1112"/>
      <c r="M94" s="1113"/>
    </row>
    <row r="95" spans="1:13" ht="15" thickBot="1" x14ac:dyDescent="0.4">
      <c r="A95" s="392"/>
      <c r="B95" s="392"/>
      <c r="C95" s="392"/>
      <c r="D95" s="1111"/>
      <c r="E95" s="1114"/>
      <c r="F95" s="1114"/>
      <c r="G95" s="1114"/>
      <c r="H95" s="1114"/>
      <c r="I95" s="1114"/>
      <c r="J95" s="1114"/>
      <c r="K95" s="1114"/>
      <c r="L95" s="1114"/>
      <c r="M95" s="1115"/>
    </row>
    <row r="96" spans="1:13" ht="15" thickBot="1" x14ac:dyDescent="0.4">
      <c r="A96" s="411" t="s">
        <v>789</v>
      </c>
      <c r="B96" s="411" t="s">
        <v>132</v>
      </c>
      <c r="C96" s="411" t="s">
        <v>790</v>
      </c>
      <c r="D96" s="1110" t="s">
        <v>800</v>
      </c>
      <c r="E96" s="1112" t="s">
        <v>933</v>
      </c>
      <c r="F96" s="1112"/>
      <c r="G96" s="1112"/>
      <c r="H96" s="1112"/>
      <c r="I96" s="1112"/>
      <c r="J96" s="1112"/>
      <c r="K96" s="1112"/>
      <c r="L96" s="1112"/>
      <c r="M96" s="1113"/>
    </row>
    <row r="97" spans="1:13" ht="15" thickBot="1" x14ac:dyDescent="0.4">
      <c r="A97" s="392"/>
      <c r="B97" s="392"/>
      <c r="C97" s="392"/>
      <c r="D97" s="1111"/>
      <c r="E97" s="1114"/>
      <c r="F97" s="1114"/>
      <c r="G97" s="1114"/>
      <c r="H97" s="1114"/>
      <c r="I97" s="1114"/>
      <c r="J97" s="1114"/>
      <c r="K97" s="1114"/>
      <c r="L97" s="1114"/>
      <c r="M97" s="1115"/>
    </row>
    <row r="98" spans="1:13" ht="15.75" customHeight="1" thickBot="1" x14ac:dyDescent="0.4">
      <c r="A98" s="1116" t="s">
        <v>822</v>
      </c>
      <c r="B98" s="1117"/>
      <c r="C98" s="1117"/>
      <c r="D98" s="1117"/>
      <c r="E98" s="1117"/>
      <c r="F98" s="1117"/>
      <c r="G98" s="1117"/>
      <c r="H98" s="1117"/>
      <c r="I98" s="1117"/>
      <c r="J98" s="1117"/>
      <c r="K98" s="1117"/>
      <c r="L98" s="1117"/>
      <c r="M98" s="1118"/>
    </row>
    <row r="99" spans="1:13" ht="15" customHeight="1" x14ac:dyDescent="0.35">
      <c r="A99" s="1119" t="s">
        <v>892</v>
      </c>
      <c r="B99" s="1120"/>
      <c r="C99" s="1121"/>
      <c r="D99" s="1125" t="s">
        <v>24</v>
      </c>
      <c r="E99" s="1126"/>
      <c r="F99" s="1129"/>
      <c r="G99" s="1130"/>
      <c r="H99" s="1130"/>
      <c r="I99" s="1130"/>
      <c r="J99" s="1130"/>
      <c r="K99" s="1130"/>
      <c r="L99" s="1130"/>
      <c r="M99" s="1131"/>
    </row>
    <row r="100" spans="1:13" ht="15" thickBot="1" x14ac:dyDescent="0.4">
      <c r="A100" s="1122"/>
      <c r="B100" s="1123"/>
      <c r="C100" s="1124"/>
      <c r="D100" s="1127"/>
      <c r="E100" s="1128"/>
      <c r="F100" s="1132"/>
      <c r="G100" s="1133"/>
      <c r="H100" s="1133"/>
      <c r="I100" s="1133"/>
      <c r="J100" s="1133"/>
      <c r="K100" s="1133"/>
      <c r="L100" s="1133"/>
      <c r="M100" s="1134"/>
    </row>
    <row r="101" spans="1:13" ht="15.75" customHeight="1" thickBot="1" x14ac:dyDescent="0.4">
      <c r="A101" s="410" t="s">
        <v>789</v>
      </c>
      <c r="B101" s="410" t="s">
        <v>132</v>
      </c>
      <c r="C101" s="410" t="s">
        <v>790</v>
      </c>
      <c r="D101" s="1097" t="s">
        <v>823</v>
      </c>
      <c r="E101" s="1106" t="s">
        <v>942</v>
      </c>
      <c r="F101" s="1106"/>
      <c r="G101" s="1106"/>
      <c r="H101" s="1106"/>
      <c r="I101" s="1106"/>
      <c r="J101" s="1106"/>
      <c r="K101" s="1106"/>
      <c r="L101" s="1106"/>
      <c r="M101" s="1107"/>
    </row>
    <row r="102" spans="1:13" ht="33.75" customHeight="1" thickBot="1" x14ac:dyDescent="0.4">
      <c r="A102" s="392"/>
      <c r="B102" s="392"/>
      <c r="C102" s="392"/>
      <c r="D102" s="1098"/>
      <c r="E102" s="1108"/>
      <c r="F102" s="1108"/>
      <c r="G102" s="1108"/>
      <c r="H102" s="1108"/>
      <c r="I102" s="1108"/>
      <c r="J102" s="1108"/>
      <c r="K102" s="1108"/>
      <c r="L102" s="1108"/>
      <c r="M102" s="1109"/>
    </row>
    <row r="103" spans="1:13" ht="15" customHeight="1" thickBot="1" x14ac:dyDescent="0.4">
      <c r="A103" s="410" t="s">
        <v>789</v>
      </c>
      <c r="B103" s="410" t="s">
        <v>132</v>
      </c>
      <c r="C103" s="410" t="s">
        <v>790</v>
      </c>
      <c r="D103" s="1097" t="s">
        <v>824</v>
      </c>
      <c r="E103" s="1106" t="s">
        <v>944</v>
      </c>
      <c r="F103" s="1106"/>
      <c r="G103" s="1106"/>
      <c r="H103" s="1106"/>
      <c r="I103" s="1106"/>
      <c r="J103" s="1106"/>
      <c r="K103" s="1106"/>
      <c r="L103" s="1106"/>
      <c r="M103" s="1107"/>
    </row>
    <row r="104" spans="1:13" ht="49.5" customHeight="1" thickBot="1" x14ac:dyDescent="0.4">
      <c r="A104" s="392"/>
      <c r="B104" s="392"/>
      <c r="C104" s="392"/>
      <c r="D104" s="1098"/>
      <c r="E104" s="1108"/>
      <c r="F104" s="1108"/>
      <c r="G104" s="1108"/>
      <c r="H104" s="1108"/>
      <c r="I104" s="1108"/>
      <c r="J104" s="1108"/>
      <c r="K104" s="1108"/>
      <c r="L104" s="1108"/>
      <c r="M104" s="1109"/>
    </row>
    <row r="105" spans="1:13" ht="15.75" customHeight="1" thickBot="1" x14ac:dyDescent="0.4">
      <c r="A105" s="410" t="s">
        <v>789</v>
      </c>
      <c r="B105" s="410" t="s">
        <v>132</v>
      </c>
      <c r="C105" s="410" t="s">
        <v>790</v>
      </c>
      <c r="D105" s="1097" t="s">
        <v>825</v>
      </c>
      <c r="E105" s="1099" t="s">
        <v>826</v>
      </c>
      <c r="F105" s="1099"/>
      <c r="G105" s="1099"/>
      <c r="H105" s="1099"/>
      <c r="I105" s="1099"/>
      <c r="J105" s="1099"/>
      <c r="K105" s="1099"/>
      <c r="L105" s="1099"/>
      <c r="M105" s="1100"/>
    </row>
    <row r="106" spans="1:13" ht="21.75" customHeight="1" thickBot="1" x14ac:dyDescent="0.4">
      <c r="A106" s="392"/>
      <c r="B106" s="392"/>
      <c r="C106" s="392"/>
      <c r="D106" s="1098"/>
      <c r="E106" s="1101"/>
      <c r="F106" s="1101"/>
      <c r="G106" s="1101"/>
      <c r="H106" s="1101"/>
      <c r="I106" s="1101"/>
      <c r="J106" s="1101"/>
      <c r="K106" s="1101"/>
      <c r="L106" s="1101"/>
      <c r="M106" s="1102"/>
    </row>
    <row r="107" spans="1:13" ht="15.75" customHeight="1" thickBot="1" x14ac:dyDescent="0.4">
      <c r="A107" s="410" t="s">
        <v>789</v>
      </c>
      <c r="B107" s="410" t="s">
        <v>132</v>
      </c>
      <c r="C107" s="410" t="s">
        <v>790</v>
      </c>
      <c r="D107" s="1097" t="s">
        <v>893</v>
      </c>
      <c r="E107" s="1099" t="s">
        <v>894</v>
      </c>
      <c r="F107" s="1099"/>
      <c r="G107" s="1099"/>
      <c r="H107" s="1099"/>
      <c r="I107" s="1099"/>
      <c r="J107" s="1099"/>
      <c r="K107" s="1099"/>
      <c r="L107" s="1099"/>
      <c r="M107" s="1100"/>
    </row>
    <row r="108" spans="1:13" ht="33.75" customHeight="1" thickBot="1" x14ac:dyDescent="0.4">
      <c r="A108" s="392"/>
      <c r="B108" s="392"/>
      <c r="C108" s="392"/>
      <c r="D108" s="1098"/>
      <c r="E108" s="1101"/>
      <c r="F108" s="1101"/>
      <c r="G108" s="1101"/>
      <c r="H108" s="1101"/>
      <c r="I108" s="1101"/>
      <c r="J108" s="1101"/>
      <c r="K108" s="1101"/>
      <c r="L108" s="1101"/>
      <c r="M108" s="1102"/>
    </row>
    <row r="109" spans="1:13" ht="15.75" customHeight="1" thickBot="1" x14ac:dyDescent="0.4">
      <c r="A109" s="1103" t="s">
        <v>828</v>
      </c>
      <c r="B109" s="1104"/>
      <c r="C109" s="1104"/>
      <c r="D109" s="1104"/>
      <c r="E109" s="1104"/>
      <c r="F109" s="1104"/>
      <c r="G109" s="1104"/>
      <c r="H109" s="1104"/>
      <c r="I109" s="1104"/>
      <c r="J109" s="1104"/>
      <c r="K109" s="1104"/>
      <c r="L109" s="1104"/>
      <c r="M109" s="1105"/>
    </row>
    <row r="110" spans="1:13" ht="20.149999999999999" customHeight="1" thickBot="1" x14ac:dyDescent="0.4">
      <c r="A110" s="1228" t="s">
        <v>1041</v>
      </c>
      <c r="B110" s="1229"/>
      <c r="C110" s="460"/>
      <c r="D110" s="460"/>
      <c r="E110" s="460"/>
      <c r="F110" s="460"/>
      <c r="G110" s="460"/>
      <c r="H110" s="460"/>
      <c r="I110" s="460"/>
      <c r="J110" s="460"/>
      <c r="K110" s="463" t="s">
        <v>1040</v>
      </c>
      <c r="L110" s="1230"/>
      <c r="M110" s="1231"/>
    </row>
  </sheetData>
  <mergeCells count="129">
    <mergeCell ref="A110:B110"/>
    <mergeCell ref="L110:M110"/>
    <mergeCell ref="A5:I5"/>
    <mergeCell ref="J5:K5"/>
    <mergeCell ref="L5:M5"/>
    <mergeCell ref="A6:I6"/>
    <mergeCell ref="J6:K6"/>
    <mergeCell ref="L6:M6"/>
    <mergeCell ref="A1:M1"/>
    <mergeCell ref="B2:C2"/>
    <mergeCell ref="D2:F2"/>
    <mergeCell ref="G2:M2"/>
    <mergeCell ref="A3:M3"/>
    <mergeCell ref="A4:I4"/>
    <mergeCell ref="J4:K4"/>
    <mergeCell ref="L4:M4"/>
    <mergeCell ref="A9:I9"/>
    <mergeCell ref="J9:K9"/>
    <mergeCell ref="L9:M9"/>
    <mergeCell ref="A10:I10"/>
    <mergeCell ref="J10:K10"/>
    <mergeCell ref="L10:M10"/>
    <mergeCell ref="A7:I7"/>
    <mergeCell ref="J7:K7"/>
    <mergeCell ref="L7:M7"/>
    <mergeCell ref="A8:I8"/>
    <mergeCell ref="J8:K8"/>
    <mergeCell ref="L8:M8"/>
    <mergeCell ref="D18:M19"/>
    <mergeCell ref="A20:M20"/>
    <mergeCell ref="A21:C22"/>
    <mergeCell ref="D21:E22"/>
    <mergeCell ref="F21:M22"/>
    <mergeCell ref="D23:M24"/>
    <mergeCell ref="A11:M11"/>
    <mergeCell ref="A12:M14"/>
    <mergeCell ref="A15:M15"/>
    <mergeCell ref="A16:C17"/>
    <mergeCell ref="D16:E17"/>
    <mergeCell ref="F16:M17"/>
    <mergeCell ref="B32:B33"/>
    <mergeCell ref="C32:C33"/>
    <mergeCell ref="A34:M34"/>
    <mergeCell ref="A35:C36"/>
    <mergeCell ref="D35:E36"/>
    <mergeCell ref="F35:M36"/>
    <mergeCell ref="A25:M25"/>
    <mergeCell ref="A26:C27"/>
    <mergeCell ref="D26:E27"/>
    <mergeCell ref="F26:M27"/>
    <mergeCell ref="D28:M29"/>
    <mergeCell ref="A30:A31"/>
    <mergeCell ref="B30:B31"/>
    <mergeCell ref="C30:C31"/>
    <mergeCell ref="D30:M33"/>
    <mergeCell ref="A32:A33"/>
    <mergeCell ref="D46:M47"/>
    <mergeCell ref="A48:M48"/>
    <mergeCell ref="A49:C50"/>
    <mergeCell ref="D49:E50"/>
    <mergeCell ref="F49:M50"/>
    <mergeCell ref="B51:C51"/>
    <mergeCell ref="D51:M51"/>
    <mergeCell ref="D37:M38"/>
    <mergeCell ref="D39:M40"/>
    <mergeCell ref="D41:M42"/>
    <mergeCell ref="A43:M43"/>
    <mergeCell ref="A44:C45"/>
    <mergeCell ref="D44:E45"/>
    <mergeCell ref="F44:M45"/>
    <mergeCell ref="A63:C64"/>
    <mergeCell ref="D63:E64"/>
    <mergeCell ref="F63:M64"/>
    <mergeCell ref="D65:D66"/>
    <mergeCell ref="E65:M66"/>
    <mergeCell ref="D67:D68"/>
    <mergeCell ref="E67:M68"/>
    <mergeCell ref="D53:M53"/>
    <mergeCell ref="D55:M55"/>
    <mergeCell ref="B56:M56"/>
    <mergeCell ref="D58:M58"/>
    <mergeCell ref="D60:M60"/>
    <mergeCell ref="D62:M62"/>
    <mergeCell ref="D75:M76"/>
    <mergeCell ref="A77:M77"/>
    <mergeCell ref="A78:M78"/>
    <mergeCell ref="A79:C80"/>
    <mergeCell ref="D79:E80"/>
    <mergeCell ref="F79:M80"/>
    <mergeCell ref="A69:M69"/>
    <mergeCell ref="A70:C71"/>
    <mergeCell ref="D70:E71"/>
    <mergeCell ref="F70:M71"/>
    <mergeCell ref="A72:M72"/>
    <mergeCell ref="D73:M74"/>
    <mergeCell ref="D85:D86"/>
    <mergeCell ref="E85:K86"/>
    <mergeCell ref="L85:M86"/>
    <mergeCell ref="D87:D88"/>
    <mergeCell ref="E87:K88"/>
    <mergeCell ref="L87:M88"/>
    <mergeCell ref="D81:D82"/>
    <mergeCell ref="E81:G82"/>
    <mergeCell ref="H81:M82"/>
    <mergeCell ref="D83:D84"/>
    <mergeCell ref="E83:G84"/>
    <mergeCell ref="H83:M84"/>
    <mergeCell ref="D96:D97"/>
    <mergeCell ref="E96:M97"/>
    <mergeCell ref="A98:M98"/>
    <mergeCell ref="A99:C100"/>
    <mergeCell ref="D99:E100"/>
    <mergeCell ref="F99:M100"/>
    <mergeCell ref="A89:M89"/>
    <mergeCell ref="A90:C91"/>
    <mergeCell ref="D90:E91"/>
    <mergeCell ref="F90:M91"/>
    <mergeCell ref="A92:M93"/>
    <mergeCell ref="D94:D95"/>
    <mergeCell ref="E94:M95"/>
    <mergeCell ref="D107:D108"/>
    <mergeCell ref="E107:M108"/>
    <mergeCell ref="A109:M109"/>
    <mergeCell ref="D101:D102"/>
    <mergeCell ref="E101:M102"/>
    <mergeCell ref="D103:D104"/>
    <mergeCell ref="E103:M104"/>
    <mergeCell ref="D105:D106"/>
    <mergeCell ref="E105:M106"/>
  </mergeCells>
  <dataValidations count="4">
    <dataValidation allowBlank="1" showErrorMessage="1" sqref="A26:C27 A35:C36 A44:C45 A49:C50 A63:C64 A70:C71 A79:C80 A90:C91 A99:C100" xr:uid="{00000000-0002-0000-0E00-000000000000}"/>
    <dataValidation allowBlank="1" showErrorMessage="1" promptTitle="1. Mandatory-H&amp;S Items" prompt="Enter the cost(s) associated with H&amp;S amount listed on Work Order. " sqref="D16:M17 D21:M22 D26:M27 D35:M36 D44:M45 D49:M50 D63:M64 D70:M71 D79:M80 D90:M91 D99:M100" xr:uid="{00000000-0002-0000-0E00-000001000000}"/>
    <dataValidation allowBlank="1" showErrorMessage="1" promptTitle="1.-Mandatory- Health &amp; Safety " prompt="Enter the cost(s) associated with H&amp;S amount listed on Work Order. " sqref="A16:C17" xr:uid="{00000000-0002-0000-0E00-000002000000}"/>
    <dataValidation allowBlank="1" showErrorMessage="1" promptTitle="2.-Mandatory Light Emitting" prompt="Enter the cost(s) associated LED cost(s) listed on Work Order. " sqref="A21:C22" xr:uid="{00000000-0002-0000-0E00-000003000000}"/>
  </dataValidations>
  <hyperlinks>
    <hyperlink ref="D53" r:id="rId1" display="Attic Floors- Unconditoned Attic SWS " xr:uid="{00000000-0004-0000-0E00-000000000000}"/>
    <hyperlink ref="D55" r:id="rId2" display="Attic Floors- Unconditoned Attic SWS " xr:uid="{00000000-0004-0000-0E00-000001000000}"/>
    <hyperlink ref="D58" r:id="rId3" display="○ Attic Floors- Unconditoned Attic SWS " xr:uid="{00000000-0004-0000-0E00-000002000000}"/>
    <hyperlink ref="D62" r:id="rId4" display="            ○ Attic Knee Walls SWS" xr:uid="{00000000-0004-0000-0E00-000003000000}"/>
    <hyperlink ref="H81" r:id="rId5" xr:uid="{00000000-0004-0000-0E00-000004000000}"/>
    <hyperlink ref="H83" r:id="rId6" xr:uid="{00000000-0004-0000-0E00-000005000000}"/>
    <hyperlink ref="A20:M20" r:id="rId7" display="○WPN 22-7" xr:uid="{00000000-0004-0000-0E00-000006000000}"/>
    <hyperlink ref="D53:M53" r:id="rId8" display=" ○ Attic Floors- Unconditoned Attic SWS " xr:uid="{00000000-0004-0000-0E00-000007000000}"/>
    <hyperlink ref="D55:M55" r:id="rId9" display="○ Attic Floors- Unconditoned Attic SWS " xr:uid="{00000000-0004-0000-0E00-000008000000}"/>
    <hyperlink ref="D60:H60" r:id="rId10" display="            ○ Inaccessible Ceilings- Dense Pack SWS  " xr:uid="{00000000-0004-0000-0E00-000009000000}"/>
    <hyperlink ref="A34:M34" r:id="rId11" display="○ Air sealing SWS" xr:uid="{00000000-0004-0000-0E00-00000A000000}"/>
    <hyperlink ref="A25:M25" r:id="rId12" display="○ Lighting Replacement SWS" xr:uid="{00000000-0004-0000-0E00-00000B000000}"/>
    <hyperlink ref="A43:M43" r:id="rId13" display="○ Duct sealing SWS" xr:uid="{00000000-0004-0000-0E00-00000C000000}"/>
    <hyperlink ref="A48:M48" r:id="rId14" display="○ General Duct Insulation SWS" xr:uid="{00000000-0004-0000-0E00-00000D000000}"/>
    <hyperlink ref="A69:M69" r:id="rId15" display="○ Dense Pack Insulation SWS" xr:uid="{00000000-0004-0000-0E00-00000E000000}"/>
    <hyperlink ref="A77:M77" r:id="rId16" display="○ Floors SWS" xr:uid="{00000000-0004-0000-0E00-00000F000000}"/>
    <hyperlink ref="A78:M78" r:id="rId17" display="○ Ground Vapor Retarders SWS" xr:uid="{00000000-0004-0000-0E00-000010000000}"/>
    <hyperlink ref="L85:M86" r:id="rId18" display="Tank Insulation SWS " xr:uid="{00000000-0004-0000-0E00-000011000000}"/>
    <hyperlink ref="L87:M88" r:id="rId19" display="Pipe Insulation SWS" xr:uid="{00000000-0004-0000-0E00-000012000000}"/>
    <hyperlink ref="A98:M98" r:id="rId20" display="○ Refrigerator Replacement SWS " xr:uid="{00000000-0004-0000-0E00-000013000000}"/>
    <hyperlink ref="A109:M109" r:id="rId21" display="○ Heating &amp; Cooling: Equipment Installation SWS" xr:uid="{00000000-0004-0000-0E00-000014000000}"/>
  </hyperlinks>
  <printOptions horizontalCentered="1"/>
  <pageMargins left="0" right="0" top="0.25" bottom="0.25" header="0.05" footer="0.05"/>
  <pageSetup scale="77" orientation="portrait" horizontalDpi="300" r:id="rId22"/>
  <rowBreaks count="2" manualBreakCount="2">
    <brk id="62" max="12" man="1"/>
    <brk id="109" min="11" max="23" man="1"/>
  </rowBreaks>
  <drawing r:id="rId23"/>
  <legacyDrawing r:id="rId24"/>
  <mc:AlternateContent xmlns:mc="http://schemas.openxmlformats.org/markup-compatibility/2006">
    <mc:Choice Requires="x14">
      <controls>
        <mc:AlternateContent xmlns:mc="http://schemas.openxmlformats.org/markup-compatibility/2006">
          <mc:Choice Requires="x14">
            <control shapeId="35841" r:id="rId25" name="Check Box 1">
              <controlPr defaultSize="0" autoFill="0" autoLine="0" autoPict="0">
                <anchor moveWithCells="1">
                  <from>
                    <xdr:col>10</xdr:col>
                    <xdr:colOff>31750</xdr:colOff>
                    <xdr:row>4</xdr:row>
                    <xdr:rowOff>25400</xdr:rowOff>
                  </from>
                  <to>
                    <xdr:col>10</xdr:col>
                    <xdr:colOff>736600</xdr:colOff>
                    <xdr:row>4</xdr:row>
                    <xdr:rowOff>228600</xdr:rowOff>
                  </to>
                </anchor>
              </controlPr>
            </control>
          </mc:Choice>
        </mc:AlternateContent>
        <mc:AlternateContent xmlns:mc="http://schemas.openxmlformats.org/markup-compatibility/2006">
          <mc:Choice Requires="x14">
            <control shapeId="35842" r:id="rId26" name="Check Box 2">
              <controlPr defaultSize="0" autoFill="0" autoLine="0" autoPict="0">
                <anchor moveWithCells="1">
                  <from>
                    <xdr:col>12</xdr:col>
                    <xdr:colOff>25400</xdr:colOff>
                    <xdr:row>4</xdr:row>
                    <xdr:rowOff>12700</xdr:rowOff>
                  </from>
                  <to>
                    <xdr:col>12</xdr:col>
                    <xdr:colOff>749300</xdr:colOff>
                    <xdr:row>4</xdr:row>
                    <xdr:rowOff>222250</xdr:rowOff>
                  </to>
                </anchor>
              </controlPr>
            </control>
          </mc:Choice>
        </mc:AlternateContent>
        <mc:AlternateContent xmlns:mc="http://schemas.openxmlformats.org/markup-compatibility/2006">
          <mc:Choice Requires="x14">
            <control shapeId="35843" r:id="rId27" name="Check Box 3">
              <controlPr defaultSize="0" autoFill="0" autoLine="0" autoPict="0">
                <anchor moveWithCells="1">
                  <from>
                    <xdr:col>10</xdr:col>
                    <xdr:colOff>31750</xdr:colOff>
                    <xdr:row>5</xdr:row>
                    <xdr:rowOff>12700</xdr:rowOff>
                  </from>
                  <to>
                    <xdr:col>10</xdr:col>
                    <xdr:colOff>749300</xdr:colOff>
                    <xdr:row>5</xdr:row>
                    <xdr:rowOff>222250</xdr:rowOff>
                  </to>
                </anchor>
              </controlPr>
            </control>
          </mc:Choice>
        </mc:AlternateContent>
        <mc:AlternateContent xmlns:mc="http://schemas.openxmlformats.org/markup-compatibility/2006">
          <mc:Choice Requires="x14">
            <control shapeId="35844" r:id="rId28" name="Check Box 4">
              <controlPr defaultSize="0" autoFill="0" autoLine="0" autoPict="0">
                <anchor moveWithCells="1">
                  <from>
                    <xdr:col>12</xdr:col>
                    <xdr:colOff>25400</xdr:colOff>
                    <xdr:row>5</xdr:row>
                    <xdr:rowOff>25400</xdr:rowOff>
                  </from>
                  <to>
                    <xdr:col>12</xdr:col>
                    <xdr:colOff>749300</xdr:colOff>
                    <xdr:row>6</xdr:row>
                    <xdr:rowOff>0</xdr:rowOff>
                  </to>
                </anchor>
              </controlPr>
            </control>
          </mc:Choice>
        </mc:AlternateContent>
        <mc:AlternateContent xmlns:mc="http://schemas.openxmlformats.org/markup-compatibility/2006">
          <mc:Choice Requires="x14">
            <control shapeId="35845" r:id="rId29" name="Check Box 5">
              <controlPr defaultSize="0" autoFill="0" autoLine="0" autoPict="0">
                <anchor moveWithCells="1">
                  <from>
                    <xdr:col>10</xdr:col>
                    <xdr:colOff>31750</xdr:colOff>
                    <xdr:row>6</xdr:row>
                    <xdr:rowOff>12700</xdr:rowOff>
                  </from>
                  <to>
                    <xdr:col>10</xdr:col>
                    <xdr:colOff>749300</xdr:colOff>
                    <xdr:row>6</xdr:row>
                    <xdr:rowOff>222250</xdr:rowOff>
                  </to>
                </anchor>
              </controlPr>
            </control>
          </mc:Choice>
        </mc:AlternateContent>
        <mc:AlternateContent xmlns:mc="http://schemas.openxmlformats.org/markup-compatibility/2006">
          <mc:Choice Requires="x14">
            <control shapeId="35846" r:id="rId30" name="Check Box 6">
              <controlPr defaultSize="0" autoFill="0" autoLine="0" autoPict="0">
                <anchor moveWithCells="1">
                  <from>
                    <xdr:col>12</xdr:col>
                    <xdr:colOff>25400</xdr:colOff>
                    <xdr:row>6</xdr:row>
                    <xdr:rowOff>25400</xdr:rowOff>
                  </from>
                  <to>
                    <xdr:col>12</xdr:col>
                    <xdr:colOff>749300</xdr:colOff>
                    <xdr:row>6</xdr:row>
                    <xdr:rowOff>228600</xdr:rowOff>
                  </to>
                </anchor>
              </controlPr>
            </control>
          </mc:Choice>
        </mc:AlternateContent>
        <mc:AlternateContent xmlns:mc="http://schemas.openxmlformats.org/markup-compatibility/2006">
          <mc:Choice Requires="x14">
            <control shapeId="35847" r:id="rId31" name="Check Box 7">
              <controlPr defaultSize="0" autoFill="0" autoLine="0" autoPict="0">
                <anchor moveWithCells="1">
                  <from>
                    <xdr:col>10</xdr:col>
                    <xdr:colOff>31750</xdr:colOff>
                    <xdr:row>7</xdr:row>
                    <xdr:rowOff>25400</xdr:rowOff>
                  </from>
                  <to>
                    <xdr:col>10</xdr:col>
                    <xdr:colOff>736600</xdr:colOff>
                    <xdr:row>7</xdr:row>
                    <xdr:rowOff>228600</xdr:rowOff>
                  </to>
                </anchor>
              </controlPr>
            </control>
          </mc:Choice>
        </mc:AlternateContent>
        <mc:AlternateContent xmlns:mc="http://schemas.openxmlformats.org/markup-compatibility/2006">
          <mc:Choice Requires="x14">
            <control shapeId="35848" r:id="rId32" name="Check Box 8">
              <controlPr defaultSize="0" autoFill="0" autoLine="0" autoPict="0">
                <anchor moveWithCells="1">
                  <from>
                    <xdr:col>12</xdr:col>
                    <xdr:colOff>25400</xdr:colOff>
                    <xdr:row>7</xdr:row>
                    <xdr:rowOff>25400</xdr:rowOff>
                  </from>
                  <to>
                    <xdr:col>12</xdr:col>
                    <xdr:colOff>749300</xdr:colOff>
                    <xdr:row>8</xdr:row>
                    <xdr:rowOff>0</xdr:rowOff>
                  </to>
                </anchor>
              </controlPr>
            </control>
          </mc:Choice>
        </mc:AlternateContent>
        <mc:AlternateContent xmlns:mc="http://schemas.openxmlformats.org/markup-compatibility/2006">
          <mc:Choice Requires="x14">
            <control shapeId="35849" r:id="rId33" name="Check Box 9">
              <controlPr defaultSize="0" autoFill="0" autoLine="0" autoPict="0">
                <anchor moveWithCells="1">
                  <from>
                    <xdr:col>10</xdr:col>
                    <xdr:colOff>31750</xdr:colOff>
                    <xdr:row>8</xdr:row>
                    <xdr:rowOff>12700</xdr:rowOff>
                  </from>
                  <to>
                    <xdr:col>10</xdr:col>
                    <xdr:colOff>736600</xdr:colOff>
                    <xdr:row>8</xdr:row>
                    <xdr:rowOff>222250</xdr:rowOff>
                  </to>
                </anchor>
              </controlPr>
            </control>
          </mc:Choice>
        </mc:AlternateContent>
        <mc:AlternateContent xmlns:mc="http://schemas.openxmlformats.org/markup-compatibility/2006">
          <mc:Choice Requires="x14">
            <control shapeId="35850" r:id="rId34" name="Check Box 10">
              <controlPr defaultSize="0" autoFill="0" autoLine="0" autoPict="0">
                <anchor moveWithCells="1">
                  <from>
                    <xdr:col>12</xdr:col>
                    <xdr:colOff>25400</xdr:colOff>
                    <xdr:row>8</xdr:row>
                    <xdr:rowOff>31750</xdr:rowOff>
                  </from>
                  <to>
                    <xdr:col>12</xdr:col>
                    <xdr:colOff>749300</xdr:colOff>
                    <xdr:row>9</xdr:row>
                    <xdr:rowOff>12700</xdr:rowOff>
                  </to>
                </anchor>
              </controlPr>
            </control>
          </mc:Choice>
        </mc:AlternateContent>
        <mc:AlternateContent xmlns:mc="http://schemas.openxmlformats.org/markup-compatibility/2006">
          <mc:Choice Requires="x14">
            <control shapeId="35851" r:id="rId35" name="Check Box 11">
              <controlPr defaultSize="0" autoFill="0" autoLine="0" autoPict="0">
                <anchor moveWithCells="1">
                  <from>
                    <xdr:col>10</xdr:col>
                    <xdr:colOff>31750</xdr:colOff>
                    <xdr:row>9</xdr:row>
                    <xdr:rowOff>25400</xdr:rowOff>
                  </from>
                  <to>
                    <xdr:col>10</xdr:col>
                    <xdr:colOff>749300</xdr:colOff>
                    <xdr:row>10</xdr:row>
                    <xdr:rowOff>0</xdr:rowOff>
                  </to>
                </anchor>
              </controlPr>
            </control>
          </mc:Choice>
        </mc:AlternateContent>
        <mc:AlternateContent xmlns:mc="http://schemas.openxmlformats.org/markup-compatibility/2006">
          <mc:Choice Requires="x14">
            <control shapeId="35852" r:id="rId36" name="Check Box 12">
              <controlPr defaultSize="0" autoFill="0" autoLine="0" autoPict="0">
                <anchor moveWithCells="1">
                  <from>
                    <xdr:col>12</xdr:col>
                    <xdr:colOff>25400</xdr:colOff>
                    <xdr:row>9</xdr:row>
                    <xdr:rowOff>31750</xdr:rowOff>
                  </from>
                  <to>
                    <xdr:col>12</xdr:col>
                    <xdr:colOff>749300</xdr:colOff>
                    <xdr:row>10</xdr:row>
                    <xdr:rowOff>12700</xdr:rowOff>
                  </to>
                </anchor>
              </controlPr>
            </control>
          </mc:Choice>
        </mc:AlternateContent>
        <mc:AlternateContent xmlns:mc="http://schemas.openxmlformats.org/markup-compatibility/2006">
          <mc:Choice Requires="x14">
            <control shapeId="35853" r:id="rId37" name="Check Box 13">
              <controlPr defaultSize="0" autoFill="0" autoLine="0" autoPict="0">
                <anchor moveWithCells="1">
                  <from>
                    <xdr:col>0</xdr:col>
                    <xdr:colOff>203200</xdr:colOff>
                    <xdr:row>31</xdr:row>
                    <xdr:rowOff>88900</xdr:rowOff>
                  </from>
                  <to>
                    <xdr:col>0</xdr:col>
                    <xdr:colOff>508000</xdr:colOff>
                    <xdr:row>32</xdr:row>
                    <xdr:rowOff>152400</xdr:rowOff>
                  </to>
                </anchor>
              </controlPr>
            </control>
          </mc:Choice>
        </mc:AlternateContent>
        <mc:AlternateContent xmlns:mc="http://schemas.openxmlformats.org/markup-compatibility/2006">
          <mc:Choice Requires="x14">
            <control shapeId="35854" r:id="rId38" name="Check Box 14">
              <controlPr defaultSize="0" autoFill="0" autoLine="0" autoPict="0">
                <anchor moveWithCells="1">
                  <from>
                    <xdr:col>2</xdr:col>
                    <xdr:colOff>184150</xdr:colOff>
                    <xdr:row>31</xdr:row>
                    <xdr:rowOff>107950</xdr:rowOff>
                  </from>
                  <to>
                    <xdr:col>3</xdr:col>
                    <xdr:colOff>25400</xdr:colOff>
                    <xdr:row>32</xdr:row>
                    <xdr:rowOff>146050</xdr:rowOff>
                  </to>
                </anchor>
              </controlPr>
            </control>
          </mc:Choice>
        </mc:AlternateContent>
        <mc:AlternateContent xmlns:mc="http://schemas.openxmlformats.org/markup-compatibility/2006">
          <mc:Choice Requires="x14">
            <control shapeId="35855" r:id="rId39" name="Check Box 15">
              <controlPr defaultSize="0" autoFill="0" autoLine="0" autoPict="0">
                <anchor moveWithCells="1">
                  <from>
                    <xdr:col>1</xdr:col>
                    <xdr:colOff>190500</xdr:colOff>
                    <xdr:row>31</xdr:row>
                    <xdr:rowOff>107950</xdr:rowOff>
                  </from>
                  <to>
                    <xdr:col>1</xdr:col>
                    <xdr:colOff>419100</xdr:colOff>
                    <xdr:row>32</xdr:row>
                    <xdr:rowOff>139700</xdr:rowOff>
                  </to>
                </anchor>
              </controlPr>
            </control>
          </mc:Choice>
        </mc:AlternateContent>
        <mc:AlternateContent xmlns:mc="http://schemas.openxmlformats.org/markup-compatibility/2006">
          <mc:Choice Requires="x14">
            <control shapeId="35856" r:id="rId40" name="Check Box 16">
              <controlPr defaultSize="0" autoFill="0" autoLine="0" autoPict="0">
                <anchor moveWithCells="1">
                  <from>
                    <xdr:col>0</xdr:col>
                    <xdr:colOff>184150</xdr:colOff>
                    <xdr:row>38</xdr:row>
                    <xdr:rowOff>177800</xdr:rowOff>
                  </from>
                  <to>
                    <xdr:col>1</xdr:col>
                    <xdr:colOff>38100</xdr:colOff>
                    <xdr:row>40</xdr:row>
                    <xdr:rowOff>12700</xdr:rowOff>
                  </to>
                </anchor>
              </controlPr>
            </control>
          </mc:Choice>
        </mc:AlternateContent>
        <mc:AlternateContent xmlns:mc="http://schemas.openxmlformats.org/markup-compatibility/2006">
          <mc:Choice Requires="x14">
            <control shapeId="35857" r:id="rId41" name="Check Box 17">
              <controlPr defaultSize="0" autoFill="0" autoLine="0" autoPict="0">
                <anchor moveWithCells="1">
                  <from>
                    <xdr:col>2</xdr:col>
                    <xdr:colOff>184150</xdr:colOff>
                    <xdr:row>39</xdr:row>
                    <xdr:rowOff>0</xdr:rowOff>
                  </from>
                  <to>
                    <xdr:col>3</xdr:col>
                    <xdr:colOff>107950</xdr:colOff>
                    <xdr:row>40</xdr:row>
                    <xdr:rowOff>12700</xdr:rowOff>
                  </to>
                </anchor>
              </controlPr>
            </control>
          </mc:Choice>
        </mc:AlternateContent>
        <mc:AlternateContent xmlns:mc="http://schemas.openxmlformats.org/markup-compatibility/2006">
          <mc:Choice Requires="x14">
            <control shapeId="35858" r:id="rId42" name="Check Box 18">
              <controlPr defaultSize="0" autoFill="0" autoLine="0" autoPict="0">
                <anchor moveWithCells="1">
                  <from>
                    <xdr:col>1</xdr:col>
                    <xdr:colOff>203200</xdr:colOff>
                    <xdr:row>38</xdr:row>
                    <xdr:rowOff>190500</xdr:rowOff>
                  </from>
                  <to>
                    <xdr:col>2</xdr:col>
                    <xdr:colOff>107950</xdr:colOff>
                    <xdr:row>39</xdr:row>
                    <xdr:rowOff>184150</xdr:rowOff>
                  </to>
                </anchor>
              </controlPr>
            </control>
          </mc:Choice>
        </mc:AlternateContent>
        <mc:AlternateContent xmlns:mc="http://schemas.openxmlformats.org/markup-compatibility/2006">
          <mc:Choice Requires="x14">
            <control shapeId="35859" r:id="rId43" name="Check Box 19">
              <controlPr defaultSize="0" autoFill="0" autoLine="0" autoPict="0">
                <anchor moveWithCells="1">
                  <from>
                    <xdr:col>0</xdr:col>
                    <xdr:colOff>190500</xdr:colOff>
                    <xdr:row>41</xdr:row>
                    <xdr:rowOff>25400</xdr:rowOff>
                  </from>
                  <to>
                    <xdr:col>1</xdr:col>
                    <xdr:colOff>31750</xdr:colOff>
                    <xdr:row>41</xdr:row>
                    <xdr:rowOff>152400</xdr:rowOff>
                  </to>
                </anchor>
              </controlPr>
            </control>
          </mc:Choice>
        </mc:AlternateContent>
        <mc:AlternateContent xmlns:mc="http://schemas.openxmlformats.org/markup-compatibility/2006">
          <mc:Choice Requires="x14">
            <control shapeId="35860" r:id="rId44" name="Check Box 20">
              <controlPr defaultSize="0" autoFill="0" autoLine="0" autoPict="0">
                <anchor moveWithCells="1">
                  <from>
                    <xdr:col>2</xdr:col>
                    <xdr:colOff>190500</xdr:colOff>
                    <xdr:row>41</xdr:row>
                    <xdr:rowOff>0</xdr:rowOff>
                  </from>
                  <to>
                    <xdr:col>3</xdr:col>
                    <xdr:colOff>88900</xdr:colOff>
                    <xdr:row>42</xdr:row>
                    <xdr:rowOff>12700</xdr:rowOff>
                  </to>
                </anchor>
              </controlPr>
            </control>
          </mc:Choice>
        </mc:AlternateContent>
        <mc:AlternateContent xmlns:mc="http://schemas.openxmlformats.org/markup-compatibility/2006">
          <mc:Choice Requires="x14">
            <control shapeId="35861" r:id="rId45" name="Check Box 21">
              <controlPr defaultSize="0" autoFill="0" autoLine="0" autoPict="0">
                <anchor moveWithCells="1">
                  <from>
                    <xdr:col>1</xdr:col>
                    <xdr:colOff>222250</xdr:colOff>
                    <xdr:row>40</xdr:row>
                    <xdr:rowOff>184150</xdr:rowOff>
                  </from>
                  <to>
                    <xdr:col>2</xdr:col>
                    <xdr:colOff>101600</xdr:colOff>
                    <xdr:row>42</xdr:row>
                    <xdr:rowOff>12700</xdr:rowOff>
                  </to>
                </anchor>
              </controlPr>
            </control>
          </mc:Choice>
        </mc:AlternateContent>
        <mc:AlternateContent xmlns:mc="http://schemas.openxmlformats.org/markup-compatibility/2006">
          <mc:Choice Requires="x14">
            <control shapeId="35862" r:id="rId46" name="Check Box 22">
              <controlPr defaultSize="0" autoFill="0" autoLine="0" autoPict="0">
                <anchor moveWithCells="1">
                  <from>
                    <xdr:col>0</xdr:col>
                    <xdr:colOff>184150</xdr:colOff>
                    <xdr:row>17</xdr:row>
                    <xdr:rowOff>177800</xdr:rowOff>
                  </from>
                  <to>
                    <xdr:col>1</xdr:col>
                    <xdr:colOff>254000</xdr:colOff>
                    <xdr:row>19</xdr:row>
                    <xdr:rowOff>25400</xdr:rowOff>
                  </to>
                </anchor>
              </controlPr>
            </control>
          </mc:Choice>
        </mc:AlternateContent>
        <mc:AlternateContent xmlns:mc="http://schemas.openxmlformats.org/markup-compatibility/2006">
          <mc:Choice Requires="x14">
            <control shapeId="35863" r:id="rId47" name="Check Box 23">
              <controlPr defaultSize="0" autoFill="0" autoLine="0" autoPict="0">
                <anchor moveWithCells="1">
                  <from>
                    <xdr:col>1</xdr:col>
                    <xdr:colOff>190500</xdr:colOff>
                    <xdr:row>17</xdr:row>
                    <xdr:rowOff>190500</xdr:rowOff>
                  </from>
                  <to>
                    <xdr:col>2</xdr:col>
                    <xdr:colOff>107950</xdr:colOff>
                    <xdr:row>19</xdr:row>
                    <xdr:rowOff>0</xdr:rowOff>
                  </to>
                </anchor>
              </controlPr>
            </control>
          </mc:Choice>
        </mc:AlternateContent>
        <mc:AlternateContent xmlns:mc="http://schemas.openxmlformats.org/markup-compatibility/2006">
          <mc:Choice Requires="x14">
            <control shapeId="35864" r:id="rId48" name="Check Box 24">
              <controlPr defaultSize="0" autoFill="0" autoLine="0" autoPict="0">
                <anchor moveWithCells="1">
                  <from>
                    <xdr:col>2</xdr:col>
                    <xdr:colOff>184150</xdr:colOff>
                    <xdr:row>17</xdr:row>
                    <xdr:rowOff>177800</xdr:rowOff>
                  </from>
                  <to>
                    <xdr:col>3</xdr:col>
                    <xdr:colOff>254000</xdr:colOff>
                    <xdr:row>19</xdr:row>
                    <xdr:rowOff>25400</xdr:rowOff>
                  </to>
                </anchor>
              </controlPr>
            </control>
          </mc:Choice>
        </mc:AlternateContent>
        <mc:AlternateContent xmlns:mc="http://schemas.openxmlformats.org/markup-compatibility/2006">
          <mc:Choice Requires="x14">
            <control shapeId="35865" r:id="rId49" name="Check Box 25">
              <controlPr defaultSize="0" autoFill="0" autoLine="0" autoPict="0">
                <anchor moveWithCells="1">
                  <from>
                    <xdr:col>0</xdr:col>
                    <xdr:colOff>184150</xdr:colOff>
                    <xdr:row>36</xdr:row>
                    <xdr:rowOff>177800</xdr:rowOff>
                  </from>
                  <to>
                    <xdr:col>1</xdr:col>
                    <xdr:colOff>38100</xdr:colOff>
                    <xdr:row>38</xdr:row>
                    <xdr:rowOff>12700</xdr:rowOff>
                  </to>
                </anchor>
              </controlPr>
            </control>
          </mc:Choice>
        </mc:AlternateContent>
        <mc:AlternateContent xmlns:mc="http://schemas.openxmlformats.org/markup-compatibility/2006">
          <mc:Choice Requires="x14">
            <control shapeId="35866" r:id="rId50" name="Check Box 26">
              <controlPr defaultSize="0" autoFill="0" autoLine="0" autoPict="0">
                <anchor moveWithCells="1">
                  <from>
                    <xdr:col>2</xdr:col>
                    <xdr:colOff>177800</xdr:colOff>
                    <xdr:row>37</xdr:row>
                    <xdr:rowOff>0</xdr:rowOff>
                  </from>
                  <to>
                    <xdr:col>3</xdr:col>
                    <xdr:colOff>101600</xdr:colOff>
                    <xdr:row>38</xdr:row>
                    <xdr:rowOff>12700</xdr:rowOff>
                  </to>
                </anchor>
              </controlPr>
            </control>
          </mc:Choice>
        </mc:AlternateContent>
        <mc:AlternateContent xmlns:mc="http://schemas.openxmlformats.org/markup-compatibility/2006">
          <mc:Choice Requires="x14">
            <control shapeId="35867" r:id="rId51" name="Check Box 27">
              <controlPr defaultSize="0" autoFill="0" autoLine="0" autoPict="0">
                <anchor moveWithCells="1">
                  <from>
                    <xdr:col>1</xdr:col>
                    <xdr:colOff>203200</xdr:colOff>
                    <xdr:row>36</xdr:row>
                    <xdr:rowOff>190500</xdr:rowOff>
                  </from>
                  <to>
                    <xdr:col>2</xdr:col>
                    <xdr:colOff>107950</xdr:colOff>
                    <xdr:row>37</xdr:row>
                    <xdr:rowOff>184150</xdr:rowOff>
                  </to>
                </anchor>
              </controlPr>
            </control>
          </mc:Choice>
        </mc:AlternateContent>
        <mc:AlternateContent xmlns:mc="http://schemas.openxmlformats.org/markup-compatibility/2006">
          <mc:Choice Requires="x14">
            <control shapeId="35868" r:id="rId52" name="Check Box 28">
              <controlPr defaultSize="0" autoFill="0" autoLine="0" autoPict="0">
                <anchor moveWithCells="1">
                  <from>
                    <xdr:col>0</xdr:col>
                    <xdr:colOff>190500</xdr:colOff>
                    <xdr:row>46</xdr:row>
                    <xdr:rowOff>25400</xdr:rowOff>
                  </from>
                  <to>
                    <xdr:col>1</xdr:col>
                    <xdr:colOff>31750</xdr:colOff>
                    <xdr:row>46</xdr:row>
                    <xdr:rowOff>152400</xdr:rowOff>
                  </to>
                </anchor>
              </controlPr>
            </control>
          </mc:Choice>
        </mc:AlternateContent>
        <mc:AlternateContent xmlns:mc="http://schemas.openxmlformats.org/markup-compatibility/2006">
          <mc:Choice Requires="x14">
            <control shapeId="35869" r:id="rId53" name="Check Box 29">
              <controlPr defaultSize="0" autoFill="0" autoLine="0" autoPict="0">
                <anchor moveWithCells="1">
                  <from>
                    <xdr:col>2</xdr:col>
                    <xdr:colOff>190500</xdr:colOff>
                    <xdr:row>46</xdr:row>
                    <xdr:rowOff>0</xdr:rowOff>
                  </from>
                  <to>
                    <xdr:col>3</xdr:col>
                    <xdr:colOff>88900</xdr:colOff>
                    <xdr:row>47</xdr:row>
                    <xdr:rowOff>12700</xdr:rowOff>
                  </to>
                </anchor>
              </controlPr>
            </control>
          </mc:Choice>
        </mc:AlternateContent>
        <mc:AlternateContent xmlns:mc="http://schemas.openxmlformats.org/markup-compatibility/2006">
          <mc:Choice Requires="x14">
            <control shapeId="35870" r:id="rId54" name="Check Box 30">
              <controlPr defaultSize="0" autoFill="0" autoLine="0" autoPict="0">
                <anchor moveWithCells="1">
                  <from>
                    <xdr:col>1</xdr:col>
                    <xdr:colOff>222250</xdr:colOff>
                    <xdr:row>45</xdr:row>
                    <xdr:rowOff>184150</xdr:rowOff>
                  </from>
                  <to>
                    <xdr:col>2</xdr:col>
                    <xdr:colOff>101600</xdr:colOff>
                    <xdr:row>47</xdr:row>
                    <xdr:rowOff>12700</xdr:rowOff>
                  </to>
                </anchor>
              </controlPr>
            </control>
          </mc:Choice>
        </mc:AlternateContent>
        <mc:AlternateContent xmlns:mc="http://schemas.openxmlformats.org/markup-compatibility/2006">
          <mc:Choice Requires="x14">
            <control shapeId="35871" r:id="rId55" name="Check Box 31">
              <controlPr defaultSize="0" autoFill="0" autoLine="0" autoPict="0">
                <anchor moveWithCells="1">
                  <from>
                    <xdr:col>0</xdr:col>
                    <xdr:colOff>184150</xdr:colOff>
                    <xdr:row>28</xdr:row>
                    <xdr:rowOff>0</xdr:rowOff>
                  </from>
                  <to>
                    <xdr:col>0</xdr:col>
                    <xdr:colOff>488950</xdr:colOff>
                    <xdr:row>28</xdr:row>
                    <xdr:rowOff>260350</xdr:rowOff>
                  </to>
                </anchor>
              </controlPr>
            </control>
          </mc:Choice>
        </mc:AlternateContent>
        <mc:AlternateContent xmlns:mc="http://schemas.openxmlformats.org/markup-compatibility/2006">
          <mc:Choice Requires="x14">
            <control shapeId="35872" r:id="rId56" name="Check Box 32">
              <controlPr defaultSize="0" autoFill="0" autoLine="0" autoPict="0">
                <anchor moveWithCells="1">
                  <from>
                    <xdr:col>2</xdr:col>
                    <xdr:colOff>190500</xdr:colOff>
                    <xdr:row>28</xdr:row>
                    <xdr:rowOff>25400</xdr:rowOff>
                  </from>
                  <to>
                    <xdr:col>3</xdr:col>
                    <xdr:colOff>31750</xdr:colOff>
                    <xdr:row>28</xdr:row>
                    <xdr:rowOff>254000</xdr:rowOff>
                  </to>
                </anchor>
              </controlPr>
            </control>
          </mc:Choice>
        </mc:AlternateContent>
        <mc:AlternateContent xmlns:mc="http://schemas.openxmlformats.org/markup-compatibility/2006">
          <mc:Choice Requires="x14">
            <control shapeId="35873" r:id="rId57" name="Check Box 33">
              <controlPr defaultSize="0" autoFill="0" autoLine="0" autoPict="0">
                <anchor moveWithCells="1">
                  <from>
                    <xdr:col>1</xdr:col>
                    <xdr:colOff>222250</xdr:colOff>
                    <xdr:row>28</xdr:row>
                    <xdr:rowOff>31750</xdr:rowOff>
                  </from>
                  <to>
                    <xdr:col>2</xdr:col>
                    <xdr:colOff>12700</xdr:colOff>
                    <xdr:row>28</xdr:row>
                    <xdr:rowOff>241300</xdr:rowOff>
                  </to>
                </anchor>
              </controlPr>
            </control>
          </mc:Choice>
        </mc:AlternateContent>
        <mc:AlternateContent xmlns:mc="http://schemas.openxmlformats.org/markup-compatibility/2006">
          <mc:Choice Requires="x14">
            <control shapeId="35874" r:id="rId58" name="Check Box 34">
              <controlPr defaultSize="0" autoFill="0" autoLine="0" autoPict="0">
                <anchor moveWithCells="1">
                  <from>
                    <xdr:col>0</xdr:col>
                    <xdr:colOff>184150</xdr:colOff>
                    <xdr:row>22</xdr:row>
                    <xdr:rowOff>177800</xdr:rowOff>
                  </from>
                  <to>
                    <xdr:col>1</xdr:col>
                    <xdr:colOff>254000</xdr:colOff>
                    <xdr:row>24</xdr:row>
                    <xdr:rowOff>25400</xdr:rowOff>
                  </to>
                </anchor>
              </controlPr>
            </control>
          </mc:Choice>
        </mc:AlternateContent>
        <mc:AlternateContent xmlns:mc="http://schemas.openxmlformats.org/markup-compatibility/2006">
          <mc:Choice Requires="x14">
            <control shapeId="35875" r:id="rId59" name="Check Box 35">
              <controlPr defaultSize="0" autoFill="0" autoLine="0" autoPict="0">
                <anchor moveWithCells="1">
                  <from>
                    <xdr:col>1</xdr:col>
                    <xdr:colOff>190500</xdr:colOff>
                    <xdr:row>22</xdr:row>
                    <xdr:rowOff>190500</xdr:rowOff>
                  </from>
                  <to>
                    <xdr:col>2</xdr:col>
                    <xdr:colOff>107950</xdr:colOff>
                    <xdr:row>24</xdr:row>
                    <xdr:rowOff>0</xdr:rowOff>
                  </to>
                </anchor>
              </controlPr>
            </control>
          </mc:Choice>
        </mc:AlternateContent>
        <mc:AlternateContent xmlns:mc="http://schemas.openxmlformats.org/markup-compatibility/2006">
          <mc:Choice Requires="x14">
            <control shapeId="35876" r:id="rId60" name="Check Box 36">
              <controlPr defaultSize="0" autoFill="0" autoLine="0" autoPict="0">
                <anchor moveWithCells="1">
                  <from>
                    <xdr:col>2</xdr:col>
                    <xdr:colOff>184150</xdr:colOff>
                    <xdr:row>22</xdr:row>
                    <xdr:rowOff>177800</xdr:rowOff>
                  </from>
                  <to>
                    <xdr:col>3</xdr:col>
                    <xdr:colOff>254000</xdr:colOff>
                    <xdr:row>24</xdr:row>
                    <xdr:rowOff>25400</xdr:rowOff>
                  </to>
                </anchor>
              </controlPr>
            </control>
          </mc:Choice>
        </mc:AlternateContent>
        <mc:AlternateContent xmlns:mc="http://schemas.openxmlformats.org/markup-compatibility/2006">
          <mc:Choice Requires="x14">
            <control shapeId="35877" r:id="rId61" name="Check Box 37">
              <controlPr defaultSize="0" autoFill="0" autoLine="0" autoPict="0">
                <anchor moveWithCells="1">
                  <from>
                    <xdr:col>0</xdr:col>
                    <xdr:colOff>190500</xdr:colOff>
                    <xdr:row>52</xdr:row>
                    <xdr:rowOff>25400</xdr:rowOff>
                  </from>
                  <to>
                    <xdr:col>1</xdr:col>
                    <xdr:colOff>31750</xdr:colOff>
                    <xdr:row>52</xdr:row>
                    <xdr:rowOff>152400</xdr:rowOff>
                  </to>
                </anchor>
              </controlPr>
            </control>
          </mc:Choice>
        </mc:AlternateContent>
        <mc:AlternateContent xmlns:mc="http://schemas.openxmlformats.org/markup-compatibility/2006">
          <mc:Choice Requires="x14">
            <control shapeId="35878" r:id="rId62" name="Check Box 38">
              <controlPr defaultSize="0" autoFill="0" autoLine="0" autoPict="0">
                <anchor moveWithCells="1">
                  <from>
                    <xdr:col>2</xdr:col>
                    <xdr:colOff>190500</xdr:colOff>
                    <xdr:row>52</xdr:row>
                    <xdr:rowOff>0</xdr:rowOff>
                  </from>
                  <to>
                    <xdr:col>3</xdr:col>
                    <xdr:colOff>88900</xdr:colOff>
                    <xdr:row>53</xdr:row>
                    <xdr:rowOff>12700</xdr:rowOff>
                  </to>
                </anchor>
              </controlPr>
            </control>
          </mc:Choice>
        </mc:AlternateContent>
        <mc:AlternateContent xmlns:mc="http://schemas.openxmlformats.org/markup-compatibility/2006">
          <mc:Choice Requires="x14">
            <control shapeId="35879" r:id="rId63" name="Check Box 39">
              <controlPr defaultSize="0" autoFill="0" autoLine="0" autoPict="0">
                <anchor moveWithCells="1">
                  <from>
                    <xdr:col>1</xdr:col>
                    <xdr:colOff>222250</xdr:colOff>
                    <xdr:row>51</xdr:row>
                    <xdr:rowOff>184150</xdr:rowOff>
                  </from>
                  <to>
                    <xdr:col>2</xdr:col>
                    <xdr:colOff>101600</xdr:colOff>
                    <xdr:row>53</xdr:row>
                    <xdr:rowOff>12700</xdr:rowOff>
                  </to>
                </anchor>
              </controlPr>
            </control>
          </mc:Choice>
        </mc:AlternateContent>
        <mc:AlternateContent xmlns:mc="http://schemas.openxmlformats.org/markup-compatibility/2006">
          <mc:Choice Requires="x14">
            <control shapeId="35880" r:id="rId64" name="Check Box 40">
              <controlPr defaultSize="0" autoFill="0" autoLine="0" autoPict="0">
                <anchor moveWithCells="1">
                  <from>
                    <xdr:col>0</xdr:col>
                    <xdr:colOff>190500</xdr:colOff>
                    <xdr:row>54</xdr:row>
                    <xdr:rowOff>25400</xdr:rowOff>
                  </from>
                  <to>
                    <xdr:col>1</xdr:col>
                    <xdr:colOff>31750</xdr:colOff>
                    <xdr:row>54</xdr:row>
                    <xdr:rowOff>152400</xdr:rowOff>
                  </to>
                </anchor>
              </controlPr>
            </control>
          </mc:Choice>
        </mc:AlternateContent>
        <mc:AlternateContent xmlns:mc="http://schemas.openxmlformats.org/markup-compatibility/2006">
          <mc:Choice Requires="x14">
            <control shapeId="35881" r:id="rId65" name="Check Box 41">
              <controlPr defaultSize="0" autoFill="0" autoLine="0" autoPict="0">
                <anchor moveWithCells="1">
                  <from>
                    <xdr:col>2</xdr:col>
                    <xdr:colOff>203200</xdr:colOff>
                    <xdr:row>53</xdr:row>
                    <xdr:rowOff>184150</xdr:rowOff>
                  </from>
                  <to>
                    <xdr:col>3</xdr:col>
                    <xdr:colOff>101600</xdr:colOff>
                    <xdr:row>54</xdr:row>
                    <xdr:rowOff>190500</xdr:rowOff>
                  </to>
                </anchor>
              </controlPr>
            </control>
          </mc:Choice>
        </mc:AlternateContent>
        <mc:AlternateContent xmlns:mc="http://schemas.openxmlformats.org/markup-compatibility/2006">
          <mc:Choice Requires="x14">
            <control shapeId="35882" r:id="rId66" name="Check Box 42">
              <controlPr defaultSize="0" autoFill="0" autoLine="0" autoPict="0">
                <anchor moveWithCells="1">
                  <from>
                    <xdr:col>1</xdr:col>
                    <xdr:colOff>222250</xdr:colOff>
                    <xdr:row>53</xdr:row>
                    <xdr:rowOff>184150</xdr:rowOff>
                  </from>
                  <to>
                    <xdr:col>2</xdr:col>
                    <xdr:colOff>101600</xdr:colOff>
                    <xdr:row>55</xdr:row>
                    <xdr:rowOff>12700</xdr:rowOff>
                  </to>
                </anchor>
              </controlPr>
            </control>
          </mc:Choice>
        </mc:AlternateContent>
        <mc:AlternateContent xmlns:mc="http://schemas.openxmlformats.org/markup-compatibility/2006">
          <mc:Choice Requires="x14">
            <control shapeId="35883" r:id="rId67" name="Check Box 43">
              <controlPr defaultSize="0" autoFill="0" autoLine="0" autoPict="0">
                <anchor moveWithCells="1">
                  <from>
                    <xdr:col>0</xdr:col>
                    <xdr:colOff>190500</xdr:colOff>
                    <xdr:row>57</xdr:row>
                    <xdr:rowOff>25400</xdr:rowOff>
                  </from>
                  <to>
                    <xdr:col>1</xdr:col>
                    <xdr:colOff>31750</xdr:colOff>
                    <xdr:row>57</xdr:row>
                    <xdr:rowOff>152400</xdr:rowOff>
                  </to>
                </anchor>
              </controlPr>
            </control>
          </mc:Choice>
        </mc:AlternateContent>
        <mc:AlternateContent xmlns:mc="http://schemas.openxmlformats.org/markup-compatibility/2006">
          <mc:Choice Requires="x14">
            <control shapeId="35884" r:id="rId68" name="Check Box 44">
              <controlPr defaultSize="0" autoFill="0" autoLine="0" autoPict="0">
                <anchor moveWithCells="1">
                  <from>
                    <xdr:col>2</xdr:col>
                    <xdr:colOff>190500</xdr:colOff>
                    <xdr:row>57</xdr:row>
                    <xdr:rowOff>0</xdr:rowOff>
                  </from>
                  <to>
                    <xdr:col>3</xdr:col>
                    <xdr:colOff>88900</xdr:colOff>
                    <xdr:row>58</xdr:row>
                    <xdr:rowOff>12700</xdr:rowOff>
                  </to>
                </anchor>
              </controlPr>
            </control>
          </mc:Choice>
        </mc:AlternateContent>
        <mc:AlternateContent xmlns:mc="http://schemas.openxmlformats.org/markup-compatibility/2006">
          <mc:Choice Requires="x14">
            <control shapeId="35885" r:id="rId69" name="Check Box 45">
              <controlPr defaultSize="0" autoFill="0" autoLine="0" autoPict="0">
                <anchor moveWithCells="1">
                  <from>
                    <xdr:col>1</xdr:col>
                    <xdr:colOff>222250</xdr:colOff>
                    <xdr:row>56</xdr:row>
                    <xdr:rowOff>184150</xdr:rowOff>
                  </from>
                  <to>
                    <xdr:col>2</xdr:col>
                    <xdr:colOff>101600</xdr:colOff>
                    <xdr:row>58</xdr:row>
                    <xdr:rowOff>12700</xdr:rowOff>
                  </to>
                </anchor>
              </controlPr>
            </control>
          </mc:Choice>
        </mc:AlternateContent>
        <mc:AlternateContent xmlns:mc="http://schemas.openxmlformats.org/markup-compatibility/2006">
          <mc:Choice Requires="x14">
            <control shapeId="35886" r:id="rId70" name="Check Box 46">
              <controlPr defaultSize="0" autoFill="0" autoLine="0" autoPict="0">
                <anchor moveWithCells="1">
                  <from>
                    <xdr:col>0</xdr:col>
                    <xdr:colOff>190500</xdr:colOff>
                    <xdr:row>59</xdr:row>
                    <xdr:rowOff>25400</xdr:rowOff>
                  </from>
                  <to>
                    <xdr:col>1</xdr:col>
                    <xdr:colOff>31750</xdr:colOff>
                    <xdr:row>59</xdr:row>
                    <xdr:rowOff>152400</xdr:rowOff>
                  </to>
                </anchor>
              </controlPr>
            </control>
          </mc:Choice>
        </mc:AlternateContent>
        <mc:AlternateContent xmlns:mc="http://schemas.openxmlformats.org/markup-compatibility/2006">
          <mc:Choice Requires="x14">
            <control shapeId="35887" r:id="rId71" name="Check Box 47">
              <controlPr defaultSize="0" autoFill="0" autoLine="0" autoPict="0">
                <anchor moveWithCells="1">
                  <from>
                    <xdr:col>2</xdr:col>
                    <xdr:colOff>184150</xdr:colOff>
                    <xdr:row>58</xdr:row>
                    <xdr:rowOff>190500</xdr:rowOff>
                  </from>
                  <to>
                    <xdr:col>3</xdr:col>
                    <xdr:colOff>76200</xdr:colOff>
                    <xdr:row>60</xdr:row>
                    <xdr:rowOff>0</xdr:rowOff>
                  </to>
                </anchor>
              </controlPr>
            </control>
          </mc:Choice>
        </mc:AlternateContent>
        <mc:AlternateContent xmlns:mc="http://schemas.openxmlformats.org/markup-compatibility/2006">
          <mc:Choice Requires="x14">
            <control shapeId="35888" r:id="rId72" name="Check Box 48">
              <controlPr defaultSize="0" autoFill="0" autoLine="0" autoPict="0">
                <anchor moveWithCells="1">
                  <from>
                    <xdr:col>1</xdr:col>
                    <xdr:colOff>222250</xdr:colOff>
                    <xdr:row>58</xdr:row>
                    <xdr:rowOff>184150</xdr:rowOff>
                  </from>
                  <to>
                    <xdr:col>2</xdr:col>
                    <xdr:colOff>101600</xdr:colOff>
                    <xdr:row>60</xdr:row>
                    <xdr:rowOff>12700</xdr:rowOff>
                  </to>
                </anchor>
              </controlPr>
            </control>
          </mc:Choice>
        </mc:AlternateContent>
        <mc:AlternateContent xmlns:mc="http://schemas.openxmlformats.org/markup-compatibility/2006">
          <mc:Choice Requires="x14">
            <control shapeId="35889" r:id="rId73" name="Check Box 49">
              <controlPr defaultSize="0" autoFill="0" autoLine="0" autoPict="0">
                <anchor moveWithCells="1">
                  <from>
                    <xdr:col>0</xdr:col>
                    <xdr:colOff>190500</xdr:colOff>
                    <xdr:row>61</xdr:row>
                    <xdr:rowOff>25400</xdr:rowOff>
                  </from>
                  <to>
                    <xdr:col>1</xdr:col>
                    <xdr:colOff>31750</xdr:colOff>
                    <xdr:row>61</xdr:row>
                    <xdr:rowOff>152400</xdr:rowOff>
                  </to>
                </anchor>
              </controlPr>
            </control>
          </mc:Choice>
        </mc:AlternateContent>
        <mc:AlternateContent xmlns:mc="http://schemas.openxmlformats.org/markup-compatibility/2006">
          <mc:Choice Requires="x14">
            <control shapeId="35890" r:id="rId74" name="Check Box 50">
              <controlPr defaultSize="0" autoFill="0" autoLine="0" autoPict="0">
                <anchor moveWithCells="1">
                  <from>
                    <xdr:col>2</xdr:col>
                    <xdr:colOff>184150</xdr:colOff>
                    <xdr:row>60</xdr:row>
                    <xdr:rowOff>184150</xdr:rowOff>
                  </from>
                  <to>
                    <xdr:col>3</xdr:col>
                    <xdr:colOff>76200</xdr:colOff>
                    <xdr:row>61</xdr:row>
                    <xdr:rowOff>190500</xdr:rowOff>
                  </to>
                </anchor>
              </controlPr>
            </control>
          </mc:Choice>
        </mc:AlternateContent>
        <mc:AlternateContent xmlns:mc="http://schemas.openxmlformats.org/markup-compatibility/2006">
          <mc:Choice Requires="x14">
            <control shapeId="35891" r:id="rId75" name="Check Box 51">
              <controlPr defaultSize="0" autoFill="0" autoLine="0" autoPict="0">
                <anchor moveWithCells="1">
                  <from>
                    <xdr:col>1</xdr:col>
                    <xdr:colOff>222250</xdr:colOff>
                    <xdr:row>60</xdr:row>
                    <xdr:rowOff>184150</xdr:rowOff>
                  </from>
                  <to>
                    <xdr:col>2</xdr:col>
                    <xdr:colOff>101600</xdr:colOff>
                    <xdr:row>62</xdr:row>
                    <xdr:rowOff>12700</xdr:rowOff>
                  </to>
                </anchor>
              </controlPr>
            </control>
          </mc:Choice>
        </mc:AlternateContent>
        <mc:AlternateContent xmlns:mc="http://schemas.openxmlformats.org/markup-compatibility/2006">
          <mc:Choice Requires="x14">
            <control shapeId="35892" r:id="rId76" name="Check Box 52">
              <controlPr defaultSize="0" autoFill="0" autoLine="0" autoPict="0">
                <anchor moveWithCells="1">
                  <from>
                    <xdr:col>0</xdr:col>
                    <xdr:colOff>190500</xdr:colOff>
                    <xdr:row>65</xdr:row>
                    <xdr:rowOff>25400</xdr:rowOff>
                  </from>
                  <to>
                    <xdr:col>1</xdr:col>
                    <xdr:colOff>31750</xdr:colOff>
                    <xdr:row>65</xdr:row>
                    <xdr:rowOff>152400</xdr:rowOff>
                  </to>
                </anchor>
              </controlPr>
            </control>
          </mc:Choice>
        </mc:AlternateContent>
        <mc:AlternateContent xmlns:mc="http://schemas.openxmlformats.org/markup-compatibility/2006">
          <mc:Choice Requires="x14">
            <control shapeId="35893" r:id="rId77" name="Check Box 53">
              <controlPr defaultSize="0" autoFill="0" autoLine="0" autoPict="0">
                <anchor moveWithCells="1">
                  <from>
                    <xdr:col>2</xdr:col>
                    <xdr:colOff>190500</xdr:colOff>
                    <xdr:row>65</xdr:row>
                    <xdr:rowOff>0</xdr:rowOff>
                  </from>
                  <to>
                    <xdr:col>3</xdr:col>
                    <xdr:colOff>88900</xdr:colOff>
                    <xdr:row>66</xdr:row>
                    <xdr:rowOff>12700</xdr:rowOff>
                  </to>
                </anchor>
              </controlPr>
            </control>
          </mc:Choice>
        </mc:AlternateContent>
        <mc:AlternateContent xmlns:mc="http://schemas.openxmlformats.org/markup-compatibility/2006">
          <mc:Choice Requires="x14">
            <control shapeId="35894" r:id="rId78" name="Check Box 54">
              <controlPr defaultSize="0" autoFill="0" autoLine="0" autoPict="0">
                <anchor moveWithCells="1">
                  <from>
                    <xdr:col>1</xdr:col>
                    <xdr:colOff>222250</xdr:colOff>
                    <xdr:row>64</xdr:row>
                    <xdr:rowOff>184150</xdr:rowOff>
                  </from>
                  <to>
                    <xdr:col>2</xdr:col>
                    <xdr:colOff>101600</xdr:colOff>
                    <xdr:row>66</xdr:row>
                    <xdr:rowOff>12700</xdr:rowOff>
                  </to>
                </anchor>
              </controlPr>
            </control>
          </mc:Choice>
        </mc:AlternateContent>
        <mc:AlternateContent xmlns:mc="http://schemas.openxmlformats.org/markup-compatibility/2006">
          <mc:Choice Requires="x14">
            <control shapeId="35895" r:id="rId79" name="Check Box 55">
              <controlPr defaultSize="0" autoFill="0" autoLine="0" autoPict="0">
                <anchor moveWithCells="1">
                  <from>
                    <xdr:col>0</xdr:col>
                    <xdr:colOff>190500</xdr:colOff>
                    <xdr:row>67</xdr:row>
                    <xdr:rowOff>25400</xdr:rowOff>
                  </from>
                  <to>
                    <xdr:col>1</xdr:col>
                    <xdr:colOff>31750</xdr:colOff>
                    <xdr:row>67</xdr:row>
                    <xdr:rowOff>152400</xdr:rowOff>
                  </to>
                </anchor>
              </controlPr>
            </control>
          </mc:Choice>
        </mc:AlternateContent>
        <mc:AlternateContent xmlns:mc="http://schemas.openxmlformats.org/markup-compatibility/2006">
          <mc:Choice Requires="x14">
            <control shapeId="35896" r:id="rId80" name="Check Box 56">
              <controlPr defaultSize="0" autoFill="0" autoLine="0" autoPict="0">
                <anchor moveWithCells="1">
                  <from>
                    <xdr:col>2</xdr:col>
                    <xdr:colOff>190500</xdr:colOff>
                    <xdr:row>67</xdr:row>
                    <xdr:rowOff>0</xdr:rowOff>
                  </from>
                  <to>
                    <xdr:col>3</xdr:col>
                    <xdr:colOff>88900</xdr:colOff>
                    <xdr:row>68</xdr:row>
                    <xdr:rowOff>12700</xdr:rowOff>
                  </to>
                </anchor>
              </controlPr>
            </control>
          </mc:Choice>
        </mc:AlternateContent>
        <mc:AlternateContent xmlns:mc="http://schemas.openxmlformats.org/markup-compatibility/2006">
          <mc:Choice Requires="x14">
            <control shapeId="35897" r:id="rId81" name="Check Box 57">
              <controlPr defaultSize="0" autoFill="0" autoLine="0" autoPict="0">
                <anchor moveWithCells="1">
                  <from>
                    <xdr:col>1</xdr:col>
                    <xdr:colOff>222250</xdr:colOff>
                    <xdr:row>66</xdr:row>
                    <xdr:rowOff>184150</xdr:rowOff>
                  </from>
                  <to>
                    <xdr:col>2</xdr:col>
                    <xdr:colOff>101600</xdr:colOff>
                    <xdr:row>68</xdr:row>
                    <xdr:rowOff>12700</xdr:rowOff>
                  </to>
                </anchor>
              </controlPr>
            </control>
          </mc:Choice>
        </mc:AlternateContent>
        <mc:AlternateContent xmlns:mc="http://schemas.openxmlformats.org/markup-compatibility/2006">
          <mc:Choice Requires="x14">
            <control shapeId="35898" r:id="rId82" name="Check Box 58">
              <controlPr defaultSize="0" autoFill="0" autoLine="0" autoPict="0">
                <anchor moveWithCells="1">
                  <from>
                    <xdr:col>0</xdr:col>
                    <xdr:colOff>190500</xdr:colOff>
                    <xdr:row>73</xdr:row>
                    <xdr:rowOff>25400</xdr:rowOff>
                  </from>
                  <to>
                    <xdr:col>1</xdr:col>
                    <xdr:colOff>31750</xdr:colOff>
                    <xdr:row>73</xdr:row>
                    <xdr:rowOff>152400</xdr:rowOff>
                  </to>
                </anchor>
              </controlPr>
            </control>
          </mc:Choice>
        </mc:AlternateContent>
        <mc:AlternateContent xmlns:mc="http://schemas.openxmlformats.org/markup-compatibility/2006">
          <mc:Choice Requires="x14">
            <control shapeId="35899" r:id="rId83" name="Check Box 59">
              <controlPr defaultSize="0" autoFill="0" autoLine="0" autoPict="0">
                <anchor moveWithCells="1">
                  <from>
                    <xdr:col>2</xdr:col>
                    <xdr:colOff>190500</xdr:colOff>
                    <xdr:row>73</xdr:row>
                    <xdr:rowOff>0</xdr:rowOff>
                  </from>
                  <to>
                    <xdr:col>3</xdr:col>
                    <xdr:colOff>88900</xdr:colOff>
                    <xdr:row>74</xdr:row>
                    <xdr:rowOff>12700</xdr:rowOff>
                  </to>
                </anchor>
              </controlPr>
            </control>
          </mc:Choice>
        </mc:AlternateContent>
        <mc:AlternateContent xmlns:mc="http://schemas.openxmlformats.org/markup-compatibility/2006">
          <mc:Choice Requires="x14">
            <control shapeId="35900" r:id="rId84" name="Check Box 60">
              <controlPr defaultSize="0" autoFill="0" autoLine="0" autoPict="0">
                <anchor moveWithCells="1">
                  <from>
                    <xdr:col>1</xdr:col>
                    <xdr:colOff>222250</xdr:colOff>
                    <xdr:row>72</xdr:row>
                    <xdr:rowOff>184150</xdr:rowOff>
                  </from>
                  <to>
                    <xdr:col>2</xdr:col>
                    <xdr:colOff>101600</xdr:colOff>
                    <xdr:row>74</xdr:row>
                    <xdr:rowOff>12700</xdr:rowOff>
                  </to>
                </anchor>
              </controlPr>
            </control>
          </mc:Choice>
        </mc:AlternateContent>
        <mc:AlternateContent xmlns:mc="http://schemas.openxmlformats.org/markup-compatibility/2006">
          <mc:Choice Requires="x14">
            <control shapeId="35901" r:id="rId85" name="Check Box 61">
              <controlPr defaultSize="0" autoFill="0" autoLine="0" autoPict="0">
                <anchor moveWithCells="1">
                  <from>
                    <xdr:col>0</xdr:col>
                    <xdr:colOff>190500</xdr:colOff>
                    <xdr:row>75</xdr:row>
                    <xdr:rowOff>25400</xdr:rowOff>
                  </from>
                  <to>
                    <xdr:col>1</xdr:col>
                    <xdr:colOff>31750</xdr:colOff>
                    <xdr:row>75</xdr:row>
                    <xdr:rowOff>152400</xdr:rowOff>
                  </to>
                </anchor>
              </controlPr>
            </control>
          </mc:Choice>
        </mc:AlternateContent>
        <mc:AlternateContent xmlns:mc="http://schemas.openxmlformats.org/markup-compatibility/2006">
          <mc:Choice Requires="x14">
            <control shapeId="35902" r:id="rId86" name="Check Box 62">
              <controlPr defaultSize="0" autoFill="0" autoLine="0" autoPict="0">
                <anchor moveWithCells="1">
                  <from>
                    <xdr:col>2</xdr:col>
                    <xdr:colOff>190500</xdr:colOff>
                    <xdr:row>75</xdr:row>
                    <xdr:rowOff>0</xdr:rowOff>
                  </from>
                  <to>
                    <xdr:col>3</xdr:col>
                    <xdr:colOff>88900</xdr:colOff>
                    <xdr:row>76</xdr:row>
                    <xdr:rowOff>12700</xdr:rowOff>
                  </to>
                </anchor>
              </controlPr>
            </control>
          </mc:Choice>
        </mc:AlternateContent>
        <mc:AlternateContent xmlns:mc="http://schemas.openxmlformats.org/markup-compatibility/2006">
          <mc:Choice Requires="x14">
            <control shapeId="35903" r:id="rId87" name="Check Box 63">
              <controlPr defaultSize="0" autoFill="0" autoLine="0" autoPict="0">
                <anchor moveWithCells="1">
                  <from>
                    <xdr:col>1</xdr:col>
                    <xdr:colOff>222250</xdr:colOff>
                    <xdr:row>74</xdr:row>
                    <xdr:rowOff>184150</xdr:rowOff>
                  </from>
                  <to>
                    <xdr:col>2</xdr:col>
                    <xdr:colOff>101600</xdr:colOff>
                    <xdr:row>76</xdr:row>
                    <xdr:rowOff>12700</xdr:rowOff>
                  </to>
                </anchor>
              </controlPr>
            </control>
          </mc:Choice>
        </mc:AlternateContent>
        <mc:AlternateContent xmlns:mc="http://schemas.openxmlformats.org/markup-compatibility/2006">
          <mc:Choice Requires="x14">
            <control shapeId="35904" r:id="rId88" name="Check Box 64">
              <controlPr defaultSize="0" autoFill="0" autoLine="0" autoPict="0">
                <anchor moveWithCells="1">
                  <from>
                    <xdr:col>0</xdr:col>
                    <xdr:colOff>190500</xdr:colOff>
                    <xdr:row>81</xdr:row>
                    <xdr:rowOff>25400</xdr:rowOff>
                  </from>
                  <to>
                    <xdr:col>1</xdr:col>
                    <xdr:colOff>31750</xdr:colOff>
                    <xdr:row>81</xdr:row>
                    <xdr:rowOff>152400</xdr:rowOff>
                  </to>
                </anchor>
              </controlPr>
            </control>
          </mc:Choice>
        </mc:AlternateContent>
        <mc:AlternateContent xmlns:mc="http://schemas.openxmlformats.org/markup-compatibility/2006">
          <mc:Choice Requires="x14">
            <control shapeId="35905" r:id="rId89" name="Check Box 65">
              <controlPr defaultSize="0" autoFill="0" autoLine="0" autoPict="0">
                <anchor moveWithCells="1">
                  <from>
                    <xdr:col>2</xdr:col>
                    <xdr:colOff>190500</xdr:colOff>
                    <xdr:row>81</xdr:row>
                    <xdr:rowOff>0</xdr:rowOff>
                  </from>
                  <to>
                    <xdr:col>3</xdr:col>
                    <xdr:colOff>88900</xdr:colOff>
                    <xdr:row>82</xdr:row>
                    <xdr:rowOff>12700</xdr:rowOff>
                  </to>
                </anchor>
              </controlPr>
            </control>
          </mc:Choice>
        </mc:AlternateContent>
        <mc:AlternateContent xmlns:mc="http://schemas.openxmlformats.org/markup-compatibility/2006">
          <mc:Choice Requires="x14">
            <control shapeId="35906" r:id="rId90" name="Check Box 66">
              <controlPr defaultSize="0" autoFill="0" autoLine="0" autoPict="0">
                <anchor moveWithCells="1">
                  <from>
                    <xdr:col>1</xdr:col>
                    <xdr:colOff>222250</xdr:colOff>
                    <xdr:row>80</xdr:row>
                    <xdr:rowOff>184150</xdr:rowOff>
                  </from>
                  <to>
                    <xdr:col>2</xdr:col>
                    <xdr:colOff>101600</xdr:colOff>
                    <xdr:row>82</xdr:row>
                    <xdr:rowOff>12700</xdr:rowOff>
                  </to>
                </anchor>
              </controlPr>
            </control>
          </mc:Choice>
        </mc:AlternateContent>
        <mc:AlternateContent xmlns:mc="http://schemas.openxmlformats.org/markup-compatibility/2006">
          <mc:Choice Requires="x14">
            <control shapeId="35907" r:id="rId91" name="Check Box 67">
              <controlPr defaultSize="0" autoFill="0" autoLine="0" autoPict="0">
                <anchor moveWithCells="1">
                  <from>
                    <xdr:col>0</xdr:col>
                    <xdr:colOff>190500</xdr:colOff>
                    <xdr:row>83</xdr:row>
                    <xdr:rowOff>25400</xdr:rowOff>
                  </from>
                  <to>
                    <xdr:col>1</xdr:col>
                    <xdr:colOff>31750</xdr:colOff>
                    <xdr:row>83</xdr:row>
                    <xdr:rowOff>152400</xdr:rowOff>
                  </to>
                </anchor>
              </controlPr>
            </control>
          </mc:Choice>
        </mc:AlternateContent>
        <mc:AlternateContent xmlns:mc="http://schemas.openxmlformats.org/markup-compatibility/2006">
          <mc:Choice Requires="x14">
            <control shapeId="35908" r:id="rId92" name="Check Box 68">
              <controlPr defaultSize="0" autoFill="0" autoLine="0" autoPict="0">
                <anchor moveWithCells="1">
                  <from>
                    <xdr:col>2</xdr:col>
                    <xdr:colOff>190500</xdr:colOff>
                    <xdr:row>83</xdr:row>
                    <xdr:rowOff>0</xdr:rowOff>
                  </from>
                  <to>
                    <xdr:col>3</xdr:col>
                    <xdr:colOff>88900</xdr:colOff>
                    <xdr:row>84</xdr:row>
                    <xdr:rowOff>12700</xdr:rowOff>
                  </to>
                </anchor>
              </controlPr>
            </control>
          </mc:Choice>
        </mc:AlternateContent>
        <mc:AlternateContent xmlns:mc="http://schemas.openxmlformats.org/markup-compatibility/2006">
          <mc:Choice Requires="x14">
            <control shapeId="35909" r:id="rId93" name="Check Box 69">
              <controlPr defaultSize="0" autoFill="0" autoLine="0" autoPict="0">
                <anchor moveWithCells="1">
                  <from>
                    <xdr:col>1</xdr:col>
                    <xdr:colOff>222250</xdr:colOff>
                    <xdr:row>82</xdr:row>
                    <xdr:rowOff>184150</xdr:rowOff>
                  </from>
                  <to>
                    <xdr:col>2</xdr:col>
                    <xdr:colOff>101600</xdr:colOff>
                    <xdr:row>84</xdr:row>
                    <xdr:rowOff>12700</xdr:rowOff>
                  </to>
                </anchor>
              </controlPr>
            </control>
          </mc:Choice>
        </mc:AlternateContent>
        <mc:AlternateContent xmlns:mc="http://schemas.openxmlformats.org/markup-compatibility/2006">
          <mc:Choice Requires="x14">
            <control shapeId="35910" r:id="rId94" name="Check Box 70">
              <controlPr defaultSize="0" autoFill="0" autoLine="0" autoPict="0">
                <anchor moveWithCells="1">
                  <from>
                    <xdr:col>0</xdr:col>
                    <xdr:colOff>190500</xdr:colOff>
                    <xdr:row>85</xdr:row>
                    <xdr:rowOff>25400</xdr:rowOff>
                  </from>
                  <to>
                    <xdr:col>1</xdr:col>
                    <xdr:colOff>31750</xdr:colOff>
                    <xdr:row>85</xdr:row>
                    <xdr:rowOff>152400</xdr:rowOff>
                  </to>
                </anchor>
              </controlPr>
            </control>
          </mc:Choice>
        </mc:AlternateContent>
        <mc:AlternateContent xmlns:mc="http://schemas.openxmlformats.org/markup-compatibility/2006">
          <mc:Choice Requires="x14">
            <control shapeId="35911" r:id="rId95" name="Check Box 71">
              <controlPr defaultSize="0" autoFill="0" autoLine="0" autoPict="0">
                <anchor moveWithCells="1">
                  <from>
                    <xdr:col>2</xdr:col>
                    <xdr:colOff>190500</xdr:colOff>
                    <xdr:row>85</xdr:row>
                    <xdr:rowOff>0</xdr:rowOff>
                  </from>
                  <to>
                    <xdr:col>3</xdr:col>
                    <xdr:colOff>88900</xdr:colOff>
                    <xdr:row>86</xdr:row>
                    <xdr:rowOff>12700</xdr:rowOff>
                  </to>
                </anchor>
              </controlPr>
            </control>
          </mc:Choice>
        </mc:AlternateContent>
        <mc:AlternateContent xmlns:mc="http://schemas.openxmlformats.org/markup-compatibility/2006">
          <mc:Choice Requires="x14">
            <control shapeId="35912" r:id="rId96" name="Check Box 72">
              <controlPr defaultSize="0" autoFill="0" autoLine="0" autoPict="0">
                <anchor moveWithCells="1">
                  <from>
                    <xdr:col>1</xdr:col>
                    <xdr:colOff>222250</xdr:colOff>
                    <xdr:row>84</xdr:row>
                    <xdr:rowOff>184150</xdr:rowOff>
                  </from>
                  <to>
                    <xdr:col>2</xdr:col>
                    <xdr:colOff>101600</xdr:colOff>
                    <xdr:row>86</xdr:row>
                    <xdr:rowOff>12700</xdr:rowOff>
                  </to>
                </anchor>
              </controlPr>
            </control>
          </mc:Choice>
        </mc:AlternateContent>
        <mc:AlternateContent xmlns:mc="http://schemas.openxmlformats.org/markup-compatibility/2006">
          <mc:Choice Requires="x14">
            <control shapeId="35913" r:id="rId97" name="Check Box 73">
              <controlPr defaultSize="0" autoFill="0" autoLine="0" autoPict="0">
                <anchor moveWithCells="1">
                  <from>
                    <xdr:col>0</xdr:col>
                    <xdr:colOff>190500</xdr:colOff>
                    <xdr:row>87</xdr:row>
                    <xdr:rowOff>25400</xdr:rowOff>
                  </from>
                  <to>
                    <xdr:col>1</xdr:col>
                    <xdr:colOff>31750</xdr:colOff>
                    <xdr:row>87</xdr:row>
                    <xdr:rowOff>152400</xdr:rowOff>
                  </to>
                </anchor>
              </controlPr>
            </control>
          </mc:Choice>
        </mc:AlternateContent>
        <mc:AlternateContent xmlns:mc="http://schemas.openxmlformats.org/markup-compatibility/2006">
          <mc:Choice Requires="x14">
            <control shapeId="35914" r:id="rId98" name="Check Box 74">
              <controlPr defaultSize="0" autoFill="0" autoLine="0" autoPict="0">
                <anchor moveWithCells="1">
                  <from>
                    <xdr:col>2</xdr:col>
                    <xdr:colOff>190500</xdr:colOff>
                    <xdr:row>87</xdr:row>
                    <xdr:rowOff>0</xdr:rowOff>
                  </from>
                  <to>
                    <xdr:col>3</xdr:col>
                    <xdr:colOff>88900</xdr:colOff>
                    <xdr:row>88</xdr:row>
                    <xdr:rowOff>12700</xdr:rowOff>
                  </to>
                </anchor>
              </controlPr>
            </control>
          </mc:Choice>
        </mc:AlternateContent>
        <mc:AlternateContent xmlns:mc="http://schemas.openxmlformats.org/markup-compatibility/2006">
          <mc:Choice Requires="x14">
            <control shapeId="35915" r:id="rId99" name="Check Box 75">
              <controlPr defaultSize="0" autoFill="0" autoLine="0" autoPict="0">
                <anchor moveWithCells="1">
                  <from>
                    <xdr:col>1</xdr:col>
                    <xdr:colOff>222250</xdr:colOff>
                    <xdr:row>86</xdr:row>
                    <xdr:rowOff>184150</xdr:rowOff>
                  </from>
                  <to>
                    <xdr:col>2</xdr:col>
                    <xdr:colOff>101600</xdr:colOff>
                    <xdr:row>88</xdr:row>
                    <xdr:rowOff>12700</xdr:rowOff>
                  </to>
                </anchor>
              </controlPr>
            </control>
          </mc:Choice>
        </mc:AlternateContent>
        <mc:AlternateContent xmlns:mc="http://schemas.openxmlformats.org/markup-compatibility/2006">
          <mc:Choice Requires="x14">
            <control shapeId="35916" r:id="rId100" name="Check Box 76">
              <controlPr defaultSize="0" autoFill="0" autoLine="0" autoPict="0">
                <anchor moveWithCells="1">
                  <from>
                    <xdr:col>0</xdr:col>
                    <xdr:colOff>190500</xdr:colOff>
                    <xdr:row>94</xdr:row>
                    <xdr:rowOff>25400</xdr:rowOff>
                  </from>
                  <to>
                    <xdr:col>1</xdr:col>
                    <xdr:colOff>31750</xdr:colOff>
                    <xdr:row>94</xdr:row>
                    <xdr:rowOff>152400</xdr:rowOff>
                  </to>
                </anchor>
              </controlPr>
            </control>
          </mc:Choice>
        </mc:AlternateContent>
        <mc:AlternateContent xmlns:mc="http://schemas.openxmlformats.org/markup-compatibility/2006">
          <mc:Choice Requires="x14">
            <control shapeId="35917" r:id="rId101" name="Check Box 77">
              <controlPr defaultSize="0" autoFill="0" autoLine="0" autoPict="0">
                <anchor moveWithCells="1">
                  <from>
                    <xdr:col>2</xdr:col>
                    <xdr:colOff>190500</xdr:colOff>
                    <xdr:row>94</xdr:row>
                    <xdr:rowOff>0</xdr:rowOff>
                  </from>
                  <to>
                    <xdr:col>3</xdr:col>
                    <xdr:colOff>88900</xdr:colOff>
                    <xdr:row>95</xdr:row>
                    <xdr:rowOff>12700</xdr:rowOff>
                  </to>
                </anchor>
              </controlPr>
            </control>
          </mc:Choice>
        </mc:AlternateContent>
        <mc:AlternateContent xmlns:mc="http://schemas.openxmlformats.org/markup-compatibility/2006">
          <mc:Choice Requires="x14">
            <control shapeId="35918" r:id="rId102" name="Check Box 78">
              <controlPr defaultSize="0" autoFill="0" autoLine="0" autoPict="0">
                <anchor moveWithCells="1">
                  <from>
                    <xdr:col>1</xdr:col>
                    <xdr:colOff>222250</xdr:colOff>
                    <xdr:row>93</xdr:row>
                    <xdr:rowOff>184150</xdr:rowOff>
                  </from>
                  <to>
                    <xdr:col>2</xdr:col>
                    <xdr:colOff>101600</xdr:colOff>
                    <xdr:row>95</xdr:row>
                    <xdr:rowOff>12700</xdr:rowOff>
                  </to>
                </anchor>
              </controlPr>
            </control>
          </mc:Choice>
        </mc:AlternateContent>
        <mc:AlternateContent xmlns:mc="http://schemas.openxmlformats.org/markup-compatibility/2006">
          <mc:Choice Requires="x14">
            <control shapeId="35919" r:id="rId103" name="Check Box 79">
              <controlPr defaultSize="0" autoFill="0" autoLine="0" autoPict="0">
                <anchor moveWithCells="1">
                  <from>
                    <xdr:col>2</xdr:col>
                    <xdr:colOff>190500</xdr:colOff>
                    <xdr:row>94</xdr:row>
                    <xdr:rowOff>0</xdr:rowOff>
                  </from>
                  <to>
                    <xdr:col>3</xdr:col>
                    <xdr:colOff>88900</xdr:colOff>
                    <xdr:row>95</xdr:row>
                    <xdr:rowOff>12700</xdr:rowOff>
                  </to>
                </anchor>
              </controlPr>
            </control>
          </mc:Choice>
        </mc:AlternateContent>
        <mc:AlternateContent xmlns:mc="http://schemas.openxmlformats.org/markup-compatibility/2006">
          <mc:Choice Requires="x14">
            <control shapeId="35920" r:id="rId104" name="Check Box 80">
              <controlPr defaultSize="0" autoFill="0" autoLine="0" autoPict="0">
                <anchor moveWithCells="1">
                  <from>
                    <xdr:col>0</xdr:col>
                    <xdr:colOff>190500</xdr:colOff>
                    <xdr:row>96</xdr:row>
                    <xdr:rowOff>25400</xdr:rowOff>
                  </from>
                  <to>
                    <xdr:col>1</xdr:col>
                    <xdr:colOff>31750</xdr:colOff>
                    <xdr:row>96</xdr:row>
                    <xdr:rowOff>152400</xdr:rowOff>
                  </to>
                </anchor>
              </controlPr>
            </control>
          </mc:Choice>
        </mc:AlternateContent>
        <mc:AlternateContent xmlns:mc="http://schemas.openxmlformats.org/markup-compatibility/2006">
          <mc:Choice Requires="x14">
            <control shapeId="35921" r:id="rId105" name="Check Box 81">
              <controlPr defaultSize="0" autoFill="0" autoLine="0" autoPict="0">
                <anchor moveWithCells="1">
                  <from>
                    <xdr:col>2</xdr:col>
                    <xdr:colOff>190500</xdr:colOff>
                    <xdr:row>96</xdr:row>
                    <xdr:rowOff>0</xdr:rowOff>
                  </from>
                  <to>
                    <xdr:col>3</xdr:col>
                    <xdr:colOff>88900</xdr:colOff>
                    <xdr:row>97</xdr:row>
                    <xdr:rowOff>12700</xdr:rowOff>
                  </to>
                </anchor>
              </controlPr>
            </control>
          </mc:Choice>
        </mc:AlternateContent>
        <mc:AlternateContent xmlns:mc="http://schemas.openxmlformats.org/markup-compatibility/2006">
          <mc:Choice Requires="x14">
            <control shapeId="35922" r:id="rId106" name="Check Box 82">
              <controlPr defaultSize="0" autoFill="0" autoLine="0" autoPict="0">
                <anchor moveWithCells="1">
                  <from>
                    <xdr:col>1</xdr:col>
                    <xdr:colOff>222250</xdr:colOff>
                    <xdr:row>95</xdr:row>
                    <xdr:rowOff>184150</xdr:rowOff>
                  </from>
                  <to>
                    <xdr:col>2</xdr:col>
                    <xdr:colOff>101600</xdr:colOff>
                    <xdr:row>97</xdr:row>
                    <xdr:rowOff>12700</xdr:rowOff>
                  </to>
                </anchor>
              </controlPr>
            </control>
          </mc:Choice>
        </mc:AlternateContent>
        <mc:AlternateContent xmlns:mc="http://schemas.openxmlformats.org/markup-compatibility/2006">
          <mc:Choice Requires="x14">
            <control shapeId="35923" r:id="rId107" name="Check Box 83">
              <controlPr defaultSize="0" autoFill="0" autoLine="0" autoPict="0">
                <anchor moveWithCells="1">
                  <from>
                    <xdr:col>0</xdr:col>
                    <xdr:colOff>190500</xdr:colOff>
                    <xdr:row>101</xdr:row>
                    <xdr:rowOff>139700</xdr:rowOff>
                  </from>
                  <to>
                    <xdr:col>1</xdr:col>
                    <xdr:colOff>38100</xdr:colOff>
                    <xdr:row>101</xdr:row>
                    <xdr:rowOff>260350</xdr:rowOff>
                  </to>
                </anchor>
              </controlPr>
            </control>
          </mc:Choice>
        </mc:AlternateContent>
        <mc:AlternateContent xmlns:mc="http://schemas.openxmlformats.org/markup-compatibility/2006">
          <mc:Choice Requires="x14">
            <control shapeId="35924" r:id="rId108" name="Check Box 84">
              <controlPr defaultSize="0" autoFill="0" autoLine="0" autoPict="0">
                <anchor moveWithCells="1">
                  <from>
                    <xdr:col>2</xdr:col>
                    <xdr:colOff>203200</xdr:colOff>
                    <xdr:row>101</xdr:row>
                    <xdr:rowOff>76200</xdr:rowOff>
                  </from>
                  <to>
                    <xdr:col>3</xdr:col>
                    <xdr:colOff>101600</xdr:colOff>
                    <xdr:row>101</xdr:row>
                    <xdr:rowOff>292100</xdr:rowOff>
                  </to>
                </anchor>
              </controlPr>
            </control>
          </mc:Choice>
        </mc:AlternateContent>
        <mc:AlternateContent xmlns:mc="http://schemas.openxmlformats.org/markup-compatibility/2006">
          <mc:Choice Requires="x14">
            <control shapeId="35925" r:id="rId109" name="Check Box 85">
              <controlPr defaultSize="0" autoFill="0" autoLine="0" autoPict="0">
                <anchor moveWithCells="1">
                  <from>
                    <xdr:col>1</xdr:col>
                    <xdr:colOff>215900</xdr:colOff>
                    <xdr:row>101</xdr:row>
                    <xdr:rowOff>69850</xdr:rowOff>
                  </from>
                  <to>
                    <xdr:col>2</xdr:col>
                    <xdr:colOff>88900</xdr:colOff>
                    <xdr:row>101</xdr:row>
                    <xdr:rowOff>298450</xdr:rowOff>
                  </to>
                </anchor>
              </controlPr>
            </control>
          </mc:Choice>
        </mc:AlternateContent>
        <mc:AlternateContent xmlns:mc="http://schemas.openxmlformats.org/markup-compatibility/2006">
          <mc:Choice Requires="x14">
            <control shapeId="35928" r:id="rId110" name="Check Box 88">
              <controlPr defaultSize="0" autoFill="0" autoLine="0" autoPict="0">
                <anchor moveWithCells="1">
                  <from>
                    <xdr:col>0</xdr:col>
                    <xdr:colOff>190500</xdr:colOff>
                    <xdr:row>103</xdr:row>
                    <xdr:rowOff>146050</xdr:rowOff>
                  </from>
                  <to>
                    <xdr:col>1</xdr:col>
                    <xdr:colOff>31750</xdr:colOff>
                    <xdr:row>103</xdr:row>
                    <xdr:rowOff>279400</xdr:rowOff>
                  </to>
                </anchor>
              </controlPr>
            </control>
          </mc:Choice>
        </mc:AlternateContent>
        <mc:AlternateContent xmlns:mc="http://schemas.openxmlformats.org/markup-compatibility/2006">
          <mc:Choice Requires="x14">
            <control shapeId="35929" r:id="rId111" name="Check Box 89">
              <controlPr defaultSize="0" autoFill="0" autoLine="0" autoPict="0">
                <anchor moveWithCells="1">
                  <from>
                    <xdr:col>2</xdr:col>
                    <xdr:colOff>203200</xdr:colOff>
                    <xdr:row>103</xdr:row>
                    <xdr:rowOff>88900</xdr:rowOff>
                  </from>
                  <to>
                    <xdr:col>3</xdr:col>
                    <xdr:colOff>101600</xdr:colOff>
                    <xdr:row>103</xdr:row>
                    <xdr:rowOff>298450</xdr:rowOff>
                  </to>
                </anchor>
              </controlPr>
            </control>
          </mc:Choice>
        </mc:AlternateContent>
        <mc:AlternateContent xmlns:mc="http://schemas.openxmlformats.org/markup-compatibility/2006">
          <mc:Choice Requires="x14">
            <control shapeId="35930" r:id="rId112" name="Check Box 90">
              <controlPr defaultSize="0" autoFill="0" autoLine="0" autoPict="0">
                <anchor moveWithCells="1">
                  <from>
                    <xdr:col>1</xdr:col>
                    <xdr:colOff>222250</xdr:colOff>
                    <xdr:row>103</xdr:row>
                    <xdr:rowOff>69850</xdr:rowOff>
                  </from>
                  <to>
                    <xdr:col>2</xdr:col>
                    <xdr:colOff>101600</xdr:colOff>
                    <xdr:row>103</xdr:row>
                    <xdr:rowOff>298450</xdr:rowOff>
                  </to>
                </anchor>
              </controlPr>
            </control>
          </mc:Choice>
        </mc:AlternateContent>
        <mc:AlternateContent xmlns:mc="http://schemas.openxmlformats.org/markup-compatibility/2006">
          <mc:Choice Requires="x14">
            <control shapeId="35931" r:id="rId113" name="Check Box 91">
              <controlPr defaultSize="0" autoFill="0" autoLine="0" autoPict="0">
                <anchor moveWithCells="1">
                  <from>
                    <xdr:col>0</xdr:col>
                    <xdr:colOff>190500</xdr:colOff>
                    <xdr:row>105</xdr:row>
                    <xdr:rowOff>63500</xdr:rowOff>
                  </from>
                  <to>
                    <xdr:col>1</xdr:col>
                    <xdr:colOff>31750</xdr:colOff>
                    <xdr:row>105</xdr:row>
                    <xdr:rowOff>190500</xdr:rowOff>
                  </to>
                </anchor>
              </controlPr>
            </control>
          </mc:Choice>
        </mc:AlternateContent>
        <mc:AlternateContent xmlns:mc="http://schemas.openxmlformats.org/markup-compatibility/2006">
          <mc:Choice Requires="x14">
            <control shapeId="35932" r:id="rId114" name="Check Box 92">
              <controlPr defaultSize="0" autoFill="0" autoLine="0" autoPict="0">
                <anchor moveWithCells="1">
                  <from>
                    <xdr:col>2</xdr:col>
                    <xdr:colOff>203200</xdr:colOff>
                    <xdr:row>105</xdr:row>
                    <xdr:rowOff>25400</xdr:rowOff>
                  </from>
                  <to>
                    <xdr:col>3</xdr:col>
                    <xdr:colOff>101600</xdr:colOff>
                    <xdr:row>105</xdr:row>
                    <xdr:rowOff>228600</xdr:rowOff>
                  </to>
                </anchor>
              </controlPr>
            </control>
          </mc:Choice>
        </mc:AlternateContent>
        <mc:AlternateContent xmlns:mc="http://schemas.openxmlformats.org/markup-compatibility/2006">
          <mc:Choice Requires="x14">
            <control shapeId="35933" r:id="rId115" name="Check Box 93">
              <controlPr defaultSize="0" autoFill="0" autoLine="0" autoPict="0">
                <anchor moveWithCells="1">
                  <from>
                    <xdr:col>1</xdr:col>
                    <xdr:colOff>222250</xdr:colOff>
                    <xdr:row>105</xdr:row>
                    <xdr:rowOff>12700</xdr:rowOff>
                  </from>
                  <to>
                    <xdr:col>2</xdr:col>
                    <xdr:colOff>101600</xdr:colOff>
                    <xdr:row>105</xdr:row>
                    <xdr:rowOff>241300</xdr:rowOff>
                  </to>
                </anchor>
              </controlPr>
            </control>
          </mc:Choice>
        </mc:AlternateContent>
        <mc:AlternateContent xmlns:mc="http://schemas.openxmlformats.org/markup-compatibility/2006">
          <mc:Choice Requires="x14">
            <control shapeId="35934" r:id="rId116" name="Check Box 94">
              <controlPr defaultSize="0" autoFill="0" autoLine="0" autoPict="0">
                <anchor moveWithCells="1">
                  <from>
                    <xdr:col>0</xdr:col>
                    <xdr:colOff>184150</xdr:colOff>
                    <xdr:row>107</xdr:row>
                    <xdr:rowOff>107950</xdr:rowOff>
                  </from>
                  <to>
                    <xdr:col>1</xdr:col>
                    <xdr:colOff>25400</xdr:colOff>
                    <xdr:row>107</xdr:row>
                    <xdr:rowOff>241300</xdr:rowOff>
                  </to>
                </anchor>
              </controlPr>
            </control>
          </mc:Choice>
        </mc:AlternateContent>
        <mc:AlternateContent xmlns:mc="http://schemas.openxmlformats.org/markup-compatibility/2006">
          <mc:Choice Requires="x14">
            <control shapeId="35935" r:id="rId117" name="Check Box 95">
              <controlPr defaultSize="0" autoFill="0" autoLine="0" autoPict="0">
                <anchor moveWithCells="1">
                  <from>
                    <xdr:col>2</xdr:col>
                    <xdr:colOff>190500</xdr:colOff>
                    <xdr:row>107</xdr:row>
                    <xdr:rowOff>69850</xdr:rowOff>
                  </from>
                  <to>
                    <xdr:col>3</xdr:col>
                    <xdr:colOff>88900</xdr:colOff>
                    <xdr:row>107</xdr:row>
                    <xdr:rowOff>279400</xdr:rowOff>
                  </to>
                </anchor>
              </controlPr>
            </control>
          </mc:Choice>
        </mc:AlternateContent>
        <mc:AlternateContent xmlns:mc="http://schemas.openxmlformats.org/markup-compatibility/2006">
          <mc:Choice Requires="x14">
            <control shapeId="35936" r:id="rId118" name="Check Box 96">
              <controlPr defaultSize="0" autoFill="0" autoLine="0" autoPict="0">
                <anchor moveWithCells="1">
                  <from>
                    <xdr:col>1</xdr:col>
                    <xdr:colOff>222250</xdr:colOff>
                    <xdr:row>107</xdr:row>
                    <xdr:rowOff>69850</xdr:rowOff>
                  </from>
                  <to>
                    <xdr:col>2</xdr:col>
                    <xdr:colOff>101600</xdr:colOff>
                    <xdr:row>107</xdr:row>
                    <xdr:rowOff>298450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4000000}">
          <x14:formula1>
            <xm:f>'Agency-County'!$A$2:$A$22</xm:f>
          </x14:formula1>
          <xm:sqref>G2:M2</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FF00"/>
  </sheetPr>
  <dimension ref="A1:N81"/>
  <sheetViews>
    <sheetView showGridLines="0" topLeftCell="A18" zoomScaleNormal="100" zoomScaleSheetLayoutView="80" workbookViewId="0">
      <selection activeCell="A81" sqref="A81:XFD81"/>
    </sheetView>
  </sheetViews>
  <sheetFormatPr defaultRowHeight="14.5" x14ac:dyDescent="0.35"/>
  <cols>
    <col min="3" max="3" width="9.1796875" customWidth="1"/>
    <col min="11" max="11" width="14" customWidth="1"/>
    <col min="12" max="12" width="10.453125" customWidth="1"/>
    <col min="13" max="13" width="14.81640625" customWidth="1"/>
  </cols>
  <sheetData>
    <row r="1" spans="1:13" ht="2.9" customHeight="1" thickBot="1" x14ac:dyDescent="0.4">
      <c r="A1" s="1024"/>
      <c r="B1" s="1024"/>
      <c r="C1" s="1024"/>
      <c r="D1" s="1024"/>
      <c r="E1" s="1024"/>
      <c r="F1" s="1024"/>
      <c r="G1" s="1024"/>
      <c r="H1" s="1024"/>
      <c r="I1" s="1024"/>
      <c r="J1" s="1024"/>
      <c r="K1" s="1024"/>
      <c r="L1" s="1024"/>
      <c r="M1" s="1024"/>
    </row>
    <row r="2" spans="1:13" s="291" customFormat="1" ht="16" thickBot="1" x14ac:dyDescent="0.4">
      <c r="A2" s="415" t="s">
        <v>200</v>
      </c>
      <c r="B2" s="1328">
        <f>'Contact Info'!B3</f>
        <v>0</v>
      </c>
      <c r="C2" s="1328"/>
      <c r="D2" s="1236" t="s">
        <v>776</v>
      </c>
      <c r="E2" s="1236"/>
      <c r="F2" s="1236"/>
      <c r="G2" s="1235"/>
      <c r="H2" s="1235"/>
      <c r="I2" s="1235"/>
      <c r="J2" s="1235"/>
      <c r="K2" s="1235"/>
      <c r="L2" s="1235"/>
      <c r="M2" s="1235"/>
    </row>
    <row r="3" spans="1:13" ht="21.5" thickBot="1" x14ac:dyDescent="0.55000000000000004">
      <c r="A3" s="1329" t="s">
        <v>829</v>
      </c>
      <c r="B3" s="1329"/>
      <c r="C3" s="1329"/>
      <c r="D3" s="1329"/>
      <c r="E3" s="1329"/>
      <c r="F3" s="1329"/>
      <c r="G3" s="1329"/>
      <c r="H3" s="1329"/>
      <c r="I3" s="1329"/>
      <c r="J3" s="1329"/>
      <c r="K3" s="1329"/>
      <c r="L3" s="1329"/>
      <c r="M3" s="1329"/>
    </row>
    <row r="4" spans="1:13" ht="35.15" customHeight="1" thickBot="1" x14ac:dyDescent="0.4">
      <c r="A4" s="1330" t="s">
        <v>879</v>
      </c>
      <c r="B4" s="1330"/>
      <c r="C4" s="1330"/>
      <c r="D4" s="1330"/>
      <c r="E4" s="1330"/>
      <c r="F4" s="1330"/>
      <c r="G4" s="1330"/>
      <c r="H4" s="1330"/>
      <c r="I4" s="1330"/>
      <c r="J4" s="1331" t="s">
        <v>778</v>
      </c>
      <c r="K4" s="1331"/>
      <c r="L4" s="1331" t="s">
        <v>779</v>
      </c>
      <c r="M4" s="1331"/>
    </row>
    <row r="5" spans="1:13" ht="18.75" customHeight="1" thickBot="1" x14ac:dyDescent="0.4">
      <c r="A5" s="1327" t="s">
        <v>830</v>
      </c>
      <c r="B5" s="1327"/>
      <c r="C5" s="1327"/>
      <c r="D5" s="1327"/>
      <c r="E5" s="1327"/>
      <c r="F5" s="1327"/>
      <c r="G5" s="1327"/>
      <c r="H5" s="1327"/>
      <c r="I5" s="1327"/>
      <c r="J5" s="1326"/>
      <c r="K5" s="1326"/>
      <c r="L5" s="1326"/>
      <c r="M5" s="1326"/>
    </row>
    <row r="6" spans="1:13" ht="18.75" customHeight="1" thickBot="1" x14ac:dyDescent="0.4">
      <c r="A6" s="1327" t="s">
        <v>404</v>
      </c>
      <c r="B6" s="1327"/>
      <c r="C6" s="1327"/>
      <c r="D6" s="1327"/>
      <c r="E6" s="1327"/>
      <c r="F6" s="1327"/>
      <c r="G6" s="1327"/>
      <c r="H6" s="1327"/>
      <c r="I6" s="1327"/>
      <c r="J6" s="1326"/>
      <c r="K6" s="1326"/>
      <c r="L6" s="1326"/>
      <c r="M6" s="1326"/>
    </row>
    <row r="7" spans="1:13" ht="18.75" customHeight="1" thickBot="1" x14ac:dyDescent="0.4">
      <c r="A7" s="1327" t="s">
        <v>405</v>
      </c>
      <c r="B7" s="1327"/>
      <c r="C7" s="1327"/>
      <c r="D7" s="1327"/>
      <c r="E7" s="1327"/>
      <c r="F7" s="1327"/>
      <c r="G7" s="1327"/>
      <c r="H7" s="1327"/>
      <c r="I7" s="1327"/>
      <c r="J7" s="1326"/>
      <c r="K7" s="1326"/>
      <c r="L7" s="1326"/>
      <c r="M7" s="1326"/>
    </row>
    <row r="8" spans="1:13" ht="18.75" customHeight="1" thickBot="1" x14ac:dyDescent="0.4">
      <c r="A8" s="1327" t="s">
        <v>883</v>
      </c>
      <c r="B8" s="1327"/>
      <c r="C8" s="1327"/>
      <c r="D8" s="1327"/>
      <c r="E8" s="1327"/>
      <c r="F8" s="1327"/>
      <c r="G8" s="1327"/>
      <c r="H8" s="1327"/>
      <c r="I8" s="1327"/>
      <c r="J8" s="1326"/>
      <c r="K8" s="1326"/>
      <c r="L8" s="1326"/>
      <c r="M8" s="1326"/>
    </row>
    <row r="9" spans="1:13" ht="18.75" customHeight="1" thickBot="1" x14ac:dyDescent="0.4">
      <c r="A9" s="1327" t="s">
        <v>897</v>
      </c>
      <c r="B9" s="1327"/>
      <c r="C9" s="1327"/>
      <c r="D9" s="1327"/>
      <c r="E9" s="1327"/>
      <c r="F9" s="1327"/>
      <c r="G9" s="1327"/>
      <c r="H9" s="1327"/>
      <c r="I9" s="1327"/>
      <c r="J9" s="1326"/>
      <c r="K9" s="1326"/>
      <c r="L9" s="1326"/>
      <c r="M9" s="1326"/>
    </row>
    <row r="10" spans="1:13" ht="18.75" customHeight="1" thickBot="1" x14ac:dyDescent="0.4">
      <c r="A10" s="1327" t="s">
        <v>406</v>
      </c>
      <c r="B10" s="1327"/>
      <c r="C10" s="1327"/>
      <c r="D10" s="1327"/>
      <c r="E10" s="1327"/>
      <c r="F10" s="1327"/>
      <c r="G10" s="1327"/>
      <c r="H10" s="1327"/>
      <c r="I10" s="1327"/>
      <c r="J10" s="1326"/>
      <c r="K10" s="1326"/>
      <c r="L10" s="1326"/>
      <c r="M10" s="1326"/>
    </row>
    <row r="11" spans="1:13" ht="16" thickBot="1" x14ac:dyDescent="0.4">
      <c r="A11" s="1212" t="s">
        <v>0</v>
      </c>
      <c r="B11" s="1213"/>
      <c r="C11" s="1213"/>
      <c r="D11" s="1213"/>
      <c r="E11" s="1213"/>
      <c r="F11" s="1213"/>
      <c r="G11" s="1213"/>
      <c r="H11" s="1213"/>
      <c r="I11" s="1213"/>
      <c r="J11" s="1213"/>
      <c r="K11" s="1213"/>
      <c r="L11" s="1213"/>
      <c r="M11" s="1214"/>
    </row>
    <row r="12" spans="1:13" ht="15" thickBot="1" x14ac:dyDescent="0.4">
      <c r="A12" s="1321" t="s">
        <v>877</v>
      </c>
      <c r="B12" s="1322"/>
      <c r="C12" s="1322"/>
      <c r="D12" s="1322"/>
      <c r="E12" s="1322"/>
      <c r="F12" s="1322"/>
      <c r="G12" s="1322"/>
      <c r="H12" s="1322"/>
      <c r="I12" s="1322"/>
      <c r="J12" s="1322"/>
      <c r="K12" s="1322"/>
      <c r="L12" s="1322"/>
      <c r="M12" s="1323"/>
    </row>
    <row r="13" spans="1:13" ht="15" thickBot="1" x14ac:dyDescent="0.4">
      <c r="A13" s="1321"/>
      <c r="B13" s="1322"/>
      <c r="C13" s="1322"/>
      <c r="D13" s="1322"/>
      <c r="E13" s="1322"/>
      <c r="F13" s="1322"/>
      <c r="G13" s="1322"/>
      <c r="H13" s="1322"/>
      <c r="I13" s="1322"/>
      <c r="J13" s="1322"/>
      <c r="K13" s="1322"/>
      <c r="L13" s="1322"/>
      <c r="M13" s="1323"/>
    </row>
    <row r="14" spans="1:13" ht="15" thickBot="1" x14ac:dyDescent="0.4">
      <c r="A14" s="1321"/>
      <c r="B14" s="1322"/>
      <c r="C14" s="1322"/>
      <c r="D14" s="1322"/>
      <c r="E14" s="1322"/>
      <c r="F14" s="1322"/>
      <c r="G14" s="1322"/>
      <c r="H14" s="1322"/>
      <c r="I14" s="1322"/>
      <c r="J14" s="1322"/>
      <c r="K14" s="1322"/>
      <c r="L14" s="1322"/>
      <c r="M14" s="1323"/>
    </row>
    <row r="15" spans="1:13" ht="15" thickBot="1" x14ac:dyDescent="0.4">
      <c r="A15" s="1324" t="s">
        <v>781</v>
      </c>
      <c r="B15" s="1324"/>
      <c r="C15" s="1324"/>
      <c r="D15" s="1324"/>
      <c r="E15" s="1324"/>
      <c r="F15" s="1324"/>
      <c r="G15" s="1324"/>
      <c r="H15" s="1324"/>
      <c r="I15" s="1324"/>
      <c r="J15" s="1324"/>
      <c r="K15" s="1324"/>
      <c r="L15" s="1324"/>
      <c r="M15" s="1324"/>
    </row>
    <row r="16" spans="1:13" ht="15" thickBot="1" x14ac:dyDescent="0.4">
      <c r="A16" s="1325" t="s">
        <v>782</v>
      </c>
      <c r="B16" s="1325"/>
      <c r="C16" s="1325"/>
      <c r="D16" s="1246" t="s">
        <v>24</v>
      </c>
      <c r="E16" s="1247"/>
      <c r="F16" s="1193"/>
      <c r="G16" s="1194"/>
      <c r="H16" s="1194"/>
      <c r="I16" s="1194"/>
      <c r="J16" s="1194"/>
      <c r="K16" s="1194"/>
      <c r="L16" s="1194"/>
      <c r="M16" s="1195"/>
    </row>
    <row r="17" spans="1:14" ht="15" thickBot="1" x14ac:dyDescent="0.4">
      <c r="A17" s="1325"/>
      <c r="B17" s="1325"/>
      <c r="C17" s="1325"/>
      <c r="D17" s="1248"/>
      <c r="E17" s="1249"/>
      <c r="F17" s="1196"/>
      <c r="G17" s="1197"/>
      <c r="H17" s="1197"/>
      <c r="I17" s="1197"/>
      <c r="J17" s="1197"/>
      <c r="K17" s="1197"/>
      <c r="L17" s="1197"/>
      <c r="M17" s="1198"/>
    </row>
    <row r="18" spans="1:14" ht="15" thickBot="1" x14ac:dyDescent="0.4">
      <c r="A18" s="292" t="s">
        <v>789</v>
      </c>
      <c r="B18" s="292" t="s">
        <v>132</v>
      </c>
      <c r="C18" s="292" t="s">
        <v>790</v>
      </c>
      <c r="D18" s="1318" t="s">
        <v>783</v>
      </c>
      <c r="E18" s="1318"/>
      <c r="F18" s="1318"/>
      <c r="G18" s="1318"/>
      <c r="H18" s="1318"/>
      <c r="I18" s="1318"/>
      <c r="J18" s="1318"/>
      <c r="K18" s="1318"/>
      <c r="L18" s="1318"/>
      <c r="M18" s="1318"/>
    </row>
    <row r="19" spans="1:14" ht="15" thickBot="1" x14ac:dyDescent="0.4">
      <c r="A19" s="392"/>
      <c r="B19" s="392"/>
      <c r="C19" s="392"/>
      <c r="D19" s="1318"/>
      <c r="E19" s="1318"/>
      <c r="F19" s="1318"/>
      <c r="G19" s="1318"/>
      <c r="H19" s="1318"/>
      <c r="I19" s="1318"/>
      <c r="J19" s="1318"/>
      <c r="K19" s="1318"/>
      <c r="L19" s="1318"/>
      <c r="M19" s="1318"/>
    </row>
    <row r="20" spans="1:14" ht="15" thickBot="1" x14ac:dyDescent="0.4">
      <c r="A20" s="1223" t="s">
        <v>878</v>
      </c>
      <c r="B20" s="1224"/>
      <c r="C20" s="1224"/>
      <c r="D20" s="1224"/>
      <c r="E20" s="1224"/>
      <c r="F20" s="1224"/>
      <c r="G20" s="1224"/>
      <c r="H20" s="1224"/>
      <c r="I20" s="1224"/>
      <c r="J20" s="1224"/>
      <c r="K20" s="1224"/>
      <c r="L20" s="1224"/>
      <c r="M20" s="1225"/>
    </row>
    <row r="21" spans="1:14" x14ac:dyDescent="0.35">
      <c r="A21" s="1289" t="s">
        <v>784</v>
      </c>
      <c r="B21" s="1290"/>
      <c r="C21" s="1291"/>
      <c r="D21" s="1246" t="s">
        <v>24</v>
      </c>
      <c r="E21" s="1247"/>
      <c r="F21" s="1193"/>
      <c r="G21" s="1194"/>
      <c r="H21" s="1194"/>
      <c r="I21" s="1194"/>
      <c r="J21" s="1194"/>
      <c r="K21" s="1194"/>
      <c r="L21" s="1194"/>
      <c r="M21" s="1195"/>
    </row>
    <row r="22" spans="1:14" ht="15" thickBot="1" x14ac:dyDescent="0.4">
      <c r="A22" s="1292"/>
      <c r="B22" s="1293"/>
      <c r="C22" s="1294"/>
      <c r="D22" s="1248"/>
      <c r="E22" s="1249"/>
      <c r="F22" s="1196"/>
      <c r="G22" s="1197"/>
      <c r="H22" s="1197"/>
      <c r="I22" s="1197"/>
      <c r="J22" s="1197"/>
      <c r="K22" s="1197"/>
      <c r="L22" s="1197"/>
      <c r="M22" s="1198"/>
    </row>
    <row r="23" spans="1:14" ht="15" thickBot="1" x14ac:dyDescent="0.4">
      <c r="A23" s="293" t="s">
        <v>789</v>
      </c>
      <c r="B23" s="293" t="s">
        <v>132</v>
      </c>
      <c r="C23" s="293" t="s">
        <v>790</v>
      </c>
      <c r="D23" s="1310" t="s">
        <v>926</v>
      </c>
      <c r="E23" s="1310"/>
      <c r="F23" s="1310"/>
      <c r="G23" s="1310"/>
      <c r="H23" s="1310"/>
      <c r="I23" s="1310"/>
      <c r="J23" s="1310"/>
      <c r="K23" s="1310"/>
      <c r="L23" s="1310"/>
      <c r="M23" s="1310"/>
    </row>
    <row r="24" spans="1:14" ht="20.149999999999999" customHeight="1" thickBot="1" x14ac:dyDescent="0.4">
      <c r="A24" s="392"/>
      <c r="B24" s="392"/>
      <c r="C24" s="392"/>
      <c r="D24" s="1310"/>
      <c r="E24" s="1310"/>
      <c r="F24" s="1310"/>
      <c r="G24" s="1310"/>
      <c r="H24" s="1310"/>
      <c r="I24" s="1310"/>
      <c r="J24" s="1310"/>
      <c r="K24" s="1310"/>
      <c r="L24" s="1310"/>
      <c r="M24" s="1310"/>
    </row>
    <row r="25" spans="1:14" ht="15" thickBot="1" x14ac:dyDescent="0.4">
      <c r="A25" s="1116" t="s">
        <v>786</v>
      </c>
      <c r="B25" s="1117"/>
      <c r="C25" s="1117"/>
      <c r="D25" s="1117"/>
      <c r="E25" s="1117"/>
      <c r="F25" s="1117"/>
      <c r="G25" s="1117"/>
      <c r="H25" s="1117"/>
      <c r="I25" s="1117"/>
      <c r="J25" s="1117"/>
      <c r="K25" s="1117"/>
      <c r="L25" s="1117"/>
      <c r="M25" s="1118"/>
    </row>
    <row r="26" spans="1:14" x14ac:dyDescent="0.35">
      <c r="A26" s="1319" t="s">
        <v>787</v>
      </c>
      <c r="B26" s="1319"/>
      <c r="C26" s="1319"/>
      <c r="D26" s="1246" t="s">
        <v>24</v>
      </c>
      <c r="E26" s="1247"/>
      <c r="F26" s="1193"/>
      <c r="G26" s="1194"/>
      <c r="H26" s="1194"/>
      <c r="I26" s="1194"/>
      <c r="J26" s="1194"/>
      <c r="K26" s="1194"/>
      <c r="L26" s="1194"/>
      <c r="M26" s="1195"/>
    </row>
    <row r="27" spans="1:14" ht="15" thickBot="1" x14ac:dyDescent="0.4">
      <c r="A27" s="1320"/>
      <c r="B27" s="1320"/>
      <c r="C27" s="1320"/>
      <c r="D27" s="1248"/>
      <c r="E27" s="1249"/>
      <c r="F27" s="1196"/>
      <c r="G27" s="1197"/>
      <c r="H27" s="1197"/>
      <c r="I27" s="1197"/>
      <c r="J27" s="1197"/>
      <c r="K27" s="1197"/>
      <c r="L27" s="1197"/>
      <c r="M27" s="1198"/>
    </row>
    <row r="28" spans="1:14" ht="15" thickBot="1" x14ac:dyDescent="0.4">
      <c r="A28" s="292" t="s">
        <v>789</v>
      </c>
      <c r="B28" s="292" t="s">
        <v>132</v>
      </c>
      <c r="C28" s="292" t="s">
        <v>790</v>
      </c>
      <c r="D28" s="1317" t="s">
        <v>788</v>
      </c>
      <c r="E28" s="1317"/>
      <c r="F28" s="1317"/>
      <c r="G28" s="1317"/>
      <c r="H28" s="1317"/>
      <c r="I28" s="1317"/>
      <c r="J28" s="1317"/>
      <c r="K28" s="1317"/>
      <c r="L28" s="1317"/>
      <c r="M28" s="1317"/>
    </row>
    <row r="29" spans="1:14" ht="15" thickBot="1" x14ac:dyDescent="0.4">
      <c r="A29" s="392"/>
      <c r="B29" s="392"/>
      <c r="C29" s="392"/>
      <c r="D29" s="1317"/>
      <c r="E29" s="1317"/>
      <c r="F29" s="1317"/>
      <c r="G29" s="1317"/>
      <c r="H29" s="1317"/>
      <c r="I29" s="1317"/>
      <c r="J29" s="1317"/>
      <c r="K29" s="1317"/>
      <c r="L29" s="1317"/>
      <c r="M29" s="1317"/>
    </row>
    <row r="30" spans="1:14" ht="15" thickBot="1" x14ac:dyDescent="0.4">
      <c r="A30" s="292" t="s">
        <v>789</v>
      </c>
      <c r="B30" s="292" t="s">
        <v>132</v>
      </c>
      <c r="C30" s="292" t="s">
        <v>790</v>
      </c>
      <c r="D30" s="1317" t="s">
        <v>934</v>
      </c>
      <c r="E30" s="1317"/>
      <c r="F30" s="1317"/>
      <c r="G30" s="1317"/>
      <c r="H30" s="1317"/>
      <c r="I30" s="1317"/>
      <c r="J30" s="1317"/>
      <c r="K30" s="1317"/>
      <c r="L30" s="1317"/>
      <c r="M30" s="1317"/>
      <c r="N30" s="244"/>
    </row>
    <row r="31" spans="1:14" ht="15" thickBot="1" x14ac:dyDescent="0.4">
      <c r="A31" s="392"/>
      <c r="B31" s="392"/>
      <c r="C31" s="392"/>
      <c r="D31" s="1317"/>
      <c r="E31" s="1317"/>
      <c r="F31" s="1317"/>
      <c r="G31" s="1317"/>
      <c r="H31" s="1317"/>
      <c r="I31" s="1317"/>
      <c r="J31" s="1317"/>
      <c r="K31" s="1317"/>
      <c r="L31" s="1317"/>
      <c r="M31" s="1317"/>
    </row>
    <row r="32" spans="1:14" ht="15" thickBot="1" x14ac:dyDescent="0.4">
      <c r="A32" s="1103" t="s">
        <v>791</v>
      </c>
      <c r="B32" s="1104"/>
      <c r="C32" s="1104"/>
      <c r="D32" s="1104"/>
      <c r="E32" s="1104"/>
      <c r="F32" s="1104"/>
      <c r="G32" s="1104"/>
      <c r="H32" s="1104"/>
      <c r="I32" s="1104"/>
      <c r="J32" s="1104"/>
      <c r="K32" s="1104"/>
      <c r="L32" s="1104"/>
      <c r="M32" s="1105"/>
    </row>
    <row r="33" spans="1:13" x14ac:dyDescent="0.35">
      <c r="A33" s="1308" t="s">
        <v>792</v>
      </c>
      <c r="B33" s="1308"/>
      <c r="C33" s="1308"/>
      <c r="D33" s="1246" t="s">
        <v>24</v>
      </c>
      <c r="E33" s="1247"/>
      <c r="F33" s="1193"/>
      <c r="G33" s="1194"/>
      <c r="H33" s="1194"/>
      <c r="I33" s="1194"/>
      <c r="J33" s="1194"/>
      <c r="K33" s="1194"/>
      <c r="L33" s="1194"/>
      <c r="M33" s="1195"/>
    </row>
    <row r="34" spans="1:13" ht="15" thickBot="1" x14ac:dyDescent="0.4">
      <c r="A34" s="1309"/>
      <c r="B34" s="1309"/>
      <c r="C34" s="1309"/>
      <c r="D34" s="1248"/>
      <c r="E34" s="1249"/>
      <c r="F34" s="1196"/>
      <c r="G34" s="1197"/>
      <c r="H34" s="1197"/>
      <c r="I34" s="1197"/>
      <c r="J34" s="1197"/>
      <c r="K34" s="1197"/>
      <c r="L34" s="1197"/>
      <c r="M34" s="1198"/>
    </row>
    <row r="35" spans="1:13" ht="15" thickBot="1" x14ac:dyDescent="0.4">
      <c r="A35" s="293" t="s">
        <v>789</v>
      </c>
      <c r="B35" s="293" t="s">
        <v>132</v>
      </c>
      <c r="C35" s="293" t="s">
        <v>790</v>
      </c>
      <c r="D35" s="1310" t="s">
        <v>935</v>
      </c>
      <c r="E35" s="1310"/>
      <c r="F35" s="1310"/>
      <c r="G35" s="1310"/>
      <c r="H35" s="1310"/>
      <c r="I35" s="1310"/>
      <c r="J35" s="1310"/>
      <c r="K35" s="1310"/>
      <c r="L35" s="1310"/>
      <c r="M35" s="1310"/>
    </row>
    <row r="36" spans="1:13" ht="15" thickBot="1" x14ac:dyDescent="0.4">
      <c r="A36" s="392"/>
      <c r="B36" s="392"/>
      <c r="C36" s="392"/>
      <c r="D36" s="1310"/>
      <c r="E36" s="1310"/>
      <c r="F36" s="1310"/>
      <c r="G36" s="1310"/>
      <c r="H36" s="1310"/>
      <c r="I36" s="1310"/>
      <c r="J36" s="1310"/>
      <c r="K36" s="1310"/>
      <c r="L36" s="1310"/>
      <c r="M36" s="1310"/>
    </row>
    <row r="37" spans="1:13" ht="15" thickBot="1" x14ac:dyDescent="0.4">
      <c r="A37" s="293" t="s">
        <v>789</v>
      </c>
      <c r="B37" s="293" t="s">
        <v>132</v>
      </c>
      <c r="C37" s="293" t="s">
        <v>790</v>
      </c>
      <c r="D37" s="1310" t="s">
        <v>794</v>
      </c>
      <c r="E37" s="1310"/>
      <c r="F37" s="1310"/>
      <c r="G37" s="1310"/>
      <c r="H37" s="1310"/>
      <c r="I37" s="1310"/>
      <c r="J37" s="1310"/>
      <c r="K37" s="1310"/>
      <c r="L37" s="1310"/>
      <c r="M37" s="1310"/>
    </row>
    <row r="38" spans="1:13" ht="15" thickBot="1" x14ac:dyDescent="0.4">
      <c r="A38" s="392"/>
      <c r="B38" s="392"/>
      <c r="C38" s="392"/>
      <c r="D38" s="1310"/>
      <c r="E38" s="1310"/>
      <c r="F38" s="1310"/>
      <c r="G38" s="1310"/>
      <c r="H38" s="1310"/>
      <c r="I38" s="1310"/>
      <c r="J38" s="1310"/>
      <c r="K38" s="1310"/>
      <c r="L38" s="1310"/>
      <c r="M38" s="1310"/>
    </row>
    <row r="39" spans="1:13" ht="15" thickBot="1" x14ac:dyDescent="0.4">
      <c r="A39" s="293" t="s">
        <v>789</v>
      </c>
      <c r="B39" s="293" t="s">
        <v>132</v>
      </c>
      <c r="C39" s="293" t="s">
        <v>790</v>
      </c>
      <c r="D39" s="1310" t="s">
        <v>795</v>
      </c>
      <c r="E39" s="1310"/>
      <c r="F39" s="1310"/>
      <c r="G39" s="1310"/>
      <c r="H39" s="1310"/>
      <c r="I39" s="1310"/>
      <c r="J39" s="1310"/>
      <c r="K39" s="1310"/>
      <c r="L39" s="1310"/>
      <c r="M39" s="1310"/>
    </row>
    <row r="40" spans="1:13" ht="20.149999999999999" customHeight="1" thickBot="1" x14ac:dyDescent="0.4">
      <c r="A40" s="392"/>
      <c r="B40" s="392"/>
      <c r="C40" s="392"/>
      <c r="D40" s="1310"/>
      <c r="E40" s="1310"/>
      <c r="F40" s="1310"/>
      <c r="G40" s="1310"/>
      <c r="H40" s="1310"/>
      <c r="I40" s="1310"/>
      <c r="J40" s="1310"/>
      <c r="K40" s="1310"/>
      <c r="L40" s="1310"/>
      <c r="M40" s="1310"/>
    </row>
    <row r="41" spans="1:13" ht="15" thickBot="1" x14ac:dyDescent="0.4">
      <c r="A41" s="1116" t="s">
        <v>796</v>
      </c>
      <c r="B41" s="1117"/>
      <c r="C41" s="1117"/>
      <c r="D41" s="1117"/>
      <c r="E41" s="1117"/>
      <c r="F41" s="1117"/>
      <c r="G41" s="1117"/>
      <c r="H41" s="1117"/>
      <c r="I41" s="1117"/>
      <c r="J41" s="1117"/>
      <c r="K41" s="1117"/>
      <c r="L41" s="1117"/>
      <c r="M41" s="1118"/>
    </row>
    <row r="42" spans="1:13" x14ac:dyDescent="0.35">
      <c r="A42" s="1311" t="s">
        <v>898</v>
      </c>
      <c r="B42" s="1312"/>
      <c r="C42" s="1313"/>
      <c r="D42" s="1246" t="s">
        <v>24</v>
      </c>
      <c r="E42" s="1247"/>
      <c r="F42" s="1193"/>
      <c r="G42" s="1194"/>
      <c r="H42" s="1194"/>
      <c r="I42" s="1194"/>
      <c r="J42" s="1194"/>
      <c r="K42" s="1194"/>
      <c r="L42" s="1194"/>
      <c r="M42" s="1195"/>
    </row>
    <row r="43" spans="1:13" ht="15" thickBot="1" x14ac:dyDescent="0.4">
      <c r="A43" s="1314"/>
      <c r="B43" s="1315"/>
      <c r="C43" s="1316"/>
      <c r="D43" s="1248"/>
      <c r="E43" s="1249"/>
      <c r="F43" s="1196"/>
      <c r="G43" s="1197"/>
      <c r="H43" s="1197"/>
      <c r="I43" s="1197"/>
      <c r="J43" s="1197"/>
      <c r="K43" s="1197"/>
      <c r="L43" s="1197"/>
      <c r="M43" s="1198"/>
    </row>
    <row r="44" spans="1:13" ht="20.149999999999999" customHeight="1" thickBot="1" x14ac:dyDescent="0.4">
      <c r="A44" s="402" t="s">
        <v>789</v>
      </c>
      <c r="B44" s="402" t="s">
        <v>132</v>
      </c>
      <c r="C44" s="402" t="s">
        <v>790</v>
      </c>
      <c r="D44" s="1304" t="s">
        <v>943</v>
      </c>
      <c r="E44" s="1258"/>
      <c r="F44" s="1258"/>
      <c r="G44" s="1258"/>
      <c r="H44" s="1258"/>
      <c r="I44" s="1258"/>
      <c r="J44" s="1258"/>
      <c r="K44" s="1258"/>
      <c r="L44" s="1258"/>
      <c r="M44" s="1305"/>
    </row>
    <row r="45" spans="1:13" ht="20.149999999999999" customHeight="1" thickBot="1" x14ac:dyDescent="0.4">
      <c r="A45" s="392"/>
      <c r="B45" s="392"/>
      <c r="C45" s="392"/>
      <c r="D45" s="1306"/>
      <c r="E45" s="1259"/>
      <c r="F45" s="1259"/>
      <c r="G45" s="1259"/>
      <c r="H45" s="1259"/>
      <c r="I45" s="1259"/>
      <c r="J45" s="1259"/>
      <c r="K45" s="1259"/>
      <c r="L45" s="1259"/>
      <c r="M45" s="1307"/>
    </row>
    <row r="46" spans="1:13" ht="15" thickBot="1" x14ac:dyDescent="0.4">
      <c r="A46" s="1223" t="s">
        <v>936</v>
      </c>
      <c r="B46" s="1287"/>
      <c r="C46" s="1287"/>
      <c r="D46" s="1287"/>
      <c r="E46" s="1287"/>
      <c r="F46" s="1287"/>
      <c r="G46" s="1287"/>
      <c r="H46" s="1287"/>
      <c r="I46" s="1287"/>
      <c r="J46" s="1287"/>
      <c r="K46" s="1287"/>
      <c r="L46" s="1287"/>
      <c r="M46" s="1288"/>
    </row>
    <row r="47" spans="1:13" ht="15" customHeight="1" x14ac:dyDescent="0.35">
      <c r="A47" s="1289" t="s">
        <v>900</v>
      </c>
      <c r="B47" s="1290"/>
      <c r="C47" s="1291"/>
      <c r="D47" s="1246" t="s">
        <v>24</v>
      </c>
      <c r="E47" s="1247"/>
      <c r="F47" s="1193"/>
      <c r="G47" s="1194"/>
      <c r="H47" s="1194"/>
      <c r="I47" s="1194"/>
      <c r="J47" s="1194"/>
      <c r="K47" s="1194"/>
      <c r="L47" s="1194"/>
      <c r="M47" s="1195"/>
    </row>
    <row r="48" spans="1:13" ht="15" thickBot="1" x14ac:dyDescent="0.4">
      <c r="A48" s="1292"/>
      <c r="B48" s="1293"/>
      <c r="C48" s="1294"/>
      <c r="D48" s="1248"/>
      <c r="E48" s="1249"/>
      <c r="F48" s="1196"/>
      <c r="G48" s="1197"/>
      <c r="H48" s="1197"/>
      <c r="I48" s="1197"/>
      <c r="J48" s="1197"/>
      <c r="K48" s="1197"/>
      <c r="L48" s="1197"/>
      <c r="M48" s="1198"/>
    </row>
    <row r="49" spans="1:13" ht="15" thickBot="1" x14ac:dyDescent="0.4">
      <c r="A49" s="293" t="s">
        <v>789</v>
      </c>
      <c r="B49" s="293" t="s">
        <v>132</v>
      </c>
      <c r="C49" s="293" t="s">
        <v>790</v>
      </c>
      <c r="D49" s="1295" t="s">
        <v>831</v>
      </c>
      <c r="E49" s="1296"/>
      <c r="F49" s="1296"/>
      <c r="G49" s="1296"/>
      <c r="H49" s="1296"/>
      <c r="I49" s="1296"/>
      <c r="J49" s="1296"/>
      <c r="K49" s="1296"/>
      <c r="L49" s="1296"/>
      <c r="M49" s="1297"/>
    </row>
    <row r="50" spans="1:13" s="294" customFormat="1" ht="15" thickBot="1" x14ac:dyDescent="0.4">
      <c r="A50" s="392"/>
      <c r="B50" s="392"/>
      <c r="C50" s="392"/>
      <c r="D50" s="1298"/>
      <c r="E50" s="1299"/>
      <c r="F50" s="1299"/>
      <c r="G50" s="1299"/>
      <c r="H50" s="1299"/>
      <c r="I50" s="1299"/>
      <c r="J50" s="1299"/>
      <c r="K50" s="1299"/>
      <c r="L50" s="1299"/>
      <c r="M50" s="1300"/>
    </row>
    <row r="51" spans="1:13" s="294" customFormat="1" x14ac:dyDescent="0.35">
      <c r="A51" s="1273" t="s">
        <v>906</v>
      </c>
      <c r="B51" s="1274"/>
      <c r="C51" s="1274"/>
      <c r="D51" s="1274"/>
      <c r="E51" s="1274"/>
      <c r="F51" s="1274"/>
      <c r="G51" s="1274"/>
      <c r="H51" s="1274"/>
      <c r="I51" s="1274"/>
      <c r="J51" s="1274"/>
      <c r="K51" s="1274"/>
      <c r="L51" s="1274"/>
      <c r="M51" s="1275"/>
    </row>
    <row r="52" spans="1:13" s="294" customFormat="1" ht="15" thickBot="1" x14ac:dyDescent="0.4">
      <c r="A52" s="1301" t="s">
        <v>832</v>
      </c>
      <c r="B52" s="1302"/>
      <c r="C52" s="1302"/>
      <c r="D52" s="1302"/>
      <c r="E52" s="1302"/>
      <c r="F52" s="1302"/>
      <c r="G52" s="1302"/>
      <c r="H52" s="1302"/>
      <c r="I52" s="1302"/>
      <c r="J52" s="1302"/>
      <c r="K52" s="1302"/>
      <c r="L52" s="1302"/>
      <c r="M52" s="1303"/>
    </row>
    <row r="53" spans="1:13" ht="15" thickBot="1" x14ac:dyDescent="0.4">
      <c r="A53" s="1116" t="s">
        <v>833</v>
      </c>
      <c r="B53" s="1117"/>
      <c r="C53" s="1117"/>
      <c r="D53" s="1117"/>
      <c r="E53" s="1117"/>
      <c r="F53" s="1117"/>
      <c r="G53" s="1117"/>
      <c r="H53" s="1117"/>
      <c r="I53" s="1117"/>
      <c r="J53" s="1117"/>
      <c r="K53" s="1117"/>
      <c r="L53" s="1117"/>
      <c r="M53" s="1118"/>
    </row>
    <row r="54" spans="1:13" ht="15" customHeight="1" x14ac:dyDescent="0.35">
      <c r="A54" s="1240" t="s">
        <v>901</v>
      </c>
      <c r="B54" s="1241"/>
      <c r="C54" s="1242"/>
      <c r="D54" s="1246" t="s">
        <v>24</v>
      </c>
      <c r="E54" s="1247"/>
      <c r="F54" s="1193"/>
      <c r="G54" s="1194"/>
      <c r="H54" s="1194"/>
      <c r="I54" s="1194"/>
      <c r="J54" s="1194"/>
      <c r="K54" s="1194"/>
      <c r="L54" s="1194"/>
      <c r="M54" s="1195"/>
    </row>
    <row r="55" spans="1:13" ht="15" thickBot="1" x14ac:dyDescent="0.4">
      <c r="A55" s="1243"/>
      <c r="B55" s="1244"/>
      <c r="C55" s="1245"/>
      <c r="D55" s="1248"/>
      <c r="E55" s="1249"/>
      <c r="F55" s="1196"/>
      <c r="G55" s="1197"/>
      <c r="H55" s="1197"/>
      <c r="I55" s="1197"/>
      <c r="J55" s="1197"/>
      <c r="K55" s="1197"/>
      <c r="L55" s="1197"/>
      <c r="M55" s="1198"/>
    </row>
    <row r="56" spans="1:13" ht="15" thickBot="1" x14ac:dyDescent="0.4">
      <c r="A56" s="402" t="s">
        <v>789</v>
      </c>
      <c r="B56" s="402" t="s">
        <v>132</v>
      </c>
      <c r="C56" s="402" t="s">
        <v>790</v>
      </c>
      <c r="D56" s="1256" t="s">
        <v>800</v>
      </c>
      <c r="E56" s="1285" t="s">
        <v>915</v>
      </c>
      <c r="F56" s="1285"/>
      <c r="G56" s="1285"/>
      <c r="H56" s="1150" t="s">
        <v>814</v>
      </c>
      <c r="I56" s="1150"/>
      <c r="J56" s="1150"/>
      <c r="K56" s="1150"/>
      <c r="L56" s="1150"/>
      <c r="M56" s="1151"/>
    </row>
    <row r="57" spans="1:13" ht="15" thickBot="1" x14ac:dyDescent="0.4">
      <c r="A57" s="392"/>
      <c r="B57" s="392"/>
      <c r="C57" s="392"/>
      <c r="D57" s="1257"/>
      <c r="E57" s="1286"/>
      <c r="F57" s="1286"/>
      <c r="G57" s="1286"/>
      <c r="H57" s="1152"/>
      <c r="I57" s="1152"/>
      <c r="J57" s="1152"/>
      <c r="K57" s="1152"/>
      <c r="L57" s="1152"/>
      <c r="M57" s="1153"/>
    </row>
    <row r="58" spans="1:13" ht="15" thickBot="1" x14ac:dyDescent="0.4">
      <c r="A58" s="402" t="s">
        <v>789</v>
      </c>
      <c r="B58" s="402" t="s">
        <v>132</v>
      </c>
      <c r="C58" s="402" t="s">
        <v>790</v>
      </c>
      <c r="D58" s="1256" t="s">
        <v>800</v>
      </c>
      <c r="E58" s="1285" t="s">
        <v>916</v>
      </c>
      <c r="F58" s="1285"/>
      <c r="G58" s="1285"/>
      <c r="H58" s="1150" t="s">
        <v>814</v>
      </c>
      <c r="I58" s="1150"/>
      <c r="J58" s="1150"/>
      <c r="K58" s="1150"/>
      <c r="L58" s="1150"/>
      <c r="M58" s="1151"/>
    </row>
    <row r="59" spans="1:13" ht="15" thickBot="1" x14ac:dyDescent="0.4">
      <c r="A59" s="392"/>
      <c r="B59" s="392"/>
      <c r="C59" s="392"/>
      <c r="D59" s="1257"/>
      <c r="E59" s="1286"/>
      <c r="F59" s="1286"/>
      <c r="G59" s="1286"/>
      <c r="H59" s="1152"/>
      <c r="I59" s="1152"/>
      <c r="J59" s="1152"/>
      <c r="K59" s="1152"/>
      <c r="L59" s="1152"/>
      <c r="M59" s="1153"/>
    </row>
    <row r="60" spans="1:13" ht="15" thickBot="1" x14ac:dyDescent="0.4">
      <c r="A60" s="402" t="s">
        <v>789</v>
      </c>
      <c r="B60" s="402" t="s">
        <v>132</v>
      </c>
      <c r="C60" s="402" t="s">
        <v>790</v>
      </c>
      <c r="D60" s="1256" t="s">
        <v>800</v>
      </c>
      <c r="E60" s="1285" t="s">
        <v>875</v>
      </c>
      <c r="F60" s="1285"/>
      <c r="G60" s="1285"/>
      <c r="H60" s="1285"/>
      <c r="I60" s="1285"/>
      <c r="J60" s="1285"/>
      <c r="K60" s="1285"/>
      <c r="L60" s="1260" t="s">
        <v>816</v>
      </c>
      <c r="M60" s="1261"/>
    </row>
    <row r="61" spans="1:13" ht="15" thickBot="1" x14ac:dyDescent="0.4">
      <c r="A61" s="392"/>
      <c r="B61" s="392"/>
      <c r="C61" s="392"/>
      <c r="D61" s="1257"/>
      <c r="E61" s="1286"/>
      <c r="F61" s="1286"/>
      <c r="G61" s="1286"/>
      <c r="H61" s="1286"/>
      <c r="I61" s="1286"/>
      <c r="J61" s="1286"/>
      <c r="K61" s="1286"/>
      <c r="L61" s="1262"/>
      <c r="M61" s="1263"/>
    </row>
    <row r="62" spans="1:13" ht="15" thickBot="1" x14ac:dyDescent="0.4">
      <c r="A62" s="402" t="s">
        <v>789</v>
      </c>
      <c r="B62" s="402" t="s">
        <v>132</v>
      </c>
      <c r="C62" s="402" t="s">
        <v>790</v>
      </c>
      <c r="D62" s="1256" t="s">
        <v>800</v>
      </c>
      <c r="E62" s="1258" t="s">
        <v>817</v>
      </c>
      <c r="F62" s="1258"/>
      <c r="G62" s="1258"/>
      <c r="H62" s="1258"/>
      <c r="I62" s="1258"/>
      <c r="J62" s="1258"/>
      <c r="K62" s="1258"/>
      <c r="L62" s="1260" t="s">
        <v>818</v>
      </c>
      <c r="M62" s="1261"/>
    </row>
    <row r="63" spans="1:13" ht="15" thickBot="1" x14ac:dyDescent="0.4">
      <c r="A63" s="392"/>
      <c r="B63" s="392"/>
      <c r="C63" s="392"/>
      <c r="D63" s="1257"/>
      <c r="E63" s="1259"/>
      <c r="F63" s="1259"/>
      <c r="G63" s="1259"/>
      <c r="H63" s="1259"/>
      <c r="I63" s="1259"/>
      <c r="J63" s="1259"/>
      <c r="K63" s="1259"/>
      <c r="L63" s="1262"/>
      <c r="M63" s="1263"/>
    </row>
    <row r="64" spans="1:13" ht="15" thickBot="1" x14ac:dyDescent="0.4">
      <c r="A64" s="403"/>
      <c r="B64" s="404"/>
      <c r="C64" s="404"/>
      <c r="D64" s="1264" t="s">
        <v>902</v>
      </c>
      <c r="E64" s="1264"/>
      <c r="F64" s="1264"/>
      <c r="G64" s="1264"/>
      <c r="H64" s="1264"/>
      <c r="I64" s="1264"/>
      <c r="J64" s="1264"/>
      <c r="K64" s="1264"/>
      <c r="L64" s="404"/>
      <c r="M64" s="405"/>
    </row>
    <row r="65" spans="1:13" x14ac:dyDescent="0.35">
      <c r="A65" s="1265" t="s">
        <v>834</v>
      </c>
      <c r="B65" s="1265"/>
      <c r="C65" s="1265"/>
      <c r="D65" s="1246" t="s">
        <v>24</v>
      </c>
      <c r="E65" s="1247"/>
      <c r="F65" s="1267"/>
      <c r="G65" s="1268"/>
      <c r="H65" s="1268"/>
      <c r="I65" s="1268"/>
      <c r="J65" s="1268"/>
      <c r="K65" s="1268"/>
      <c r="L65" s="1268"/>
      <c r="M65" s="1269"/>
    </row>
    <row r="66" spans="1:13" ht="15" thickBot="1" x14ac:dyDescent="0.4">
      <c r="A66" s="1266"/>
      <c r="B66" s="1266"/>
      <c r="C66" s="1266"/>
      <c r="D66" s="1248"/>
      <c r="E66" s="1249"/>
      <c r="F66" s="1270"/>
      <c r="G66" s="1271"/>
      <c r="H66" s="1271"/>
      <c r="I66" s="1271"/>
      <c r="J66" s="1271"/>
      <c r="K66" s="1271"/>
      <c r="L66" s="1271"/>
      <c r="M66" s="1272"/>
    </row>
    <row r="67" spans="1:13" x14ac:dyDescent="0.35">
      <c r="A67" s="1273" t="s">
        <v>932</v>
      </c>
      <c r="B67" s="1274"/>
      <c r="C67" s="1274"/>
      <c r="D67" s="1274"/>
      <c r="E67" s="1274"/>
      <c r="F67" s="1274"/>
      <c r="G67" s="1274"/>
      <c r="H67" s="1274"/>
      <c r="I67" s="1274"/>
      <c r="J67" s="1274"/>
      <c r="K67" s="1274"/>
      <c r="L67" s="1274"/>
      <c r="M67" s="1275"/>
    </row>
    <row r="68" spans="1:13" ht="15" thickBot="1" x14ac:dyDescent="0.4">
      <c r="A68" s="1276"/>
      <c r="B68" s="1277"/>
      <c r="C68" s="1277"/>
      <c r="D68" s="1277"/>
      <c r="E68" s="1277"/>
      <c r="F68" s="1277"/>
      <c r="G68" s="1277"/>
      <c r="H68" s="1277"/>
      <c r="I68" s="1277"/>
      <c r="J68" s="1277"/>
      <c r="K68" s="1277"/>
      <c r="L68" s="1277"/>
      <c r="M68" s="1278"/>
    </row>
    <row r="69" spans="1:13" ht="15" thickBot="1" x14ac:dyDescent="0.4">
      <c r="A69" s="293" t="s">
        <v>789</v>
      </c>
      <c r="B69" s="293" t="s">
        <v>132</v>
      </c>
      <c r="C69" s="293" t="s">
        <v>790</v>
      </c>
      <c r="D69" s="1279" t="s">
        <v>800</v>
      </c>
      <c r="E69" s="1281" t="s">
        <v>820</v>
      </c>
      <c r="F69" s="1281"/>
      <c r="G69" s="1281"/>
      <c r="H69" s="1281"/>
      <c r="I69" s="1281"/>
      <c r="J69" s="1281"/>
      <c r="K69" s="1281"/>
      <c r="L69" s="1281"/>
      <c r="M69" s="1282"/>
    </row>
    <row r="70" spans="1:13" ht="15" thickBot="1" x14ac:dyDescent="0.4">
      <c r="A70" s="392"/>
      <c r="B70" s="392"/>
      <c r="C70" s="392"/>
      <c r="D70" s="1280"/>
      <c r="E70" s="1283"/>
      <c r="F70" s="1283"/>
      <c r="G70" s="1283"/>
      <c r="H70" s="1283"/>
      <c r="I70" s="1283"/>
      <c r="J70" s="1283"/>
      <c r="K70" s="1283"/>
      <c r="L70" s="1283"/>
      <c r="M70" s="1284"/>
    </row>
    <row r="71" spans="1:13" ht="15" thickBot="1" x14ac:dyDescent="0.4">
      <c r="A71" s="293" t="s">
        <v>789</v>
      </c>
      <c r="B71" s="293" t="s">
        <v>132</v>
      </c>
      <c r="C71" s="293" t="s">
        <v>790</v>
      </c>
      <c r="D71" s="1279" t="s">
        <v>800</v>
      </c>
      <c r="E71" s="1281" t="s">
        <v>933</v>
      </c>
      <c r="F71" s="1281"/>
      <c r="G71" s="1281"/>
      <c r="H71" s="1281"/>
      <c r="I71" s="1281"/>
      <c r="J71" s="1281"/>
      <c r="K71" s="1281"/>
      <c r="L71" s="1281"/>
      <c r="M71" s="1282"/>
    </row>
    <row r="72" spans="1:13" ht="20.149999999999999" customHeight="1" thickBot="1" x14ac:dyDescent="0.4">
      <c r="A72" s="392"/>
      <c r="B72" s="392"/>
      <c r="C72" s="392"/>
      <c r="D72" s="1280"/>
      <c r="E72" s="1283"/>
      <c r="F72" s="1283"/>
      <c r="G72" s="1283"/>
      <c r="H72" s="1283"/>
      <c r="I72" s="1283"/>
      <c r="J72" s="1283"/>
      <c r="K72" s="1283"/>
      <c r="L72" s="1283"/>
      <c r="M72" s="1284"/>
    </row>
    <row r="73" spans="1:13" ht="15.75" customHeight="1" thickBot="1" x14ac:dyDescent="0.4">
      <c r="A73" s="1116" t="s">
        <v>822</v>
      </c>
      <c r="B73" s="1117"/>
      <c r="C73" s="1117"/>
      <c r="D73" s="1117"/>
      <c r="E73" s="1117"/>
      <c r="F73" s="1117"/>
      <c r="G73" s="1117"/>
      <c r="H73" s="1117"/>
      <c r="I73" s="1117"/>
      <c r="J73" s="1117"/>
      <c r="K73" s="1117"/>
      <c r="L73" s="1117"/>
      <c r="M73" s="1118"/>
    </row>
    <row r="74" spans="1:13" ht="15" customHeight="1" x14ac:dyDescent="0.35">
      <c r="A74" s="1240" t="s">
        <v>903</v>
      </c>
      <c r="B74" s="1241"/>
      <c r="C74" s="1242"/>
      <c r="D74" s="1246" t="s">
        <v>24</v>
      </c>
      <c r="E74" s="1247"/>
      <c r="F74" s="1193"/>
      <c r="G74" s="1194"/>
      <c r="H74" s="1194"/>
      <c r="I74" s="1194"/>
      <c r="J74" s="1194"/>
      <c r="K74" s="1194"/>
      <c r="L74" s="1194"/>
      <c r="M74" s="1195"/>
    </row>
    <row r="75" spans="1:13" ht="21" customHeight="1" thickBot="1" x14ac:dyDescent="0.4">
      <c r="A75" s="1243"/>
      <c r="B75" s="1244"/>
      <c r="C75" s="1245"/>
      <c r="D75" s="1248"/>
      <c r="E75" s="1249"/>
      <c r="F75" s="1196"/>
      <c r="G75" s="1197"/>
      <c r="H75" s="1197"/>
      <c r="I75" s="1197"/>
      <c r="J75" s="1197"/>
      <c r="K75" s="1197"/>
      <c r="L75" s="1197"/>
      <c r="M75" s="1198"/>
    </row>
    <row r="76" spans="1:13" ht="15.75" customHeight="1" thickBot="1" x14ac:dyDescent="0.4">
      <c r="A76" s="292" t="s">
        <v>789</v>
      </c>
      <c r="B76" s="292" t="s">
        <v>132</v>
      </c>
      <c r="C76" s="292" t="s">
        <v>790</v>
      </c>
      <c r="D76" s="1250" t="s">
        <v>823</v>
      </c>
      <c r="E76" s="1252" t="s">
        <v>826</v>
      </c>
      <c r="F76" s="1252"/>
      <c r="G76" s="1252"/>
      <c r="H76" s="1252"/>
      <c r="I76" s="1252"/>
      <c r="J76" s="1252"/>
      <c r="K76" s="1252"/>
      <c r="L76" s="1252"/>
      <c r="M76" s="1253"/>
    </row>
    <row r="77" spans="1:13" ht="21.75" customHeight="1" thickBot="1" x14ac:dyDescent="0.4">
      <c r="A77" s="392"/>
      <c r="B77" s="392"/>
      <c r="C77" s="392"/>
      <c r="D77" s="1251"/>
      <c r="E77" s="1254"/>
      <c r="F77" s="1254"/>
      <c r="G77" s="1254"/>
      <c r="H77" s="1254"/>
      <c r="I77" s="1254"/>
      <c r="J77" s="1254"/>
      <c r="K77" s="1254"/>
      <c r="L77" s="1254"/>
      <c r="M77" s="1255"/>
    </row>
    <row r="78" spans="1:13" ht="15.75" customHeight="1" thickBot="1" x14ac:dyDescent="0.4">
      <c r="A78" s="292" t="s">
        <v>789</v>
      </c>
      <c r="B78" s="292" t="s">
        <v>132</v>
      </c>
      <c r="C78" s="292" t="s">
        <v>790</v>
      </c>
      <c r="D78" s="1250" t="s">
        <v>937</v>
      </c>
      <c r="E78" s="1252" t="s">
        <v>905</v>
      </c>
      <c r="F78" s="1252"/>
      <c r="G78" s="1252"/>
      <c r="H78" s="1252"/>
      <c r="I78" s="1252"/>
      <c r="J78" s="1252"/>
      <c r="K78" s="1252"/>
      <c r="L78" s="1252"/>
      <c r="M78" s="1253"/>
    </row>
    <row r="79" spans="1:13" ht="33.75" customHeight="1" thickBot="1" x14ac:dyDescent="0.4">
      <c r="A79" s="392"/>
      <c r="B79" s="392"/>
      <c r="C79" s="392"/>
      <c r="D79" s="1251"/>
      <c r="E79" s="1254"/>
      <c r="F79" s="1254"/>
      <c r="G79" s="1254"/>
      <c r="H79" s="1254"/>
      <c r="I79" s="1254"/>
      <c r="J79" s="1254"/>
      <c r="K79" s="1254"/>
      <c r="L79" s="1254"/>
      <c r="M79" s="1255"/>
    </row>
    <row r="80" spans="1:13" ht="15.75" customHeight="1" thickBot="1" x14ac:dyDescent="0.4">
      <c r="A80" s="1103" t="s">
        <v>828</v>
      </c>
      <c r="B80" s="1104"/>
      <c r="C80" s="1104"/>
      <c r="D80" s="1104"/>
      <c r="E80" s="1104"/>
      <c r="F80" s="1104"/>
      <c r="G80" s="1104"/>
      <c r="H80" s="1104"/>
      <c r="I80" s="1104"/>
      <c r="J80" s="1104"/>
      <c r="K80" s="1104"/>
      <c r="L80" s="1104"/>
      <c r="M80" s="1105"/>
    </row>
    <row r="81" spans="1:13" ht="20.149999999999999" customHeight="1" thickBot="1" x14ac:dyDescent="0.4">
      <c r="A81" s="1228" t="s">
        <v>1041</v>
      </c>
      <c r="B81" s="1229"/>
      <c r="C81" s="460"/>
      <c r="D81" s="460"/>
      <c r="E81" s="460"/>
      <c r="F81" s="460"/>
      <c r="G81" s="460"/>
      <c r="H81" s="460"/>
      <c r="I81" s="460"/>
      <c r="J81" s="460"/>
      <c r="K81" s="463" t="s">
        <v>1040</v>
      </c>
      <c r="L81" s="1230"/>
      <c r="M81" s="1231"/>
    </row>
  </sheetData>
  <mergeCells count="99">
    <mergeCell ref="A81:B81"/>
    <mergeCell ref="L81:M81"/>
    <mergeCell ref="A4:I4"/>
    <mergeCell ref="J4:K4"/>
    <mergeCell ref="L4:M4"/>
    <mergeCell ref="A5:I5"/>
    <mergeCell ref="J5:K5"/>
    <mergeCell ref="L5:M5"/>
    <mergeCell ref="A6:I6"/>
    <mergeCell ref="J6:K6"/>
    <mergeCell ref="L6:M6"/>
    <mergeCell ref="A7:I7"/>
    <mergeCell ref="J7:K7"/>
    <mergeCell ref="L7:M7"/>
    <mergeCell ref="A8:I8"/>
    <mergeCell ref="J8:K8"/>
    <mergeCell ref="A1:M1"/>
    <mergeCell ref="B2:C2"/>
    <mergeCell ref="D2:F2"/>
    <mergeCell ref="G2:M2"/>
    <mergeCell ref="A3:M3"/>
    <mergeCell ref="L8:M8"/>
    <mergeCell ref="A9:I9"/>
    <mergeCell ref="J9:K9"/>
    <mergeCell ref="L9:M9"/>
    <mergeCell ref="A10:I10"/>
    <mergeCell ref="J10:K10"/>
    <mergeCell ref="L10:M10"/>
    <mergeCell ref="A11:M11"/>
    <mergeCell ref="A12:M14"/>
    <mergeCell ref="A15:M15"/>
    <mergeCell ref="A16:C17"/>
    <mergeCell ref="D16:E17"/>
    <mergeCell ref="F16:M17"/>
    <mergeCell ref="D30:M31"/>
    <mergeCell ref="D18:M19"/>
    <mergeCell ref="A20:M20"/>
    <mergeCell ref="A21:C22"/>
    <mergeCell ref="D21:E22"/>
    <mergeCell ref="F21:M22"/>
    <mergeCell ref="D23:M24"/>
    <mergeCell ref="A25:M25"/>
    <mergeCell ref="A26:C27"/>
    <mergeCell ref="D26:E27"/>
    <mergeCell ref="F26:M27"/>
    <mergeCell ref="D28:M29"/>
    <mergeCell ref="D44:M45"/>
    <mergeCell ref="A32:M32"/>
    <mergeCell ref="A33:C34"/>
    <mergeCell ref="D33:E34"/>
    <mergeCell ref="F33:M34"/>
    <mergeCell ref="D35:M36"/>
    <mergeCell ref="D37:M38"/>
    <mergeCell ref="D39:M40"/>
    <mergeCell ref="A41:M41"/>
    <mergeCell ref="A42:C43"/>
    <mergeCell ref="D42:E43"/>
    <mergeCell ref="F42:M43"/>
    <mergeCell ref="D56:D57"/>
    <mergeCell ref="E56:G57"/>
    <mergeCell ref="H56:M57"/>
    <mergeCell ref="A46:M46"/>
    <mergeCell ref="A47:C48"/>
    <mergeCell ref="D47:E48"/>
    <mergeCell ref="F47:M48"/>
    <mergeCell ref="D49:M50"/>
    <mergeCell ref="A51:M51"/>
    <mergeCell ref="A52:M52"/>
    <mergeCell ref="A53:M53"/>
    <mergeCell ref="A54:C55"/>
    <mergeCell ref="D54:E55"/>
    <mergeCell ref="F54:M55"/>
    <mergeCell ref="D58:D59"/>
    <mergeCell ref="E58:G59"/>
    <mergeCell ref="H58:M59"/>
    <mergeCell ref="D60:D61"/>
    <mergeCell ref="E60:K61"/>
    <mergeCell ref="L60:M61"/>
    <mergeCell ref="A73:M73"/>
    <mergeCell ref="D62:D63"/>
    <mergeCell ref="E62:K63"/>
    <mergeCell ref="L62:M63"/>
    <mergeCell ref="D64:K64"/>
    <mergeCell ref="A65:C66"/>
    <mergeCell ref="D65:E66"/>
    <mergeCell ref="F65:M66"/>
    <mergeCell ref="A67:M68"/>
    <mergeCell ref="D69:D70"/>
    <mergeCell ref="E69:M70"/>
    <mergeCell ref="D71:D72"/>
    <mergeCell ref="E71:M72"/>
    <mergeCell ref="A80:M80"/>
    <mergeCell ref="A74:C75"/>
    <mergeCell ref="D74:E75"/>
    <mergeCell ref="F74:M75"/>
    <mergeCell ref="D76:D77"/>
    <mergeCell ref="E76:M77"/>
    <mergeCell ref="D78:D79"/>
    <mergeCell ref="E78:M79"/>
  </mergeCells>
  <dataValidations count="2">
    <dataValidation allowBlank="1" showErrorMessage="1" sqref="A16:C17 A21:C22 A26:C27 A33:C34 A42:C43 A47:C48 A54:C55 A65:C66 A74:C75" xr:uid="{00000000-0002-0000-0F00-000000000000}"/>
    <dataValidation allowBlank="1" showErrorMessage="1" promptTitle="1. Mandatory-H&amp;S Items" prompt="Enter the cost(s) associated with H&amp;S amount listed on Work Order. " sqref="D16:M17 D21:M22 D26:M27 D33:M34 D42:M43 D47:M48 D54:M55 D74:M75 D65:M66" xr:uid="{00000000-0002-0000-0F00-000001000000}"/>
  </dataValidations>
  <hyperlinks>
    <hyperlink ref="A46" r:id="rId1" display="Attic Floors- Unconditoned Attic SWS " xr:uid="{00000000-0004-0000-0F00-000000000000}"/>
    <hyperlink ref="H56" r:id="rId2" xr:uid="{00000000-0004-0000-0F00-000001000000}"/>
    <hyperlink ref="H58" r:id="rId3" xr:uid="{00000000-0004-0000-0F00-000002000000}"/>
    <hyperlink ref="A53:M53" r:id="rId4" display="○ Window Replacement SWS" xr:uid="{00000000-0004-0000-0F00-000003000000}"/>
    <hyperlink ref="L62:M63" r:id="rId5" display="Pipe Insulation SWS" xr:uid="{00000000-0004-0000-0F00-000004000000}"/>
    <hyperlink ref="A20:M20" r:id="rId6" display="○WPN 22-7" xr:uid="{00000000-0004-0000-0F00-000005000000}"/>
    <hyperlink ref="A25:M25" r:id="rId7" display="○ Lighting Replacement SWS" xr:uid="{00000000-0004-0000-0F00-000006000000}"/>
    <hyperlink ref="A32:M32" r:id="rId8" display="○ Air sealing SWS" xr:uid="{00000000-0004-0000-0F00-000007000000}"/>
    <hyperlink ref="A41:M41" r:id="rId9" display="○ Duct sealing SWS" xr:uid="{00000000-0004-0000-0F00-000008000000}"/>
    <hyperlink ref="L60:M61" r:id="rId10" display="Tank Insulation SWS " xr:uid="{00000000-0004-0000-0F00-000009000000}"/>
    <hyperlink ref="A73:M73" r:id="rId11" display="○ Refrigerator Replacement SWS " xr:uid="{00000000-0004-0000-0F00-00000A000000}"/>
    <hyperlink ref="A80:M80" r:id="rId12" display="○ Heating &amp; Cooling: Equipment Installation SWS" xr:uid="{00000000-0004-0000-0F00-00000B000000}"/>
    <hyperlink ref="A46:M46" r:id="rId13" display="○ Attic Floors- Unconditioned Attic SWS " xr:uid="{00000000-0004-0000-0F00-00000C000000}"/>
  </hyperlinks>
  <printOptions horizontalCentered="1"/>
  <pageMargins left="0.2" right="0.2" top="0.25" bottom="0.25" header="0.05" footer="0.5"/>
  <pageSetup scale="80" orientation="portrait" horizontalDpi="300" verticalDpi="1200" r:id="rId14"/>
  <rowBreaks count="1" manualBreakCount="1">
    <brk id="53" max="16383" man="1"/>
  </rowBreaks>
  <drawing r:id="rId15"/>
  <legacyDrawing r:id="rId16"/>
  <mc:AlternateContent xmlns:mc="http://schemas.openxmlformats.org/markup-compatibility/2006">
    <mc:Choice Requires="x14">
      <controls>
        <mc:AlternateContent xmlns:mc="http://schemas.openxmlformats.org/markup-compatibility/2006">
          <mc:Choice Requires="x14">
            <control shapeId="46081" r:id="rId17" name="Check Box 1">
              <controlPr defaultSize="0" autoFill="0" autoLine="0" autoPict="0">
                <anchor moveWithCells="1">
                  <from>
                    <xdr:col>10</xdr:col>
                    <xdr:colOff>38100</xdr:colOff>
                    <xdr:row>3</xdr:row>
                    <xdr:rowOff>406400</xdr:rowOff>
                  </from>
                  <to>
                    <xdr:col>10</xdr:col>
                    <xdr:colOff>749300</xdr:colOff>
                    <xdr:row>5</xdr:row>
                    <xdr:rowOff>12700</xdr:rowOff>
                  </to>
                </anchor>
              </controlPr>
            </control>
          </mc:Choice>
        </mc:AlternateContent>
        <mc:AlternateContent xmlns:mc="http://schemas.openxmlformats.org/markup-compatibility/2006">
          <mc:Choice Requires="x14">
            <control shapeId="46082" r:id="rId18" name="Check Box 2">
              <controlPr defaultSize="0" autoFill="0" autoLine="0" autoPict="0">
                <anchor moveWithCells="1">
                  <from>
                    <xdr:col>12</xdr:col>
                    <xdr:colOff>25400</xdr:colOff>
                    <xdr:row>3</xdr:row>
                    <xdr:rowOff>393700</xdr:rowOff>
                  </from>
                  <to>
                    <xdr:col>12</xdr:col>
                    <xdr:colOff>787400</xdr:colOff>
                    <xdr:row>5</xdr:row>
                    <xdr:rowOff>31750</xdr:rowOff>
                  </to>
                </anchor>
              </controlPr>
            </control>
          </mc:Choice>
        </mc:AlternateContent>
        <mc:AlternateContent xmlns:mc="http://schemas.openxmlformats.org/markup-compatibility/2006">
          <mc:Choice Requires="x14">
            <control shapeId="46083" r:id="rId19" name="Check Box 3">
              <controlPr defaultSize="0" autoFill="0" autoLine="0" autoPict="0">
                <anchor moveWithCells="1">
                  <from>
                    <xdr:col>10</xdr:col>
                    <xdr:colOff>38100</xdr:colOff>
                    <xdr:row>5</xdr:row>
                    <xdr:rowOff>0</xdr:rowOff>
                  </from>
                  <to>
                    <xdr:col>10</xdr:col>
                    <xdr:colOff>749300</xdr:colOff>
                    <xdr:row>6</xdr:row>
                    <xdr:rowOff>31750</xdr:rowOff>
                  </to>
                </anchor>
              </controlPr>
            </control>
          </mc:Choice>
        </mc:AlternateContent>
        <mc:AlternateContent xmlns:mc="http://schemas.openxmlformats.org/markup-compatibility/2006">
          <mc:Choice Requires="x14">
            <control shapeId="46084" r:id="rId20" name="Check Box 4">
              <controlPr defaultSize="0" autoFill="0" autoLine="0" autoPict="0">
                <anchor moveWithCells="1">
                  <from>
                    <xdr:col>12</xdr:col>
                    <xdr:colOff>25400</xdr:colOff>
                    <xdr:row>4</xdr:row>
                    <xdr:rowOff>228600</xdr:rowOff>
                  </from>
                  <to>
                    <xdr:col>12</xdr:col>
                    <xdr:colOff>749300</xdr:colOff>
                    <xdr:row>6</xdr:row>
                    <xdr:rowOff>38100</xdr:rowOff>
                  </to>
                </anchor>
              </controlPr>
            </control>
          </mc:Choice>
        </mc:AlternateContent>
        <mc:AlternateContent xmlns:mc="http://schemas.openxmlformats.org/markup-compatibility/2006">
          <mc:Choice Requires="x14">
            <control shapeId="46085" r:id="rId21" name="Check Box 5">
              <controlPr defaultSize="0" autoFill="0" autoLine="0" autoPict="0">
                <anchor moveWithCells="1">
                  <from>
                    <xdr:col>10</xdr:col>
                    <xdr:colOff>38100</xdr:colOff>
                    <xdr:row>6</xdr:row>
                    <xdr:rowOff>0</xdr:rowOff>
                  </from>
                  <to>
                    <xdr:col>10</xdr:col>
                    <xdr:colOff>749300</xdr:colOff>
                    <xdr:row>7</xdr:row>
                    <xdr:rowOff>38100</xdr:rowOff>
                  </to>
                </anchor>
              </controlPr>
            </control>
          </mc:Choice>
        </mc:AlternateContent>
        <mc:AlternateContent xmlns:mc="http://schemas.openxmlformats.org/markup-compatibility/2006">
          <mc:Choice Requires="x14">
            <control shapeId="46086" r:id="rId22" name="Check Box 6">
              <controlPr defaultSize="0" autoFill="0" autoLine="0" autoPict="0">
                <anchor moveWithCells="1">
                  <from>
                    <xdr:col>12</xdr:col>
                    <xdr:colOff>25400</xdr:colOff>
                    <xdr:row>6</xdr:row>
                    <xdr:rowOff>12700</xdr:rowOff>
                  </from>
                  <to>
                    <xdr:col>12</xdr:col>
                    <xdr:colOff>698500</xdr:colOff>
                    <xdr:row>6</xdr:row>
                    <xdr:rowOff>222250</xdr:rowOff>
                  </to>
                </anchor>
              </controlPr>
            </control>
          </mc:Choice>
        </mc:AlternateContent>
        <mc:AlternateContent xmlns:mc="http://schemas.openxmlformats.org/markup-compatibility/2006">
          <mc:Choice Requires="x14">
            <control shapeId="46087" r:id="rId23" name="Check Box 7">
              <controlPr defaultSize="0" autoFill="0" autoLine="0" autoPict="0">
                <anchor moveWithCells="1">
                  <from>
                    <xdr:col>10</xdr:col>
                    <xdr:colOff>38100</xdr:colOff>
                    <xdr:row>7</xdr:row>
                    <xdr:rowOff>0</xdr:rowOff>
                  </from>
                  <to>
                    <xdr:col>10</xdr:col>
                    <xdr:colOff>749300</xdr:colOff>
                    <xdr:row>8</xdr:row>
                    <xdr:rowOff>38100</xdr:rowOff>
                  </to>
                </anchor>
              </controlPr>
            </control>
          </mc:Choice>
        </mc:AlternateContent>
        <mc:AlternateContent xmlns:mc="http://schemas.openxmlformats.org/markup-compatibility/2006">
          <mc:Choice Requires="x14">
            <control shapeId="46088" r:id="rId24" name="Check Box 8">
              <controlPr defaultSize="0" autoFill="0" autoLine="0" autoPict="0">
                <anchor moveWithCells="1">
                  <from>
                    <xdr:col>12</xdr:col>
                    <xdr:colOff>25400</xdr:colOff>
                    <xdr:row>7</xdr:row>
                    <xdr:rowOff>25400</xdr:rowOff>
                  </from>
                  <to>
                    <xdr:col>12</xdr:col>
                    <xdr:colOff>641350</xdr:colOff>
                    <xdr:row>7</xdr:row>
                    <xdr:rowOff>203200</xdr:rowOff>
                  </to>
                </anchor>
              </controlPr>
            </control>
          </mc:Choice>
        </mc:AlternateContent>
        <mc:AlternateContent xmlns:mc="http://schemas.openxmlformats.org/markup-compatibility/2006">
          <mc:Choice Requires="x14">
            <control shapeId="46089" r:id="rId25" name="Check Box 9">
              <controlPr defaultSize="0" autoFill="0" autoLine="0" autoPict="0">
                <anchor moveWithCells="1">
                  <from>
                    <xdr:col>10</xdr:col>
                    <xdr:colOff>38100</xdr:colOff>
                    <xdr:row>8</xdr:row>
                    <xdr:rowOff>25400</xdr:rowOff>
                  </from>
                  <to>
                    <xdr:col>10</xdr:col>
                    <xdr:colOff>749300</xdr:colOff>
                    <xdr:row>9</xdr:row>
                    <xdr:rowOff>63500</xdr:rowOff>
                  </to>
                </anchor>
              </controlPr>
            </control>
          </mc:Choice>
        </mc:AlternateContent>
        <mc:AlternateContent xmlns:mc="http://schemas.openxmlformats.org/markup-compatibility/2006">
          <mc:Choice Requires="x14">
            <control shapeId="46090" r:id="rId26" name="Check Box 10">
              <controlPr defaultSize="0" autoFill="0" autoLine="0" autoPict="0">
                <anchor moveWithCells="1">
                  <from>
                    <xdr:col>12</xdr:col>
                    <xdr:colOff>25400</xdr:colOff>
                    <xdr:row>8</xdr:row>
                    <xdr:rowOff>0</xdr:rowOff>
                  </from>
                  <to>
                    <xdr:col>12</xdr:col>
                    <xdr:colOff>749300</xdr:colOff>
                    <xdr:row>9</xdr:row>
                    <xdr:rowOff>38100</xdr:rowOff>
                  </to>
                </anchor>
              </controlPr>
            </control>
          </mc:Choice>
        </mc:AlternateContent>
        <mc:AlternateContent xmlns:mc="http://schemas.openxmlformats.org/markup-compatibility/2006">
          <mc:Choice Requires="x14">
            <control shapeId="46091" r:id="rId27" name="Check Box 11">
              <controlPr defaultSize="0" autoFill="0" autoLine="0" autoPict="0">
                <anchor moveWithCells="1">
                  <from>
                    <xdr:col>10</xdr:col>
                    <xdr:colOff>38100</xdr:colOff>
                    <xdr:row>9</xdr:row>
                    <xdr:rowOff>12700</xdr:rowOff>
                  </from>
                  <to>
                    <xdr:col>10</xdr:col>
                    <xdr:colOff>749300</xdr:colOff>
                    <xdr:row>10</xdr:row>
                    <xdr:rowOff>50800</xdr:rowOff>
                  </to>
                </anchor>
              </controlPr>
            </control>
          </mc:Choice>
        </mc:AlternateContent>
        <mc:AlternateContent xmlns:mc="http://schemas.openxmlformats.org/markup-compatibility/2006">
          <mc:Choice Requires="x14">
            <control shapeId="46092" r:id="rId28" name="Check Box 12">
              <controlPr defaultSize="0" autoFill="0" autoLine="0" autoPict="0">
                <anchor moveWithCells="1">
                  <from>
                    <xdr:col>12</xdr:col>
                    <xdr:colOff>25400</xdr:colOff>
                    <xdr:row>9</xdr:row>
                    <xdr:rowOff>12700</xdr:rowOff>
                  </from>
                  <to>
                    <xdr:col>12</xdr:col>
                    <xdr:colOff>749300</xdr:colOff>
                    <xdr:row>10</xdr:row>
                    <xdr:rowOff>63500</xdr:rowOff>
                  </to>
                </anchor>
              </controlPr>
            </control>
          </mc:Choice>
        </mc:AlternateContent>
        <mc:AlternateContent xmlns:mc="http://schemas.openxmlformats.org/markup-compatibility/2006">
          <mc:Choice Requires="x14">
            <control shapeId="46093" r:id="rId29" name="Check Box 13">
              <controlPr defaultSize="0" autoFill="0" autoLine="0" autoPict="0">
                <anchor moveWithCells="1">
                  <from>
                    <xdr:col>0</xdr:col>
                    <xdr:colOff>177800</xdr:colOff>
                    <xdr:row>29</xdr:row>
                    <xdr:rowOff>177800</xdr:rowOff>
                  </from>
                  <to>
                    <xdr:col>0</xdr:col>
                    <xdr:colOff>393700</xdr:colOff>
                    <xdr:row>31</xdr:row>
                    <xdr:rowOff>38100</xdr:rowOff>
                  </to>
                </anchor>
              </controlPr>
            </control>
          </mc:Choice>
        </mc:AlternateContent>
        <mc:AlternateContent xmlns:mc="http://schemas.openxmlformats.org/markup-compatibility/2006">
          <mc:Choice Requires="x14">
            <control shapeId="46094" r:id="rId30" name="Check Box 14">
              <controlPr defaultSize="0" autoFill="0" autoLine="0" autoPict="0">
                <anchor moveWithCells="1">
                  <from>
                    <xdr:col>2</xdr:col>
                    <xdr:colOff>203200</xdr:colOff>
                    <xdr:row>29</xdr:row>
                    <xdr:rowOff>177800</xdr:rowOff>
                  </from>
                  <to>
                    <xdr:col>2</xdr:col>
                    <xdr:colOff>406400</xdr:colOff>
                    <xdr:row>31</xdr:row>
                    <xdr:rowOff>38100</xdr:rowOff>
                  </to>
                </anchor>
              </controlPr>
            </control>
          </mc:Choice>
        </mc:AlternateContent>
        <mc:AlternateContent xmlns:mc="http://schemas.openxmlformats.org/markup-compatibility/2006">
          <mc:Choice Requires="x14">
            <control shapeId="46095" r:id="rId31" name="Check Box 15">
              <controlPr defaultSize="0" autoFill="0" autoLine="0" autoPict="0">
                <anchor moveWithCells="1">
                  <from>
                    <xdr:col>1</xdr:col>
                    <xdr:colOff>184150</xdr:colOff>
                    <xdr:row>29</xdr:row>
                    <xdr:rowOff>177800</xdr:rowOff>
                  </from>
                  <to>
                    <xdr:col>1</xdr:col>
                    <xdr:colOff>431800</xdr:colOff>
                    <xdr:row>31</xdr:row>
                    <xdr:rowOff>38100</xdr:rowOff>
                  </to>
                </anchor>
              </controlPr>
            </control>
          </mc:Choice>
        </mc:AlternateContent>
        <mc:AlternateContent xmlns:mc="http://schemas.openxmlformats.org/markup-compatibility/2006">
          <mc:Choice Requires="x14">
            <control shapeId="46096" r:id="rId32" name="Check Box 16">
              <controlPr defaultSize="0" autoFill="0" autoLine="0" autoPict="0">
                <anchor moveWithCells="1">
                  <from>
                    <xdr:col>0</xdr:col>
                    <xdr:colOff>190500</xdr:colOff>
                    <xdr:row>36</xdr:row>
                    <xdr:rowOff>139700</xdr:rowOff>
                  </from>
                  <to>
                    <xdr:col>1</xdr:col>
                    <xdr:colOff>114300</xdr:colOff>
                    <xdr:row>38</xdr:row>
                    <xdr:rowOff>69850</xdr:rowOff>
                  </to>
                </anchor>
              </controlPr>
            </control>
          </mc:Choice>
        </mc:AlternateContent>
        <mc:AlternateContent xmlns:mc="http://schemas.openxmlformats.org/markup-compatibility/2006">
          <mc:Choice Requires="x14">
            <control shapeId="46097" r:id="rId33" name="Check Box 17">
              <controlPr defaultSize="0" autoFill="0" autoLine="0" autoPict="0">
                <anchor moveWithCells="1">
                  <from>
                    <xdr:col>2</xdr:col>
                    <xdr:colOff>184150</xdr:colOff>
                    <xdr:row>36</xdr:row>
                    <xdr:rowOff>139700</xdr:rowOff>
                  </from>
                  <to>
                    <xdr:col>3</xdr:col>
                    <xdr:colOff>292100</xdr:colOff>
                    <xdr:row>38</xdr:row>
                    <xdr:rowOff>38100</xdr:rowOff>
                  </to>
                </anchor>
              </controlPr>
            </control>
          </mc:Choice>
        </mc:AlternateContent>
        <mc:AlternateContent xmlns:mc="http://schemas.openxmlformats.org/markup-compatibility/2006">
          <mc:Choice Requires="x14">
            <control shapeId="46098" r:id="rId34" name="Check Box 18">
              <controlPr defaultSize="0" autoFill="0" autoLine="0" autoPict="0">
                <anchor moveWithCells="1">
                  <from>
                    <xdr:col>1</xdr:col>
                    <xdr:colOff>190500</xdr:colOff>
                    <xdr:row>36</xdr:row>
                    <xdr:rowOff>127000</xdr:rowOff>
                  </from>
                  <to>
                    <xdr:col>1</xdr:col>
                    <xdr:colOff>571500</xdr:colOff>
                    <xdr:row>38</xdr:row>
                    <xdr:rowOff>38100</xdr:rowOff>
                  </to>
                </anchor>
              </controlPr>
            </control>
          </mc:Choice>
        </mc:AlternateContent>
        <mc:AlternateContent xmlns:mc="http://schemas.openxmlformats.org/markup-compatibility/2006">
          <mc:Choice Requires="x14">
            <control shapeId="46099" r:id="rId35" name="Check Box 19">
              <controlPr defaultSize="0" autoFill="0" autoLine="0" autoPict="0">
                <anchor moveWithCells="1">
                  <from>
                    <xdr:col>0</xdr:col>
                    <xdr:colOff>184150</xdr:colOff>
                    <xdr:row>38</xdr:row>
                    <xdr:rowOff>177800</xdr:rowOff>
                  </from>
                  <to>
                    <xdr:col>1</xdr:col>
                    <xdr:colOff>317500</xdr:colOff>
                    <xdr:row>40</xdr:row>
                    <xdr:rowOff>12700</xdr:rowOff>
                  </to>
                </anchor>
              </controlPr>
            </control>
          </mc:Choice>
        </mc:AlternateContent>
        <mc:AlternateContent xmlns:mc="http://schemas.openxmlformats.org/markup-compatibility/2006">
          <mc:Choice Requires="x14">
            <control shapeId="46100" r:id="rId36" name="Check Box 20">
              <controlPr defaultSize="0" autoFill="0" autoLine="0" autoPict="0">
                <anchor moveWithCells="1">
                  <from>
                    <xdr:col>2</xdr:col>
                    <xdr:colOff>190500</xdr:colOff>
                    <xdr:row>38</xdr:row>
                    <xdr:rowOff>177800</xdr:rowOff>
                  </from>
                  <to>
                    <xdr:col>3</xdr:col>
                    <xdr:colOff>317500</xdr:colOff>
                    <xdr:row>40</xdr:row>
                    <xdr:rowOff>12700</xdr:rowOff>
                  </to>
                </anchor>
              </controlPr>
            </control>
          </mc:Choice>
        </mc:AlternateContent>
        <mc:AlternateContent xmlns:mc="http://schemas.openxmlformats.org/markup-compatibility/2006">
          <mc:Choice Requires="x14">
            <control shapeId="46101" r:id="rId37" name="Check Box 21">
              <controlPr defaultSize="0" autoFill="0" autoLine="0" autoPict="0">
                <anchor moveWithCells="1">
                  <from>
                    <xdr:col>1</xdr:col>
                    <xdr:colOff>215900</xdr:colOff>
                    <xdr:row>38</xdr:row>
                    <xdr:rowOff>177800</xdr:rowOff>
                  </from>
                  <to>
                    <xdr:col>2</xdr:col>
                    <xdr:colOff>63500</xdr:colOff>
                    <xdr:row>40</xdr:row>
                    <xdr:rowOff>0</xdr:rowOff>
                  </to>
                </anchor>
              </controlPr>
            </control>
          </mc:Choice>
        </mc:AlternateContent>
        <mc:AlternateContent xmlns:mc="http://schemas.openxmlformats.org/markup-compatibility/2006">
          <mc:Choice Requires="x14">
            <control shapeId="46102" r:id="rId38" name="Check Box 22">
              <controlPr defaultSize="0" autoFill="0" autoLine="0" autoPict="0">
                <anchor moveWithCells="1">
                  <from>
                    <xdr:col>0</xdr:col>
                    <xdr:colOff>177800</xdr:colOff>
                    <xdr:row>17</xdr:row>
                    <xdr:rowOff>177800</xdr:rowOff>
                  </from>
                  <to>
                    <xdr:col>0</xdr:col>
                    <xdr:colOff>393700</xdr:colOff>
                    <xdr:row>19</xdr:row>
                    <xdr:rowOff>38100</xdr:rowOff>
                  </to>
                </anchor>
              </controlPr>
            </control>
          </mc:Choice>
        </mc:AlternateContent>
        <mc:AlternateContent xmlns:mc="http://schemas.openxmlformats.org/markup-compatibility/2006">
          <mc:Choice Requires="x14">
            <control shapeId="46103" r:id="rId39" name="Check Box 23">
              <controlPr defaultSize="0" autoFill="0" autoLine="0" autoPict="0">
                <anchor moveWithCells="1">
                  <from>
                    <xdr:col>2</xdr:col>
                    <xdr:colOff>203200</xdr:colOff>
                    <xdr:row>17</xdr:row>
                    <xdr:rowOff>177800</xdr:rowOff>
                  </from>
                  <to>
                    <xdr:col>2</xdr:col>
                    <xdr:colOff>406400</xdr:colOff>
                    <xdr:row>19</xdr:row>
                    <xdr:rowOff>38100</xdr:rowOff>
                  </to>
                </anchor>
              </controlPr>
            </control>
          </mc:Choice>
        </mc:AlternateContent>
        <mc:AlternateContent xmlns:mc="http://schemas.openxmlformats.org/markup-compatibility/2006">
          <mc:Choice Requires="x14">
            <control shapeId="46104" r:id="rId40" name="Check Box 24">
              <controlPr defaultSize="0" autoFill="0" autoLine="0" autoPict="0">
                <anchor moveWithCells="1">
                  <from>
                    <xdr:col>1</xdr:col>
                    <xdr:colOff>184150</xdr:colOff>
                    <xdr:row>17</xdr:row>
                    <xdr:rowOff>177800</xdr:rowOff>
                  </from>
                  <to>
                    <xdr:col>1</xdr:col>
                    <xdr:colOff>431800</xdr:colOff>
                    <xdr:row>19</xdr:row>
                    <xdr:rowOff>38100</xdr:rowOff>
                  </to>
                </anchor>
              </controlPr>
            </control>
          </mc:Choice>
        </mc:AlternateContent>
        <mc:AlternateContent xmlns:mc="http://schemas.openxmlformats.org/markup-compatibility/2006">
          <mc:Choice Requires="x14">
            <control shapeId="46105" r:id="rId41" name="Check Box 25">
              <controlPr defaultSize="0" autoFill="0" autoLine="0" autoPict="0">
                <anchor moveWithCells="1">
                  <from>
                    <xdr:col>0</xdr:col>
                    <xdr:colOff>177800</xdr:colOff>
                    <xdr:row>22</xdr:row>
                    <xdr:rowOff>177800</xdr:rowOff>
                  </from>
                  <to>
                    <xdr:col>0</xdr:col>
                    <xdr:colOff>393700</xdr:colOff>
                    <xdr:row>23</xdr:row>
                    <xdr:rowOff>241300</xdr:rowOff>
                  </to>
                </anchor>
              </controlPr>
            </control>
          </mc:Choice>
        </mc:AlternateContent>
        <mc:AlternateContent xmlns:mc="http://schemas.openxmlformats.org/markup-compatibility/2006">
          <mc:Choice Requires="x14">
            <control shapeId="46106" r:id="rId42" name="Check Box 26">
              <controlPr defaultSize="0" autoFill="0" autoLine="0" autoPict="0">
                <anchor moveWithCells="1">
                  <from>
                    <xdr:col>2</xdr:col>
                    <xdr:colOff>203200</xdr:colOff>
                    <xdr:row>22</xdr:row>
                    <xdr:rowOff>177800</xdr:rowOff>
                  </from>
                  <to>
                    <xdr:col>2</xdr:col>
                    <xdr:colOff>406400</xdr:colOff>
                    <xdr:row>23</xdr:row>
                    <xdr:rowOff>241300</xdr:rowOff>
                  </to>
                </anchor>
              </controlPr>
            </control>
          </mc:Choice>
        </mc:AlternateContent>
        <mc:AlternateContent xmlns:mc="http://schemas.openxmlformats.org/markup-compatibility/2006">
          <mc:Choice Requires="x14">
            <control shapeId="46107" r:id="rId43" name="Check Box 27">
              <controlPr defaultSize="0" autoFill="0" autoLine="0" autoPict="0">
                <anchor moveWithCells="1">
                  <from>
                    <xdr:col>1</xdr:col>
                    <xdr:colOff>184150</xdr:colOff>
                    <xdr:row>22</xdr:row>
                    <xdr:rowOff>177800</xdr:rowOff>
                  </from>
                  <to>
                    <xdr:col>1</xdr:col>
                    <xdr:colOff>431800</xdr:colOff>
                    <xdr:row>23</xdr:row>
                    <xdr:rowOff>241300</xdr:rowOff>
                  </to>
                </anchor>
              </controlPr>
            </control>
          </mc:Choice>
        </mc:AlternateContent>
        <mc:AlternateContent xmlns:mc="http://schemas.openxmlformats.org/markup-compatibility/2006">
          <mc:Choice Requires="x14">
            <control shapeId="46108" r:id="rId44" name="Check Box 28">
              <controlPr defaultSize="0" autoFill="0" autoLine="0" autoPict="0">
                <anchor moveWithCells="1">
                  <from>
                    <xdr:col>0</xdr:col>
                    <xdr:colOff>177800</xdr:colOff>
                    <xdr:row>27</xdr:row>
                    <xdr:rowOff>177800</xdr:rowOff>
                  </from>
                  <to>
                    <xdr:col>0</xdr:col>
                    <xdr:colOff>393700</xdr:colOff>
                    <xdr:row>29</xdr:row>
                    <xdr:rowOff>38100</xdr:rowOff>
                  </to>
                </anchor>
              </controlPr>
            </control>
          </mc:Choice>
        </mc:AlternateContent>
        <mc:AlternateContent xmlns:mc="http://schemas.openxmlformats.org/markup-compatibility/2006">
          <mc:Choice Requires="x14">
            <control shapeId="46109" r:id="rId45" name="Check Box 29">
              <controlPr defaultSize="0" autoFill="0" autoLine="0" autoPict="0">
                <anchor moveWithCells="1">
                  <from>
                    <xdr:col>2</xdr:col>
                    <xdr:colOff>203200</xdr:colOff>
                    <xdr:row>27</xdr:row>
                    <xdr:rowOff>177800</xdr:rowOff>
                  </from>
                  <to>
                    <xdr:col>2</xdr:col>
                    <xdr:colOff>406400</xdr:colOff>
                    <xdr:row>29</xdr:row>
                    <xdr:rowOff>38100</xdr:rowOff>
                  </to>
                </anchor>
              </controlPr>
            </control>
          </mc:Choice>
        </mc:AlternateContent>
        <mc:AlternateContent xmlns:mc="http://schemas.openxmlformats.org/markup-compatibility/2006">
          <mc:Choice Requires="x14">
            <control shapeId="46110" r:id="rId46" name="Check Box 30">
              <controlPr defaultSize="0" autoFill="0" autoLine="0" autoPict="0">
                <anchor moveWithCells="1">
                  <from>
                    <xdr:col>1</xdr:col>
                    <xdr:colOff>184150</xdr:colOff>
                    <xdr:row>27</xdr:row>
                    <xdr:rowOff>177800</xdr:rowOff>
                  </from>
                  <to>
                    <xdr:col>1</xdr:col>
                    <xdr:colOff>431800</xdr:colOff>
                    <xdr:row>29</xdr:row>
                    <xdr:rowOff>38100</xdr:rowOff>
                  </to>
                </anchor>
              </controlPr>
            </control>
          </mc:Choice>
        </mc:AlternateContent>
        <mc:AlternateContent xmlns:mc="http://schemas.openxmlformats.org/markup-compatibility/2006">
          <mc:Choice Requires="x14">
            <control shapeId="46111" r:id="rId47" name="Check Box 31">
              <controlPr defaultSize="0" autoFill="0" autoLine="0" autoPict="0">
                <anchor moveWithCells="1">
                  <from>
                    <xdr:col>0</xdr:col>
                    <xdr:colOff>190500</xdr:colOff>
                    <xdr:row>34</xdr:row>
                    <xdr:rowOff>114300</xdr:rowOff>
                  </from>
                  <to>
                    <xdr:col>1</xdr:col>
                    <xdr:colOff>12700</xdr:colOff>
                    <xdr:row>36</xdr:row>
                    <xdr:rowOff>50800</xdr:rowOff>
                  </to>
                </anchor>
              </controlPr>
            </control>
          </mc:Choice>
        </mc:AlternateContent>
        <mc:AlternateContent xmlns:mc="http://schemas.openxmlformats.org/markup-compatibility/2006">
          <mc:Choice Requires="x14">
            <control shapeId="46112" r:id="rId48" name="Check Box 32">
              <controlPr defaultSize="0" autoFill="0" autoLine="0" autoPict="0">
                <anchor moveWithCells="1">
                  <from>
                    <xdr:col>2</xdr:col>
                    <xdr:colOff>184150</xdr:colOff>
                    <xdr:row>34</xdr:row>
                    <xdr:rowOff>139700</xdr:rowOff>
                  </from>
                  <to>
                    <xdr:col>2</xdr:col>
                    <xdr:colOff>584200</xdr:colOff>
                    <xdr:row>36</xdr:row>
                    <xdr:rowOff>38100</xdr:rowOff>
                  </to>
                </anchor>
              </controlPr>
            </control>
          </mc:Choice>
        </mc:AlternateContent>
        <mc:AlternateContent xmlns:mc="http://schemas.openxmlformats.org/markup-compatibility/2006">
          <mc:Choice Requires="x14">
            <control shapeId="46113" r:id="rId49" name="Check Box 33">
              <controlPr defaultSize="0" autoFill="0" autoLine="0" autoPict="0">
                <anchor moveWithCells="1">
                  <from>
                    <xdr:col>1</xdr:col>
                    <xdr:colOff>190500</xdr:colOff>
                    <xdr:row>34</xdr:row>
                    <xdr:rowOff>139700</xdr:rowOff>
                  </from>
                  <to>
                    <xdr:col>2</xdr:col>
                    <xdr:colOff>25400</xdr:colOff>
                    <xdr:row>36</xdr:row>
                    <xdr:rowOff>50800</xdr:rowOff>
                  </to>
                </anchor>
              </controlPr>
            </control>
          </mc:Choice>
        </mc:AlternateContent>
        <mc:AlternateContent xmlns:mc="http://schemas.openxmlformats.org/markup-compatibility/2006">
          <mc:Choice Requires="x14">
            <control shapeId="46114" r:id="rId50" name="Check Box 34">
              <controlPr defaultSize="0" autoFill="0" autoLine="0" autoPict="0">
                <anchor moveWithCells="1">
                  <from>
                    <xdr:col>0</xdr:col>
                    <xdr:colOff>203200</xdr:colOff>
                    <xdr:row>43</xdr:row>
                    <xdr:rowOff>228600</xdr:rowOff>
                  </from>
                  <to>
                    <xdr:col>1</xdr:col>
                    <xdr:colOff>336550</xdr:colOff>
                    <xdr:row>45</xdr:row>
                    <xdr:rowOff>25400</xdr:rowOff>
                  </to>
                </anchor>
              </controlPr>
            </control>
          </mc:Choice>
        </mc:AlternateContent>
        <mc:AlternateContent xmlns:mc="http://schemas.openxmlformats.org/markup-compatibility/2006">
          <mc:Choice Requires="x14">
            <control shapeId="46115" r:id="rId51" name="Check Box 35">
              <controlPr defaultSize="0" autoFill="0" autoLine="0" autoPict="0">
                <anchor moveWithCells="1">
                  <from>
                    <xdr:col>2</xdr:col>
                    <xdr:colOff>184150</xdr:colOff>
                    <xdr:row>43</xdr:row>
                    <xdr:rowOff>228600</xdr:rowOff>
                  </from>
                  <to>
                    <xdr:col>3</xdr:col>
                    <xdr:colOff>304800</xdr:colOff>
                    <xdr:row>45</xdr:row>
                    <xdr:rowOff>25400</xdr:rowOff>
                  </to>
                </anchor>
              </controlPr>
            </control>
          </mc:Choice>
        </mc:AlternateContent>
        <mc:AlternateContent xmlns:mc="http://schemas.openxmlformats.org/markup-compatibility/2006">
          <mc:Choice Requires="x14">
            <control shapeId="46116" r:id="rId52" name="Check Box 36">
              <controlPr defaultSize="0" autoFill="0" autoLine="0" autoPict="0">
                <anchor moveWithCells="1">
                  <from>
                    <xdr:col>1</xdr:col>
                    <xdr:colOff>190500</xdr:colOff>
                    <xdr:row>43</xdr:row>
                    <xdr:rowOff>228600</xdr:rowOff>
                  </from>
                  <to>
                    <xdr:col>2</xdr:col>
                    <xdr:colOff>38100</xdr:colOff>
                    <xdr:row>45</xdr:row>
                    <xdr:rowOff>12700</xdr:rowOff>
                  </to>
                </anchor>
              </controlPr>
            </control>
          </mc:Choice>
        </mc:AlternateContent>
        <mc:AlternateContent xmlns:mc="http://schemas.openxmlformats.org/markup-compatibility/2006">
          <mc:Choice Requires="x14">
            <control shapeId="46117" r:id="rId53" name="Check Box 37">
              <controlPr defaultSize="0" autoFill="0" autoLine="0" autoPict="0">
                <anchor moveWithCells="1">
                  <from>
                    <xdr:col>0</xdr:col>
                    <xdr:colOff>190500</xdr:colOff>
                    <xdr:row>48</xdr:row>
                    <xdr:rowOff>146050</xdr:rowOff>
                  </from>
                  <to>
                    <xdr:col>1</xdr:col>
                    <xdr:colOff>330200</xdr:colOff>
                    <xdr:row>50</xdr:row>
                    <xdr:rowOff>31750</xdr:rowOff>
                  </to>
                </anchor>
              </controlPr>
            </control>
          </mc:Choice>
        </mc:AlternateContent>
        <mc:AlternateContent xmlns:mc="http://schemas.openxmlformats.org/markup-compatibility/2006">
          <mc:Choice Requires="x14">
            <control shapeId="46118" r:id="rId54" name="Check Box 38">
              <controlPr defaultSize="0" autoFill="0" autoLine="0" autoPict="0">
                <anchor moveWithCells="1">
                  <from>
                    <xdr:col>2</xdr:col>
                    <xdr:colOff>184150</xdr:colOff>
                    <xdr:row>48</xdr:row>
                    <xdr:rowOff>146050</xdr:rowOff>
                  </from>
                  <to>
                    <xdr:col>3</xdr:col>
                    <xdr:colOff>304800</xdr:colOff>
                    <xdr:row>50</xdr:row>
                    <xdr:rowOff>31750</xdr:rowOff>
                  </to>
                </anchor>
              </controlPr>
            </control>
          </mc:Choice>
        </mc:AlternateContent>
        <mc:AlternateContent xmlns:mc="http://schemas.openxmlformats.org/markup-compatibility/2006">
          <mc:Choice Requires="x14">
            <control shapeId="46119" r:id="rId55" name="Check Box 39">
              <controlPr defaultSize="0" autoFill="0" autoLine="0" autoPict="0">
                <anchor moveWithCells="1">
                  <from>
                    <xdr:col>1</xdr:col>
                    <xdr:colOff>190500</xdr:colOff>
                    <xdr:row>48</xdr:row>
                    <xdr:rowOff>146050</xdr:rowOff>
                  </from>
                  <to>
                    <xdr:col>2</xdr:col>
                    <xdr:colOff>38100</xdr:colOff>
                    <xdr:row>50</xdr:row>
                    <xdr:rowOff>25400</xdr:rowOff>
                  </to>
                </anchor>
              </controlPr>
            </control>
          </mc:Choice>
        </mc:AlternateContent>
        <mc:AlternateContent xmlns:mc="http://schemas.openxmlformats.org/markup-compatibility/2006">
          <mc:Choice Requires="x14">
            <control shapeId="46120" r:id="rId56" name="Check Box 40">
              <controlPr defaultSize="0" autoFill="0" autoLine="0" autoPict="0">
                <anchor moveWithCells="1">
                  <from>
                    <xdr:col>0</xdr:col>
                    <xdr:colOff>215900</xdr:colOff>
                    <xdr:row>55</xdr:row>
                    <xdr:rowOff>152400</xdr:rowOff>
                  </from>
                  <to>
                    <xdr:col>1</xdr:col>
                    <xdr:colOff>342900</xdr:colOff>
                    <xdr:row>57</xdr:row>
                    <xdr:rowOff>38100</xdr:rowOff>
                  </to>
                </anchor>
              </controlPr>
            </control>
          </mc:Choice>
        </mc:AlternateContent>
        <mc:AlternateContent xmlns:mc="http://schemas.openxmlformats.org/markup-compatibility/2006">
          <mc:Choice Requires="x14">
            <control shapeId="46121" r:id="rId57" name="Check Box 41">
              <controlPr defaultSize="0" autoFill="0" autoLine="0" autoPict="0">
                <anchor moveWithCells="1">
                  <from>
                    <xdr:col>2</xdr:col>
                    <xdr:colOff>190500</xdr:colOff>
                    <xdr:row>55</xdr:row>
                    <xdr:rowOff>165100</xdr:rowOff>
                  </from>
                  <to>
                    <xdr:col>3</xdr:col>
                    <xdr:colOff>317500</xdr:colOff>
                    <xdr:row>57</xdr:row>
                    <xdr:rowOff>50800</xdr:rowOff>
                  </to>
                </anchor>
              </controlPr>
            </control>
          </mc:Choice>
        </mc:AlternateContent>
        <mc:AlternateContent xmlns:mc="http://schemas.openxmlformats.org/markup-compatibility/2006">
          <mc:Choice Requires="x14">
            <control shapeId="46122" r:id="rId58" name="Check Box 42">
              <controlPr defaultSize="0" autoFill="0" autoLine="0" autoPict="0">
                <anchor moveWithCells="1">
                  <from>
                    <xdr:col>1</xdr:col>
                    <xdr:colOff>203200</xdr:colOff>
                    <xdr:row>55</xdr:row>
                    <xdr:rowOff>152400</xdr:rowOff>
                  </from>
                  <to>
                    <xdr:col>2</xdr:col>
                    <xdr:colOff>50800</xdr:colOff>
                    <xdr:row>57</xdr:row>
                    <xdr:rowOff>31750</xdr:rowOff>
                  </to>
                </anchor>
              </controlPr>
            </control>
          </mc:Choice>
        </mc:AlternateContent>
        <mc:AlternateContent xmlns:mc="http://schemas.openxmlformats.org/markup-compatibility/2006">
          <mc:Choice Requires="x14">
            <control shapeId="46123" r:id="rId59" name="Check Box 43">
              <controlPr defaultSize="0" autoFill="0" autoLine="0" autoPict="0">
                <anchor moveWithCells="1">
                  <from>
                    <xdr:col>0</xdr:col>
                    <xdr:colOff>215900</xdr:colOff>
                    <xdr:row>57</xdr:row>
                    <xdr:rowOff>139700</xdr:rowOff>
                  </from>
                  <to>
                    <xdr:col>1</xdr:col>
                    <xdr:colOff>342900</xdr:colOff>
                    <xdr:row>59</xdr:row>
                    <xdr:rowOff>25400</xdr:rowOff>
                  </to>
                </anchor>
              </controlPr>
            </control>
          </mc:Choice>
        </mc:AlternateContent>
        <mc:AlternateContent xmlns:mc="http://schemas.openxmlformats.org/markup-compatibility/2006">
          <mc:Choice Requires="x14">
            <control shapeId="46124" r:id="rId60" name="Check Box 44">
              <controlPr defaultSize="0" autoFill="0" autoLine="0" autoPict="0">
                <anchor moveWithCells="1">
                  <from>
                    <xdr:col>2</xdr:col>
                    <xdr:colOff>203200</xdr:colOff>
                    <xdr:row>57</xdr:row>
                    <xdr:rowOff>177800</xdr:rowOff>
                  </from>
                  <to>
                    <xdr:col>3</xdr:col>
                    <xdr:colOff>330200</xdr:colOff>
                    <xdr:row>59</xdr:row>
                    <xdr:rowOff>63500</xdr:rowOff>
                  </to>
                </anchor>
              </controlPr>
            </control>
          </mc:Choice>
        </mc:AlternateContent>
        <mc:AlternateContent xmlns:mc="http://schemas.openxmlformats.org/markup-compatibility/2006">
          <mc:Choice Requires="x14">
            <control shapeId="46125" r:id="rId61" name="Check Box 45">
              <controlPr defaultSize="0" autoFill="0" autoLine="0" autoPict="0">
                <anchor moveWithCells="1">
                  <from>
                    <xdr:col>1</xdr:col>
                    <xdr:colOff>203200</xdr:colOff>
                    <xdr:row>57</xdr:row>
                    <xdr:rowOff>165100</xdr:rowOff>
                  </from>
                  <to>
                    <xdr:col>2</xdr:col>
                    <xdr:colOff>50800</xdr:colOff>
                    <xdr:row>59</xdr:row>
                    <xdr:rowOff>38100</xdr:rowOff>
                  </to>
                </anchor>
              </controlPr>
            </control>
          </mc:Choice>
        </mc:AlternateContent>
        <mc:AlternateContent xmlns:mc="http://schemas.openxmlformats.org/markup-compatibility/2006">
          <mc:Choice Requires="x14">
            <control shapeId="46126" r:id="rId62" name="Check Box 46">
              <controlPr defaultSize="0" autoFill="0" autoLine="0" autoPict="0">
                <anchor moveWithCells="1">
                  <from>
                    <xdr:col>0</xdr:col>
                    <xdr:colOff>215900</xdr:colOff>
                    <xdr:row>59</xdr:row>
                    <xdr:rowOff>146050</xdr:rowOff>
                  </from>
                  <to>
                    <xdr:col>1</xdr:col>
                    <xdr:colOff>342900</xdr:colOff>
                    <xdr:row>61</xdr:row>
                    <xdr:rowOff>31750</xdr:rowOff>
                  </to>
                </anchor>
              </controlPr>
            </control>
          </mc:Choice>
        </mc:AlternateContent>
        <mc:AlternateContent xmlns:mc="http://schemas.openxmlformats.org/markup-compatibility/2006">
          <mc:Choice Requires="x14">
            <control shapeId="46127" r:id="rId63" name="Check Box 47">
              <controlPr defaultSize="0" autoFill="0" autoLine="0" autoPict="0">
                <anchor moveWithCells="1">
                  <from>
                    <xdr:col>2</xdr:col>
                    <xdr:colOff>190500</xdr:colOff>
                    <xdr:row>59</xdr:row>
                    <xdr:rowOff>152400</xdr:rowOff>
                  </from>
                  <to>
                    <xdr:col>3</xdr:col>
                    <xdr:colOff>317500</xdr:colOff>
                    <xdr:row>61</xdr:row>
                    <xdr:rowOff>38100</xdr:rowOff>
                  </to>
                </anchor>
              </controlPr>
            </control>
          </mc:Choice>
        </mc:AlternateContent>
        <mc:AlternateContent xmlns:mc="http://schemas.openxmlformats.org/markup-compatibility/2006">
          <mc:Choice Requires="x14">
            <control shapeId="46128" r:id="rId64" name="Check Box 48">
              <controlPr defaultSize="0" autoFill="0" autoLine="0" autoPict="0">
                <anchor moveWithCells="1">
                  <from>
                    <xdr:col>1</xdr:col>
                    <xdr:colOff>203200</xdr:colOff>
                    <xdr:row>59</xdr:row>
                    <xdr:rowOff>165100</xdr:rowOff>
                  </from>
                  <to>
                    <xdr:col>2</xdr:col>
                    <xdr:colOff>50800</xdr:colOff>
                    <xdr:row>61</xdr:row>
                    <xdr:rowOff>38100</xdr:rowOff>
                  </to>
                </anchor>
              </controlPr>
            </control>
          </mc:Choice>
        </mc:AlternateContent>
        <mc:AlternateContent xmlns:mc="http://schemas.openxmlformats.org/markup-compatibility/2006">
          <mc:Choice Requires="x14">
            <control shapeId="46129" r:id="rId65" name="Check Box 49">
              <controlPr defaultSize="0" autoFill="0" autoLine="0" autoPict="0">
                <anchor moveWithCells="1">
                  <from>
                    <xdr:col>0</xdr:col>
                    <xdr:colOff>203200</xdr:colOff>
                    <xdr:row>61</xdr:row>
                    <xdr:rowOff>152400</xdr:rowOff>
                  </from>
                  <to>
                    <xdr:col>1</xdr:col>
                    <xdr:colOff>336550</xdr:colOff>
                    <xdr:row>63</xdr:row>
                    <xdr:rowOff>38100</xdr:rowOff>
                  </to>
                </anchor>
              </controlPr>
            </control>
          </mc:Choice>
        </mc:AlternateContent>
        <mc:AlternateContent xmlns:mc="http://schemas.openxmlformats.org/markup-compatibility/2006">
          <mc:Choice Requires="x14">
            <control shapeId="46130" r:id="rId66" name="Check Box 50">
              <controlPr defaultSize="0" autoFill="0" autoLine="0" autoPict="0">
                <anchor moveWithCells="1">
                  <from>
                    <xdr:col>2</xdr:col>
                    <xdr:colOff>177800</xdr:colOff>
                    <xdr:row>61</xdr:row>
                    <xdr:rowOff>152400</xdr:rowOff>
                  </from>
                  <to>
                    <xdr:col>3</xdr:col>
                    <xdr:colOff>298450</xdr:colOff>
                    <xdr:row>63</xdr:row>
                    <xdr:rowOff>38100</xdr:rowOff>
                  </to>
                </anchor>
              </controlPr>
            </control>
          </mc:Choice>
        </mc:AlternateContent>
        <mc:AlternateContent xmlns:mc="http://schemas.openxmlformats.org/markup-compatibility/2006">
          <mc:Choice Requires="x14">
            <control shapeId="46131" r:id="rId67" name="Check Box 51">
              <controlPr defaultSize="0" autoFill="0" autoLine="0" autoPict="0">
                <anchor moveWithCells="1">
                  <from>
                    <xdr:col>1</xdr:col>
                    <xdr:colOff>190500</xdr:colOff>
                    <xdr:row>61</xdr:row>
                    <xdr:rowOff>146050</xdr:rowOff>
                  </from>
                  <to>
                    <xdr:col>2</xdr:col>
                    <xdr:colOff>38100</xdr:colOff>
                    <xdr:row>63</xdr:row>
                    <xdr:rowOff>25400</xdr:rowOff>
                  </to>
                </anchor>
              </controlPr>
            </control>
          </mc:Choice>
        </mc:AlternateContent>
        <mc:AlternateContent xmlns:mc="http://schemas.openxmlformats.org/markup-compatibility/2006">
          <mc:Choice Requires="x14">
            <control shapeId="46132" r:id="rId68" name="Check Box 52">
              <controlPr defaultSize="0" autoFill="0" autoLine="0" autoPict="0">
                <anchor moveWithCells="1">
                  <from>
                    <xdr:col>0</xdr:col>
                    <xdr:colOff>190500</xdr:colOff>
                    <xdr:row>76</xdr:row>
                    <xdr:rowOff>38100</xdr:rowOff>
                  </from>
                  <to>
                    <xdr:col>1</xdr:col>
                    <xdr:colOff>101600</xdr:colOff>
                    <xdr:row>76</xdr:row>
                    <xdr:rowOff>241300</xdr:rowOff>
                  </to>
                </anchor>
              </controlPr>
            </control>
          </mc:Choice>
        </mc:AlternateContent>
        <mc:AlternateContent xmlns:mc="http://schemas.openxmlformats.org/markup-compatibility/2006">
          <mc:Choice Requires="x14">
            <control shapeId="46133" r:id="rId69" name="Check Box 53">
              <controlPr defaultSize="0" autoFill="0" autoLine="0" autoPict="0">
                <anchor moveWithCells="1">
                  <from>
                    <xdr:col>2</xdr:col>
                    <xdr:colOff>203200</xdr:colOff>
                    <xdr:row>76</xdr:row>
                    <xdr:rowOff>31750</xdr:rowOff>
                  </from>
                  <to>
                    <xdr:col>3</xdr:col>
                    <xdr:colOff>101600</xdr:colOff>
                    <xdr:row>76</xdr:row>
                    <xdr:rowOff>254000</xdr:rowOff>
                  </to>
                </anchor>
              </controlPr>
            </control>
          </mc:Choice>
        </mc:AlternateContent>
        <mc:AlternateContent xmlns:mc="http://schemas.openxmlformats.org/markup-compatibility/2006">
          <mc:Choice Requires="x14">
            <control shapeId="46134" r:id="rId70" name="Check Box 54">
              <controlPr defaultSize="0" autoFill="0" autoLine="0" autoPict="0">
                <anchor moveWithCells="1">
                  <from>
                    <xdr:col>1</xdr:col>
                    <xdr:colOff>228600</xdr:colOff>
                    <xdr:row>76</xdr:row>
                    <xdr:rowOff>31750</xdr:rowOff>
                  </from>
                  <to>
                    <xdr:col>2</xdr:col>
                    <xdr:colOff>107950</xdr:colOff>
                    <xdr:row>76</xdr:row>
                    <xdr:rowOff>260350</xdr:rowOff>
                  </to>
                </anchor>
              </controlPr>
            </control>
          </mc:Choice>
        </mc:AlternateContent>
        <mc:AlternateContent xmlns:mc="http://schemas.openxmlformats.org/markup-compatibility/2006">
          <mc:Choice Requires="x14">
            <control shapeId="46135" r:id="rId71" name="Check Box 55">
              <controlPr defaultSize="0" autoFill="0" autoLine="0" autoPict="0">
                <anchor moveWithCells="1">
                  <from>
                    <xdr:col>0</xdr:col>
                    <xdr:colOff>203200</xdr:colOff>
                    <xdr:row>78</xdr:row>
                    <xdr:rowOff>88900</xdr:rowOff>
                  </from>
                  <to>
                    <xdr:col>1</xdr:col>
                    <xdr:colOff>139700</xdr:colOff>
                    <xdr:row>78</xdr:row>
                    <xdr:rowOff>292100</xdr:rowOff>
                  </to>
                </anchor>
              </controlPr>
            </control>
          </mc:Choice>
        </mc:AlternateContent>
        <mc:AlternateContent xmlns:mc="http://schemas.openxmlformats.org/markup-compatibility/2006">
          <mc:Choice Requires="x14">
            <control shapeId="46136" r:id="rId72" name="Check Box 56">
              <controlPr defaultSize="0" autoFill="0" autoLine="0" autoPict="0">
                <anchor moveWithCells="1">
                  <from>
                    <xdr:col>2</xdr:col>
                    <xdr:colOff>215900</xdr:colOff>
                    <xdr:row>78</xdr:row>
                    <xdr:rowOff>69850</xdr:rowOff>
                  </from>
                  <to>
                    <xdr:col>3</xdr:col>
                    <xdr:colOff>101600</xdr:colOff>
                    <xdr:row>78</xdr:row>
                    <xdr:rowOff>279400</xdr:rowOff>
                  </to>
                </anchor>
              </controlPr>
            </control>
          </mc:Choice>
        </mc:AlternateContent>
        <mc:AlternateContent xmlns:mc="http://schemas.openxmlformats.org/markup-compatibility/2006">
          <mc:Choice Requires="x14">
            <control shapeId="46137" r:id="rId73" name="Check Box 57">
              <controlPr defaultSize="0" autoFill="0" autoLine="0" autoPict="0">
                <anchor moveWithCells="1">
                  <from>
                    <xdr:col>1</xdr:col>
                    <xdr:colOff>222250</xdr:colOff>
                    <xdr:row>78</xdr:row>
                    <xdr:rowOff>69850</xdr:rowOff>
                  </from>
                  <to>
                    <xdr:col>2</xdr:col>
                    <xdr:colOff>101600</xdr:colOff>
                    <xdr:row>78</xdr:row>
                    <xdr:rowOff>298450</xdr:rowOff>
                  </to>
                </anchor>
              </controlPr>
            </control>
          </mc:Choice>
        </mc:AlternateContent>
        <mc:AlternateContent xmlns:mc="http://schemas.openxmlformats.org/markup-compatibility/2006">
          <mc:Choice Requires="x14">
            <control shapeId="46138" r:id="rId74" name="Check Box 58">
              <controlPr defaultSize="0" autoFill="0" autoLine="0" autoPict="0">
                <anchor moveWithCells="1">
                  <from>
                    <xdr:col>0</xdr:col>
                    <xdr:colOff>177800</xdr:colOff>
                    <xdr:row>68</xdr:row>
                    <xdr:rowOff>165100</xdr:rowOff>
                  </from>
                  <to>
                    <xdr:col>1</xdr:col>
                    <xdr:colOff>304800</xdr:colOff>
                    <xdr:row>70</xdr:row>
                    <xdr:rowOff>50800</xdr:rowOff>
                  </to>
                </anchor>
              </controlPr>
            </control>
          </mc:Choice>
        </mc:AlternateContent>
        <mc:AlternateContent xmlns:mc="http://schemas.openxmlformats.org/markup-compatibility/2006">
          <mc:Choice Requires="x14">
            <control shapeId="46139" r:id="rId75" name="Check Box 59">
              <controlPr defaultSize="0" autoFill="0" autoLine="0" autoPict="0">
                <anchor moveWithCells="1">
                  <from>
                    <xdr:col>2</xdr:col>
                    <xdr:colOff>184150</xdr:colOff>
                    <xdr:row>68</xdr:row>
                    <xdr:rowOff>152400</xdr:rowOff>
                  </from>
                  <to>
                    <xdr:col>3</xdr:col>
                    <xdr:colOff>304800</xdr:colOff>
                    <xdr:row>70</xdr:row>
                    <xdr:rowOff>38100</xdr:rowOff>
                  </to>
                </anchor>
              </controlPr>
            </control>
          </mc:Choice>
        </mc:AlternateContent>
        <mc:AlternateContent xmlns:mc="http://schemas.openxmlformats.org/markup-compatibility/2006">
          <mc:Choice Requires="x14">
            <control shapeId="46140" r:id="rId76" name="Check Box 60">
              <controlPr defaultSize="0" autoFill="0" autoLine="0" autoPict="0">
                <anchor moveWithCells="1">
                  <from>
                    <xdr:col>1</xdr:col>
                    <xdr:colOff>190500</xdr:colOff>
                    <xdr:row>68</xdr:row>
                    <xdr:rowOff>146050</xdr:rowOff>
                  </from>
                  <to>
                    <xdr:col>2</xdr:col>
                    <xdr:colOff>38100</xdr:colOff>
                    <xdr:row>70</xdr:row>
                    <xdr:rowOff>25400</xdr:rowOff>
                  </to>
                </anchor>
              </controlPr>
            </control>
          </mc:Choice>
        </mc:AlternateContent>
        <mc:AlternateContent xmlns:mc="http://schemas.openxmlformats.org/markup-compatibility/2006">
          <mc:Choice Requires="x14">
            <control shapeId="46141" r:id="rId77" name="Check Box 61">
              <controlPr defaultSize="0" autoFill="0" autoLine="0" autoPict="0">
                <anchor moveWithCells="1">
                  <from>
                    <xdr:col>0</xdr:col>
                    <xdr:colOff>177800</xdr:colOff>
                    <xdr:row>70</xdr:row>
                    <xdr:rowOff>165100</xdr:rowOff>
                  </from>
                  <to>
                    <xdr:col>1</xdr:col>
                    <xdr:colOff>304800</xdr:colOff>
                    <xdr:row>72</xdr:row>
                    <xdr:rowOff>0</xdr:rowOff>
                  </to>
                </anchor>
              </controlPr>
            </control>
          </mc:Choice>
        </mc:AlternateContent>
        <mc:AlternateContent xmlns:mc="http://schemas.openxmlformats.org/markup-compatibility/2006">
          <mc:Choice Requires="x14">
            <control shapeId="46142" r:id="rId78" name="Check Box 62">
              <controlPr defaultSize="0" autoFill="0" autoLine="0" autoPict="0">
                <anchor moveWithCells="1">
                  <from>
                    <xdr:col>2</xdr:col>
                    <xdr:colOff>184150</xdr:colOff>
                    <xdr:row>70</xdr:row>
                    <xdr:rowOff>152400</xdr:rowOff>
                  </from>
                  <to>
                    <xdr:col>3</xdr:col>
                    <xdr:colOff>304800</xdr:colOff>
                    <xdr:row>71</xdr:row>
                    <xdr:rowOff>241300</xdr:rowOff>
                  </to>
                </anchor>
              </controlPr>
            </control>
          </mc:Choice>
        </mc:AlternateContent>
        <mc:AlternateContent xmlns:mc="http://schemas.openxmlformats.org/markup-compatibility/2006">
          <mc:Choice Requires="x14">
            <control shapeId="46143" r:id="rId79" name="Check Box 63">
              <controlPr defaultSize="0" autoFill="0" autoLine="0" autoPict="0">
                <anchor moveWithCells="1">
                  <from>
                    <xdr:col>1</xdr:col>
                    <xdr:colOff>190500</xdr:colOff>
                    <xdr:row>70</xdr:row>
                    <xdr:rowOff>146050</xdr:rowOff>
                  </from>
                  <to>
                    <xdr:col>2</xdr:col>
                    <xdr:colOff>38100</xdr:colOff>
                    <xdr:row>71</xdr:row>
                    <xdr:rowOff>222250</xdr:rowOff>
                  </to>
                </anchor>
              </controlPr>
            </control>
          </mc:Choice>
        </mc:AlternateContent>
        <mc:AlternateContent xmlns:mc="http://schemas.openxmlformats.org/markup-compatibility/2006">
          <mc:Choice Requires="x14">
            <control shapeId="46144" r:id="rId80" name="Check Box 64">
              <controlPr defaultSize="0" autoFill="0" autoLine="0" autoPict="0">
                <anchor moveWithCells="1">
                  <from>
                    <xdr:col>2</xdr:col>
                    <xdr:colOff>190500</xdr:colOff>
                    <xdr:row>39</xdr:row>
                    <xdr:rowOff>0</xdr:rowOff>
                  </from>
                  <to>
                    <xdr:col>3</xdr:col>
                    <xdr:colOff>88900</xdr:colOff>
                    <xdr:row>39</xdr:row>
                    <xdr:rowOff>215900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2000000}">
          <x14:formula1>
            <xm:f>'Agency-County'!$A$2:$A$22</xm:f>
          </x14:formula1>
          <xm:sqref>G2:M2</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FF00"/>
  </sheetPr>
  <dimension ref="A1:M94"/>
  <sheetViews>
    <sheetView showGridLines="0" zoomScaleNormal="100" workbookViewId="0">
      <selection activeCell="A94" sqref="A94:XFD94"/>
    </sheetView>
  </sheetViews>
  <sheetFormatPr defaultRowHeight="14.5" x14ac:dyDescent="0.35"/>
  <cols>
    <col min="3" max="3" width="10.1796875" customWidth="1"/>
    <col min="11" max="11" width="14" customWidth="1"/>
    <col min="12" max="12" width="10.453125" customWidth="1"/>
    <col min="13" max="13" width="14.81640625" customWidth="1"/>
  </cols>
  <sheetData>
    <row r="1" spans="1:13" ht="2.9" customHeight="1" thickBot="1" x14ac:dyDescent="0.4">
      <c r="A1" s="1024"/>
      <c r="B1" s="1024"/>
      <c r="C1" s="1024"/>
      <c r="D1" s="1024"/>
      <c r="E1" s="1024"/>
      <c r="F1" s="1024"/>
      <c r="G1" s="1024"/>
      <c r="H1" s="1024"/>
      <c r="I1" s="1024"/>
      <c r="J1" s="1024"/>
      <c r="K1" s="1024"/>
      <c r="L1" s="1024"/>
      <c r="M1" s="1024"/>
    </row>
    <row r="2" spans="1:13" s="291" customFormat="1" ht="16" thickBot="1" x14ac:dyDescent="0.4">
      <c r="A2" s="415" t="s">
        <v>200</v>
      </c>
      <c r="B2" s="1328">
        <f>'Contact Info'!B3</f>
        <v>0</v>
      </c>
      <c r="C2" s="1328"/>
      <c r="D2" s="1236" t="s">
        <v>776</v>
      </c>
      <c r="E2" s="1236"/>
      <c r="F2" s="1236"/>
      <c r="G2" s="1235"/>
      <c r="H2" s="1235"/>
      <c r="I2" s="1235"/>
      <c r="J2" s="1235"/>
      <c r="K2" s="1235"/>
      <c r="L2" s="1235"/>
      <c r="M2" s="1235"/>
    </row>
    <row r="3" spans="1:13" ht="21.5" thickBot="1" x14ac:dyDescent="0.55000000000000004">
      <c r="A3" s="1329" t="s">
        <v>835</v>
      </c>
      <c r="B3" s="1329"/>
      <c r="C3" s="1329"/>
      <c r="D3" s="1329"/>
      <c r="E3" s="1329"/>
      <c r="F3" s="1329"/>
      <c r="G3" s="1329"/>
      <c r="H3" s="1329"/>
      <c r="I3" s="1329"/>
      <c r="J3" s="1329"/>
      <c r="K3" s="1329"/>
      <c r="L3" s="1329"/>
      <c r="M3" s="1329"/>
    </row>
    <row r="4" spans="1:13" ht="30" customHeight="1" thickBot="1" x14ac:dyDescent="0.4">
      <c r="A4" s="1390" t="s">
        <v>879</v>
      </c>
      <c r="B4" s="1390"/>
      <c r="C4" s="1390"/>
      <c r="D4" s="1390"/>
      <c r="E4" s="1390"/>
      <c r="F4" s="1390"/>
      <c r="G4" s="1390"/>
      <c r="H4" s="1390"/>
      <c r="I4" s="1390"/>
      <c r="J4" s="1331" t="s">
        <v>778</v>
      </c>
      <c r="K4" s="1331"/>
      <c r="L4" s="1331" t="s">
        <v>779</v>
      </c>
      <c r="M4" s="1331"/>
    </row>
    <row r="5" spans="1:13" ht="20" customHeight="1" thickBot="1" x14ac:dyDescent="0.4">
      <c r="A5" s="1327" t="s">
        <v>836</v>
      </c>
      <c r="B5" s="1327"/>
      <c r="C5" s="1327"/>
      <c r="D5" s="1327"/>
      <c r="E5" s="1327"/>
      <c r="F5" s="1327"/>
      <c r="G5" s="1327"/>
      <c r="H5" s="1327"/>
      <c r="I5" s="1327"/>
      <c r="J5" s="1326"/>
      <c r="K5" s="1326"/>
      <c r="L5" s="1326"/>
      <c r="M5" s="1326"/>
    </row>
    <row r="6" spans="1:13" ht="20" customHeight="1" thickBot="1" x14ac:dyDescent="0.4">
      <c r="A6" s="1327" t="s">
        <v>837</v>
      </c>
      <c r="B6" s="1327"/>
      <c r="C6" s="1327"/>
      <c r="D6" s="1327"/>
      <c r="E6" s="1327"/>
      <c r="F6" s="1327"/>
      <c r="G6" s="1327"/>
      <c r="H6" s="1327"/>
      <c r="I6" s="1327"/>
      <c r="J6" s="1326"/>
      <c r="K6" s="1326"/>
      <c r="L6" s="1326"/>
      <c r="M6" s="1326"/>
    </row>
    <row r="7" spans="1:13" ht="20" customHeight="1" thickBot="1" x14ac:dyDescent="0.4">
      <c r="A7" s="1327" t="s">
        <v>400</v>
      </c>
      <c r="B7" s="1327"/>
      <c r="C7" s="1327"/>
      <c r="D7" s="1327"/>
      <c r="E7" s="1327"/>
      <c r="F7" s="1327"/>
      <c r="G7" s="1327"/>
      <c r="H7" s="1327"/>
      <c r="I7" s="1327"/>
      <c r="J7" s="1326"/>
      <c r="K7" s="1326"/>
      <c r="L7" s="1326"/>
      <c r="M7" s="1326"/>
    </row>
    <row r="8" spans="1:13" ht="20" customHeight="1" thickBot="1" x14ac:dyDescent="0.4">
      <c r="A8" s="1327" t="s">
        <v>908</v>
      </c>
      <c r="B8" s="1327"/>
      <c r="C8" s="1327"/>
      <c r="D8" s="1327"/>
      <c r="E8" s="1327"/>
      <c r="F8" s="1327"/>
      <c r="G8" s="1327"/>
      <c r="H8" s="1327"/>
      <c r="I8" s="1327"/>
      <c r="J8" s="1326"/>
      <c r="K8" s="1326"/>
      <c r="L8" s="1326"/>
      <c r="M8" s="1326"/>
    </row>
    <row r="9" spans="1:13" ht="15" thickBot="1" x14ac:dyDescent="0.4">
      <c r="A9" s="1387" t="s">
        <v>876</v>
      </c>
      <c r="B9" s="1388"/>
      <c r="C9" s="1388"/>
      <c r="D9" s="1388"/>
      <c r="E9" s="1388"/>
      <c r="F9" s="1388"/>
      <c r="G9" s="1388"/>
      <c r="H9" s="1388"/>
      <c r="I9" s="1388"/>
      <c r="J9" s="1388"/>
      <c r="K9" s="1388"/>
      <c r="L9" s="1388"/>
      <c r="M9" s="1389"/>
    </row>
    <row r="10" spans="1:13" ht="15" thickBot="1" x14ac:dyDescent="0.4">
      <c r="A10" s="1387"/>
      <c r="B10" s="1388"/>
      <c r="C10" s="1388"/>
      <c r="D10" s="1388"/>
      <c r="E10" s="1388"/>
      <c r="F10" s="1388"/>
      <c r="G10" s="1388"/>
      <c r="H10" s="1388"/>
      <c r="I10" s="1388"/>
      <c r="J10" s="1388"/>
      <c r="K10" s="1388"/>
      <c r="L10" s="1388"/>
      <c r="M10" s="1389"/>
    </row>
    <row r="11" spans="1:13" ht="15" thickBot="1" x14ac:dyDescent="0.4">
      <c r="A11" s="1387"/>
      <c r="B11" s="1388"/>
      <c r="C11" s="1388"/>
      <c r="D11" s="1388"/>
      <c r="E11" s="1388"/>
      <c r="F11" s="1388"/>
      <c r="G11" s="1388"/>
      <c r="H11" s="1388"/>
      <c r="I11" s="1388"/>
      <c r="J11" s="1388"/>
      <c r="K11" s="1388"/>
      <c r="L11" s="1388"/>
      <c r="M11" s="1389"/>
    </row>
    <row r="12" spans="1:13" ht="15" thickBot="1" x14ac:dyDescent="0.4">
      <c r="A12" s="1324" t="s">
        <v>781</v>
      </c>
      <c r="B12" s="1324"/>
      <c r="C12" s="1324"/>
      <c r="D12" s="1324"/>
      <c r="E12" s="1324"/>
      <c r="F12" s="1324"/>
      <c r="G12" s="1324"/>
      <c r="H12" s="1324"/>
      <c r="I12" s="1324"/>
      <c r="J12" s="1324"/>
      <c r="K12" s="1324"/>
      <c r="L12" s="1324"/>
      <c r="M12" s="1324"/>
    </row>
    <row r="13" spans="1:13" ht="15.75" customHeight="1" thickBot="1" x14ac:dyDescent="0.4">
      <c r="A13" s="1325" t="s">
        <v>782</v>
      </c>
      <c r="B13" s="1325"/>
      <c r="C13" s="1325"/>
      <c r="D13" s="1246" t="s">
        <v>24</v>
      </c>
      <c r="E13" s="1247"/>
      <c r="F13" s="1193"/>
      <c r="G13" s="1194"/>
      <c r="H13" s="1194"/>
      <c r="I13" s="1194"/>
      <c r="J13" s="1194"/>
      <c r="K13" s="1194"/>
      <c r="L13" s="1194"/>
      <c r="M13" s="1195"/>
    </row>
    <row r="14" spans="1:13" ht="15.75" customHeight="1" thickBot="1" x14ac:dyDescent="0.4">
      <c r="A14" s="1325"/>
      <c r="B14" s="1325"/>
      <c r="C14" s="1325"/>
      <c r="D14" s="1248"/>
      <c r="E14" s="1249"/>
      <c r="F14" s="1196"/>
      <c r="G14" s="1197"/>
      <c r="H14" s="1197"/>
      <c r="I14" s="1197"/>
      <c r="J14" s="1197"/>
      <c r="K14" s="1197"/>
      <c r="L14" s="1197"/>
      <c r="M14" s="1198"/>
    </row>
    <row r="15" spans="1:13" ht="15" thickBot="1" x14ac:dyDescent="0.4">
      <c r="A15" s="292" t="s">
        <v>789</v>
      </c>
      <c r="B15" s="292" t="s">
        <v>132</v>
      </c>
      <c r="C15" s="292" t="s">
        <v>790</v>
      </c>
      <c r="D15" s="1318" t="s">
        <v>783</v>
      </c>
      <c r="E15" s="1318"/>
      <c r="F15" s="1318"/>
      <c r="G15" s="1318"/>
      <c r="H15" s="1318"/>
      <c r="I15" s="1318"/>
      <c r="J15" s="1318"/>
      <c r="K15" s="1318"/>
      <c r="L15" s="1318"/>
      <c r="M15" s="1318"/>
    </row>
    <row r="16" spans="1:13" ht="15" thickBot="1" x14ac:dyDescent="0.4">
      <c r="A16" s="392"/>
      <c r="B16" s="392"/>
      <c r="C16" s="392"/>
      <c r="D16" s="1318"/>
      <c r="E16" s="1318"/>
      <c r="F16" s="1318"/>
      <c r="G16" s="1318"/>
      <c r="H16" s="1318"/>
      <c r="I16" s="1318"/>
      <c r="J16" s="1318"/>
      <c r="K16" s="1318"/>
      <c r="L16" s="1318"/>
      <c r="M16" s="1318"/>
    </row>
    <row r="17" spans="1:13" ht="15.75" customHeight="1" thickBot="1" x14ac:dyDescent="0.4">
      <c r="A17" s="1391" t="s">
        <v>878</v>
      </c>
      <c r="B17" s="1392"/>
      <c r="C17" s="1392"/>
      <c r="D17" s="1392"/>
      <c r="E17" s="1392"/>
      <c r="F17" s="1392"/>
      <c r="G17" s="1392"/>
      <c r="H17" s="1392"/>
      <c r="I17" s="1392"/>
      <c r="J17" s="1392"/>
      <c r="K17" s="1392"/>
      <c r="L17" s="1392"/>
      <c r="M17" s="1393"/>
    </row>
    <row r="18" spans="1:13" x14ac:dyDescent="0.35">
      <c r="A18" s="1289" t="s">
        <v>784</v>
      </c>
      <c r="B18" s="1290"/>
      <c r="C18" s="1291"/>
      <c r="D18" s="1246" t="s">
        <v>24</v>
      </c>
      <c r="E18" s="1247"/>
      <c r="F18" s="1193"/>
      <c r="G18" s="1194"/>
      <c r="H18" s="1194"/>
      <c r="I18" s="1194"/>
      <c r="J18" s="1194"/>
      <c r="K18" s="1194"/>
      <c r="L18" s="1194"/>
      <c r="M18" s="1195"/>
    </row>
    <row r="19" spans="1:13" ht="15" thickBot="1" x14ac:dyDescent="0.4">
      <c r="A19" s="1292"/>
      <c r="B19" s="1293"/>
      <c r="C19" s="1294"/>
      <c r="D19" s="1248"/>
      <c r="E19" s="1249"/>
      <c r="F19" s="1196"/>
      <c r="G19" s="1197"/>
      <c r="H19" s="1197"/>
      <c r="I19" s="1197"/>
      <c r="J19" s="1197"/>
      <c r="K19" s="1197"/>
      <c r="L19" s="1197"/>
      <c r="M19" s="1198"/>
    </row>
    <row r="20" spans="1:13" ht="18.75" customHeight="1" thickBot="1" x14ac:dyDescent="0.4">
      <c r="A20" s="293" t="s">
        <v>789</v>
      </c>
      <c r="B20" s="293" t="s">
        <v>132</v>
      </c>
      <c r="C20" s="293" t="s">
        <v>790</v>
      </c>
      <c r="D20" s="1310" t="s">
        <v>785</v>
      </c>
      <c r="E20" s="1310"/>
      <c r="F20" s="1310"/>
      <c r="G20" s="1310"/>
      <c r="H20" s="1310"/>
      <c r="I20" s="1310"/>
      <c r="J20" s="1310"/>
      <c r="K20" s="1310"/>
      <c r="L20" s="1310"/>
      <c r="M20" s="1310"/>
    </row>
    <row r="21" spans="1:13" ht="20.149999999999999" customHeight="1" thickBot="1" x14ac:dyDescent="0.4">
      <c r="A21" s="392"/>
      <c r="B21" s="392"/>
      <c r="C21" s="392"/>
      <c r="D21" s="1310"/>
      <c r="E21" s="1310"/>
      <c r="F21" s="1310"/>
      <c r="G21" s="1310"/>
      <c r="H21" s="1310"/>
      <c r="I21" s="1310"/>
      <c r="J21" s="1310"/>
      <c r="K21" s="1310"/>
      <c r="L21" s="1310"/>
      <c r="M21" s="1310"/>
    </row>
    <row r="22" spans="1:13" ht="15" thickBot="1" x14ac:dyDescent="0.4">
      <c r="A22" s="1116" t="s">
        <v>786</v>
      </c>
      <c r="B22" s="1117"/>
      <c r="C22" s="1117"/>
      <c r="D22" s="1117"/>
      <c r="E22" s="1117"/>
      <c r="F22" s="1117"/>
      <c r="G22" s="1117"/>
      <c r="H22" s="1117"/>
      <c r="I22" s="1117"/>
      <c r="J22" s="1117"/>
      <c r="K22" s="1117"/>
      <c r="L22" s="1117"/>
      <c r="M22" s="1118"/>
    </row>
    <row r="23" spans="1:13" ht="15.75" customHeight="1" x14ac:dyDescent="0.35">
      <c r="A23" s="1319" t="s">
        <v>787</v>
      </c>
      <c r="B23" s="1319"/>
      <c r="C23" s="1319"/>
      <c r="D23" s="1246" t="s">
        <v>24</v>
      </c>
      <c r="E23" s="1247"/>
      <c r="F23" s="1193"/>
      <c r="G23" s="1194"/>
      <c r="H23" s="1194"/>
      <c r="I23" s="1194"/>
      <c r="J23" s="1194"/>
      <c r="K23" s="1194"/>
      <c r="L23" s="1194"/>
      <c r="M23" s="1195"/>
    </row>
    <row r="24" spans="1:13" ht="15" thickBot="1" x14ac:dyDescent="0.4">
      <c r="A24" s="1320"/>
      <c r="B24" s="1320"/>
      <c r="C24" s="1320"/>
      <c r="D24" s="1248"/>
      <c r="E24" s="1249"/>
      <c r="F24" s="1196"/>
      <c r="G24" s="1197"/>
      <c r="H24" s="1197"/>
      <c r="I24" s="1197"/>
      <c r="J24" s="1197"/>
      <c r="K24" s="1197"/>
      <c r="L24" s="1197"/>
      <c r="M24" s="1198"/>
    </row>
    <row r="25" spans="1:13" ht="15" thickBot="1" x14ac:dyDescent="0.4">
      <c r="A25" s="292" t="s">
        <v>789</v>
      </c>
      <c r="B25" s="292" t="s">
        <v>132</v>
      </c>
      <c r="C25" s="292" t="s">
        <v>790</v>
      </c>
      <c r="D25" s="1317" t="s">
        <v>788</v>
      </c>
      <c r="E25" s="1317"/>
      <c r="F25" s="1317"/>
      <c r="G25" s="1317"/>
      <c r="H25" s="1317"/>
      <c r="I25" s="1317"/>
      <c r="J25" s="1317"/>
      <c r="K25" s="1317"/>
      <c r="L25" s="1317"/>
      <c r="M25" s="1317"/>
    </row>
    <row r="26" spans="1:13" ht="15" customHeight="1" thickBot="1" x14ac:dyDescent="0.4">
      <c r="A26" s="392"/>
      <c r="B26" s="392"/>
      <c r="C26" s="392"/>
      <c r="D26" s="1317"/>
      <c r="E26" s="1317"/>
      <c r="F26" s="1317"/>
      <c r="G26" s="1317"/>
      <c r="H26" s="1317"/>
      <c r="I26" s="1317"/>
      <c r="J26" s="1317"/>
      <c r="K26" s="1317"/>
      <c r="L26" s="1317"/>
      <c r="M26" s="1317"/>
    </row>
    <row r="27" spans="1:13" ht="14.25" customHeight="1" x14ac:dyDescent="0.35">
      <c r="A27" s="1382" t="s">
        <v>789</v>
      </c>
      <c r="B27" s="1382" t="s">
        <v>132</v>
      </c>
      <c r="C27" s="1382" t="s">
        <v>790</v>
      </c>
      <c r="D27" s="1364" t="s">
        <v>909</v>
      </c>
      <c r="E27" s="1365"/>
      <c r="F27" s="1365"/>
      <c r="G27" s="1365"/>
      <c r="H27" s="1365"/>
      <c r="I27" s="1365"/>
      <c r="J27" s="1365"/>
      <c r="K27" s="1365"/>
      <c r="L27" s="1365"/>
      <c r="M27" s="1366"/>
    </row>
    <row r="28" spans="1:13" ht="14.25" customHeight="1" thickBot="1" x14ac:dyDescent="0.4">
      <c r="A28" s="1383"/>
      <c r="B28" s="1383"/>
      <c r="C28" s="1383"/>
      <c r="D28" s="1384"/>
      <c r="E28" s="1385"/>
      <c r="F28" s="1385"/>
      <c r="G28" s="1385"/>
      <c r="H28" s="1385"/>
      <c r="I28" s="1385"/>
      <c r="J28" s="1385"/>
      <c r="K28" s="1385"/>
      <c r="L28" s="1385"/>
      <c r="M28" s="1386"/>
    </row>
    <row r="29" spans="1:13" ht="14.25" customHeight="1" x14ac:dyDescent="0.35">
      <c r="A29" s="1210"/>
      <c r="B29" s="1210"/>
      <c r="C29" s="1210"/>
      <c r="D29" s="1384"/>
      <c r="E29" s="1385"/>
      <c r="F29" s="1385"/>
      <c r="G29" s="1385"/>
      <c r="H29" s="1385"/>
      <c r="I29" s="1385"/>
      <c r="J29" s="1385"/>
      <c r="K29" s="1385"/>
      <c r="L29" s="1385"/>
      <c r="M29" s="1386"/>
    </row>
    <row r="30" spans="1:13" ht="14.25" customHeight="1" thickBot="1" x14ac:dyDescent="0.4">
      <c r="A30" s="1211"/>
      <c r="B30" s="1211"/>
      <c r="C30" s="1211"/>
      <c r="D30" s="1367"/>
      <c r="E30" s="1368"/>
      <c r="F30" s="1368"/>
      <c r="G30" s="1368"/>
      <c r="H30" s="1368"/>
      <c r="I30" s="1368"/>
      <c r="J30" s="1368"/>
      <c r="K30" s="1368"/>
      <c r="L30" s="1368"/>
      <c r="M30" s="1369"/>
    </row>
    <row r="31" spans="1:13" ht="15" thickBot="1" x14ac:dyDescent="0.4">
      <c r="A31" s="1103" t="s">
        <v>791</v>
      </c>
      <c r="B31" s="1104"/>
      <c r="C31" s="1104"/>
      <c r="D31" s="1104"/>
      <c r="E31" s="1104"/>
      <c r="F31" s="1104"/>
      <c r="G31" s="1104"/>
      <c r="H31" s="1104"/>
      <c r="I31" s="1104"/>
      <c r="J31" s="1104"/>
      <c r="K31" s="1104"/>
      <c r="L31" s="1104"/>
      <c r="M31" s="1105"/>
    </row>
    <row r="32" spans="1:13" ht="15.75" customHeight="1" x14ac:dyDescent="0.35">
      <c r="A32" s="1308" t="s">
        <v>792</v>
      </c>
      <c r="B32" s="1308"/>
      <c r="C32" s="1308"/>
      <c r="D32" s="1246" t="s">
        <v>24</v>
      </c>
      <c r="E32" s="1247"/>
      <c r="F32" s="1193"/>
      <c r="G32" s="1194"/>
      <c r="H32" s="1194"/>
      <c r="I32" s="1194"/>
      <c r="J32" s="1194"/>
      <c r="K32" s="1194"/>
      <c r="L32" s="1194"/>
      <c r="M32" s="1195"/>
    </row>
    <row r="33" spans="1:13" ht="15" thickBot="1" x14ac:dyDescent="0.4">
      <c r="A33" s="1309"/>
      <c r="B33" s="1309"/>
      <c r="C33" s="1309"/>
      <c r="D33" s="1248"/>
      <c r="E33" s="1249"/>
      <c r="F33" s="1196"/>
      <c r="G33" s="1197"/>
      <c r="H33" s="1197"/>
      <c r="I33" s="1197"/>
      <c r="J33" s="1197"/>
      <c r="K33" s="1197"/>
      <c r="L33" s="1197"/>
      <c r="M33" s="1198"/>
    </row>
    <row r="34" spans="1:13" ht="15" thickBot="1" x14ac:dyDescent="0.4">
      <c r="A34" s="293" t="s">
        <v>789</v>
      </c>
      <c r="B34" s="293" t="s">
        <v>132</v>
      </c>
      <c r="C34" s="293" t="s">
        <v>790</v>
      </c>
      <c r="D34" s="1310" t="s">
        <v>793</v>
      </c>
      <c r="E34" s="1310"/>
      <c r="F34" s="1310"/>
      <c r="G34" s="1310"/>
      <c r="H34" s="1310"/>
      <c r="I34" s="1310"/>
      <c r="J34" s="1310"/>
      <c r="K34" s="1310"/>
      <c r="L34" s="1310"/>
      <c r="M34" s="1310"/>
    </row>
    <row r="35" spans="1:13" ht="15" thickBot="1" x14ac:dyDescent="0.4">
      <c r="A35" s="392"/>
      <c r="B35" s="392"/>
      <c r="C35" s="392"/>
      <c r="D35" s="1310"/>
      <c r="E35" s="1310"/>
      <c r="F35" s="1310"/>
      <c r="G35" s="1310"/>
      <c r="H35" s="1310"/>
      <c r="I35" s="1310"/>
      <c r="J35" s="1310"/>
      <c r="K35" s="1310"/>
      <c r="L35" s="1310"/>
      <c r="M35" s="1310"/>
    </row>
    <row r="36" spans="1:13" ht="20.5" customHeight="1" thickBot="1" x14ac:dyDescent="0.4">
      <c r="A36" s="293" t="s">
        <v>789</v>
      </c>
      <c r="B36" s="293" t="s">
        <v>132</v>
      </c>
      <c r="C36" s="293" t="s">
        <v>790</v>
      </c>
      <c r="D36" s="1310" t="s">
        <v>794</v>
      </c>
      <c r="E36" s="1310"/>
      <c r="F36" s="1310"/>
      <c r="G36" s="1310"/>
      <c r="H36" s="1310"/>
      <c r="I36" s="1310"/>
      <c r="J36" s="1310"/>
      <c r="K36" s="1310"/>
      <c r="L36" s="1310"/>
      <c r="M36" s="1310"/>
    </row>
    <row r="37" spans="1:13" ht="15" thickBot="1" x14ac:dyDescent="0.4">
      <c r="A37" s="392"/>
      <c r="B37" s="392"/>
      <c r="C37" s="392"/>
      <c r="D37" s="1310"/>
      <c r="E37" s="1310"/>
      <c r="F37" s="1310"/>
      <c r="G37" s="1310"/>
      <c r="H37" s="1310"/>
      <c r="I37" s="1310"/>
      <c r="J37" s="1310"/>
      <c r="K37" s="1310"/>
      <c r="L37" s="1310"/>
      <c r="M37" s="1310"/>
    </row>
    <row r="38" spans="1:13" ht="19.25" customHeight="1" thickBot="1" x14ac:dyDescent="0.4">
      <c r="A38" s="293" t="s">
        <v>789</v>
      </c>
      <c r="B38" s="293" t="s">
        <v>132</v>
      </c>
      <c r="C38" s="293" t="s">
        <v>790</v>
      </c>
      <c r="D38" s="1310" t="s">
        <v>795</v>
      </c>
      <c r="E38" s="1310"/>
      <c r="F38" s="1310"/>
      <c r="G38" s="1310"/>
      <c r="H38" s="1310"/>
      <c r="I38" s="1310"/>
      <c r="J38" s="1310"/>
      <c r="K38" s="1310"/>
      <c r="L38" s="1310"/>
      <c r="M38" s="1310"/>
    </row>
    <row r="39" spans="1:13" ht="20.149999999999999" customHeight="1" thickBot="1" x14ac:dyDescent="0.4">
      <c r="A39" s="392"/>
      <c r="B39" s="392"/>
      <c r="C39" s="392"/>
      <c r="D39" s="1310"/>
      <c r="E39" s="1310"/>
      <c r="F39" s="1310"/>
      <c r="G39" s="1310"/>
      <c r="H39" s="1310"/>
      <c r="I39" s="1310"/>
      <c r="J39" s="1310"/>
      <c r="K39" s="1310"/>
      <c r="L39" s="1310"/>
      <c r="M39" s="1310"/>
    </row>
    <row r="40" spans="1:13" ht="15" thickBot="1" x14ac:dyDescent="0.4">
      <c r="A40" s="1116" t="s">
        <v>796</v>
      </c>
      <c r="B40" s="1117"/>
      <c r="C40" s="1117"/>
      <c r="D40" s="1117"/>
      <c r="E40" s="1117"/>
      <c r="F40" s="1117"/>
      <c r="G40" s="1117"/>
      <c r="H40" s="1117"/>
      <c r="I40" s="1117"/>
      <c r="J40" s="1117"/>
      <c r="K40" s="1117"/>
      <c r="L40" s="1117"/>
      <c r="M40" s="1118"/>
    </row>
    <row r="41" spans="1:13" x14ac:dyDescent="0.35">
      <c r="A41" s="1319" t="s">
        <v>797</v>
      </c>
      <c r="B41" s="1319"/>
      <c r="C41" s="1319"/>
      <c r="D41" s="1246" t="s">
        <v>24</v>
      </c>
      <c r="E41" s="1247"/>
      <c r="F41" s="1193"/>
      <c r="G41" s="1194"/>
      <c r="H41" s="1194"/>
      <c r="I41" s="1194"/>
      <c r="J41" s="1194"/>
      <c r="K41" s="1194"/>
      <c r="L41" s="1194"/>
      <c r="M41" s="1195"/>
    </row>
    <row r="42" spans="1:13" ht="15" thickBot="1" x14ac:dyDescent="0.4">
      <c r="A42" s="1320"/>
      <c r="B42" s="1320"/>
      <c r="C42" s="1320"/>
      <c r="D42" s="1248"/>
      <c r="E42" s="1249"/>
      <c r="F42" s="1196"/>
      <c r="G42" s="1197"/>
      <c r="H42" s="1197"/>
      <c r="I42" s="1197"/>
      <c r="J42" s="1197"/>
      <c r="K42" s="1197"/>
      <c r="L42" s="1197"/>
      <c r="M42" s="1198"/>
    </row>
    <row r="43" spans="1:13" ht="15" thickBot="1" x14ac:dyDescent="0.4">
      <c r="A43" s="292" t="s">
        <v>789</v>
      </c>
      <c r="B43" s="292" t="s">
        <v>132</v>
      </c>
      <c r="C43" s="292" t="s">
        <v>790</v>
      </c>
      <c r="D43" s="1317" t="s">
        <v>798</v>
      </c>
      <c r="E43" s="1317"/>
      <c r="F43" s="1317"/>
      <c r="G43" s="1317"/>
      <c r="H43" s="1317"/>
      <c r="I43" s="1317"/>
      <c r="J43" s="1317"/>
      <c r="K43" s="1317"/>
      <c r="L43" s="1317"/>
      <c r="M43" s="1317"/>
    </row>
    <row r="44" spans="1:13" ht="20.149999999999999" customHeight="1" thickBot="1" x14ac:dyDescent="0.4">
      <c r="A44" s="392"/>
      <c r="B44" s="392"/>
      <c r="C44" s="392"/>
      <c r="D44" s="1317"/>
      <c r="E44" s="1317"/>
      <c r="F44" s="1317"/>
      <c r="G44" s="1317"/>
      <c r="H44" s="1317"/>
      <c r="I44" s="1317"/>
      <c r="J44" s="1317"/>
      <c r="K44" s="1317"/>
      <c r="L44" s="1317"/>
      <c r="M44" s="1317"/>
    </row>
    <row r="45" spans="1:13" ht="15" thickBot="1" x14ac:dyDescent="0.4">
      <c r="A45" s="1103" t="s">
        <v>799</v>
      </c>
      <c r="B45" s="1104"/>
      <c r="C45" s="1104"/>
      <c r="D45" s="1104"/>
      <c r="E45" s="1104"/>
      <c r="F45" s="1104"/>
      <c r="G45" s="1104"/>
      <c r="H45" s="1104"/>
      <c r="I45" s="1104"/>
      <c r="J45" s="1104"/>
      <c r="K45" s="1104"/>
      <c r="L45" s="1104"/>
      <c r="M45" s="1105"/>
    </row>
    <row r="46" spans="1:13" ht="15.75" customHeight="1" x14ac:dyDescent="0.35">
      <c r="A46" s="1370" t="s">
        <v>886</v>
      </c>
      <c r="B46" s="1371"/>
      <c r="C46" s="1372"/>
      <c r="D46" s="1246" t="s">
        <v>24</v>
      </c>
      <c r="E46" s="1247"/>
      <c r="F46" s="1193"/>
      <c r="G46" s="1194"/>
      <c r="H46" s="1194"/>
      <c r="I46" s="1194"/>
      <c r="J46" s="1194"/>
      <c r="K46" s="1194"/>
      <c r="L46" s="1194"/>
      <c r="M46" s="1195"/>
    </row>
    <row r="47" spans="1:13" ht="20" customHeight="1" thickBot="1" x14ac:dyDescent="0.4">
      <c r="A47" s="1373"/>
      <c r="B47" s="1374"/>
      <c r="C47" s="1375"/>
      <c r="D47" s="1248"/>
      <c r="E47" s="1249"/>
      <c r="F47" s="1196"/>
      <c r="G47" s="1197"/>
      <c r="H47" s="1197"/>
      <c r="I47" s="1197"/>
      <c r="J47" s="1197"/>
      <c r="K47" s="1197"/>
      <c r="L47" s="1197"/>
      <c r="M47" s="1198"/>
    </row>
    <row r="48" spans="1:13" ht="20" customHeight="1" thickBot="1" x14ac:dyDescent="0.4">
      <c r="A48" s="293" t="s">
        <v>789</v>
      </c>
      <c r="B48" s="293" t="s">
        <v>132</v>
      </c>
      <c r="C48" s="293" t="s">
        <v>790</v>
      </c>
      <c r="D48" s="1376" t="s">
        <v>838</v>
      </c>
      <c r="E48" s="1377"/>
      <c r="F48" s="1377"/>
      <c r="G48" s="1377"/>
      <c r="H48" s="1377"/>
      <c r="I48" s="1377"/>
      <c r="J48" s="1377"/>
      <c r="K48" s="1377"/>
      <c r="L48" s="1377"/>
      <c r="M48" s="1378"/>
    </row>
    <row r="49" spans="1:13" ht="20" customHeight="1" thickBot="1" x14ac:dyDescent="0.4">
      <c r="A49" s="392"/>
      <c r="B49" s="392"/>
      <c r="C49" s="392"/>
      <c r="D49" s="1379"/>
      <c r="E49" s="1380"/>
      <c r="F49" s="1380"/>
      <c r="G49" s="1380"/>
      <c r="H49" s="1380"/>
      <c r="I49" s="1380"/>
      <c r="J49" s="1380"/>
      <c r="K49" s="1380"/>
      <c r="L49" s="1380"/>
      <c r="M49" s="1381"/>
    </row>
    <row r="50" spans="1:13" ht="15.75" customHeight="1" thickBot="1" x14ac:dyDescent="0.4">
      <c r="A50" s="1361" t="s">
        <v>802</v>
      </c>
      <c r="B50" s="1362"/>
      <c r="C50" s="1362"/>
      <c r="D50" s="1362"/>
      <c r="E50" s="1362"/>
      <c r="F50" s="1362"/>
      <c r="G50" s="1362"/>
      <c r="H50" s="1362"/>
      <c r="I50" s="1362"/>
      <c r="J50" s="1362"/>
      <c r="K50" s="1362"/>
      <c r="L50" s="1362"/>
      <c r="M50" s="1363"/>
    </row>
    <row r="51" spans="1:13" ht="15.75" customHeight="1" x14ac:dyDescent="0.35">
      <c r="A51" s="1319" t="s">
        <v>804</v>
      </c>
      <c r="B51" s="1319"/>
      <c r="C51" s="1319"/>
      <c r="D51" s="1246" t="s">
        <v>24</v>
      </c>
      <c r="E51" s="1247"/>
      <c r="F51" s="1193"/>
      <c r="G51" s="1194"/>
      <c r="H51" s="1194"/>
      <c r="I51" s="1194"/>
      <c r="J51" s="1194"/>
      <c r="K51" s="1194"/>
      <c r="L51" s="1194"/>
      <c r="M51" s="1195"/>
    </row>
    <row r="52" spans="1:13" ht="14.5" customHeight="1" thickBot="1" x14ac:dyDescent="0.4">
      <c r="A52" s="1320"/>
      <c r="B52" s="1320"/>
      <c r="C52" s="1320"/>
      <c r="D52" s="1248"/>
      <c r="E52" s="1249"/>
      <c r="F52" s="1196"/>
      <c r="G52" s="1197"/>
      <c r="H52" s="1197"/>
      <c r="I52" s="1197"/>
      <c r="J52" s="1197"/>
      <c r="K52" s="1197"/>
      <c r="L52" s="1197"/>
      <c r="M52" s="1198"/>
    </row>
    <row r="53" spans="1:13" ht="15.65" customHeight="1" thickBot="1" x14ac:dyDescent="0.4">
      <c r="A53" s="292" t="s">
        <v>789</v>
      </c>
      <c r="B53" s="292" t="s">
        <v>132</v>
      </c>
      <c r="C53" s="292" t="s">
        <v>790</v>
      </c>
      <c r="D53" s="1364" t="s">
        <v>839</v>
      </c>
      <c r="E53" s="1365"/>
      <c r="F53" s="1365"/>
      <c r="G53" s="1365"/>
      <c r="H53" s="1365"/>
      <c r="I53" s="1365"/>
      <c r="J53" s="1365"/>
      <c r="K53" s="1365"/>
      <c r="L53" s="1365"/>
      <c r="M53" s="1366"/>
    </row>
    <row r="54" spans="1:13" ht="20.149999999999999" customHeight="1" thickBot="1" x14ac:dyDescent="0.4">
      <c r="A54" s="392"/>
      <c r="B54" s="392"/>
      <c r="C54" s="392"/>
      <c r="D54" s="1367"/>
      <c r="E54" s="1368"/>
      <c r="F54" s="1368"/>
      <c r="G54" s="1368"/>
      <c r="H54" s="1368"/>
      <c r="I54" s="1368"/>
      <c r="J54" s="1368"/>
      <c r="K54" s="1368"/>
      <c r="L54" s="1368"/>
      <c r="M54" s="1369"/>
    </row>
    <row r="55" spans="1:13" ht="15" thickBot="1" x14ac:dyDescent="0.4">
      <c r="A55" s="1103" t="s">
        <v>808</v>
      </c>
      <c r="B55" s="1104"/>
      <c r="C55" s="1104"/>
      <c r="D55" s="1104"/>
      <c r="E55" s="1104"/>
      <c r="F55" s="1104"/>
      <c r="G55" s="1104"/>
      <c r="H55" s="1104"/>
      <c r="I55" s="1104"/>
      <c r="J55" s="1104"/>
      <c r="K55" s="1104"/>
      <c r="L55" s="1104"/>
      <c r="M55" s="1105"/>
    </row>
    <row r="56" spans="1:13" ht="15.75" customHeight="1" x14ac:dyDescent="0.35">
      <c r="A56" s="1355" t="s">
        <v>910</v>
      </c>
      <c r="B56" s="1356"/>
      <c r="C56" s="1357"/>
      <c r="D56" s="1246" t="s">
        <v>24</v>
      </c>
      <c r="E56" s="1247"/>
      <c r="F56" s="1193"/>
      <c r="G56" s="1194"/>
      <c r="H56" s="1194"/>
      <c r="I56" s="1194"/>
      <c r="J56" s="1194"/>
      <c r="K56" s="1194"/>
      <c r="L56" s="1194"/>
      <c r="M56" s="1195"/>
    </row>
    <row r="57" spans="1:13" ht="15" thickBot="1" x14ac:dyDescent="0.4">
      <c r="A57" s="1358"/>
      <c r="B57" s="1359"/>
      <c r="C57" s="1360"/>
      <c r="D57" s="1248"/>
      <c r="E57" s="1249"/>
      <c r="F57" s="1196"/>
      <c r="G57" s="1197"/>
      <c r="H57" s="1197"/>
      <c r="I57" s="1197"/>
      <c r="J57" s="1197"/>
      <c r="K57" s="1197"/>
      <c r="L57" s="1197"/>
      <c r="M57" s="1198"/>
    </row>
    <row r="58" spans="1:13" ht="15" thickBot="1" x14ac:dyDescent="0.4">
      <c r="A58" s="293" t="s">
        <v>789</v>
      </c>
      <c r="B58" s="293" t="s">
        <v>132</v>
      </c>
      <c r="C58" s="293" t="s">
        <v>790</v>
      </c>
      <c r="D58" s="1279" t="s">
        <v>800</v>
      </c>
      <c r="E58" s="1281" t="s">
        <v>915</v>
      </c>
      <c r="F58" s="1281"/>
      <c r="G58" s="1281"/>
      <c r="H58" s="1351" t="s">
        <v>814</v>
      </c>
      <c r="I58" s="1351"/>
      <c r="J58" s="1351"/>
      <c r="K58" s="1351"/>
      <c r="L58" s="1351"/>
      <c r="M58" s="1352"/>
    </row>
    <row r="59" spans="1:13" ht="15" thickBot="1" x14ac:dyDescent="0.4">
      <c r="A59" s="392"/>
      <c r="B59" s="392"/>
      <c r="C59" s="392"/>
      <c r="D59" s="1280"/>
      <c r="E59" s="1283"/>
      <c r="F59" s="1283"/>
      <c r="G59" s="1283"/>
      <c r="H59" s="1353"/>
      <c r="I59" s="1353"/>
      <c r="J59" s="1353"/>
      <c r="K59" s="1353"/>
      <c r="L59" s="1353"/>
      <c r="M59" s="1354"/>
    </row>
    <row r="60" spans="1:13" ht="15" thickBot="1" x14ac:dyDescent="0.4">
      <c r="A60" s="293" t="s">
        <v>789</v>
      </c>
      <c r="B60" s="293" t="s">
        <v>132</v>
      </c>
      <c r="C60" s="293" t="s">
        <v>790</v>
      </c>
      <c r="D60" s="1279" t="s">
        <v>800</v>
      </c>
      <c r="E60" s="1281" t="s">
        <v>916</v>
      </c>
      <c r="F60" s="1281"/>
      <c r="G60" s="1281"/>
      <c r="H60" s="1351" t="s">
        <v>814</v>
      </c>
      <c r="I60" s="1351"/>
      <c r="J60" s="1351"/>
      <c r="K60" s="1351"/>
      <c r="L60" s="1351"/>
      <c r="M60" s="1352"/>
    </row>
    <row r="61" spans="1:13" ht="15" thickBot="1" x14ac:dyDescent="0.4">
      <c r="A61" s="392"/>
      <c r="B61" s="392"/>
      <c r="C61" s="392"/>
      <c r="D61" s="1280"/>
      <c r="E61" s="1283"/>
      <c r="F61" s="1283"/>
      <c r="G61" s="1283"/>
      <c r="H61" s="1353"/>
      <c r="I61" s="1353"/>
      <c r="J61" s="1353"/>
      <c r="K61" s="1353"/>
      <c r="L61" s="1353"/>
      <c r="M61" s="1354"/>
    </row>
    <row r="62" spans="1:13" ht="18" customHeight="1" thickBot="1" x14ac:dyDescent="0.4">
      <c r="A62" s="293" t="s">
        <v>789</v>
      </c>
      <c r="B62" s="293" t="s">
        <v>132</v>
      </c>
      <c r="C62" s="293" t="s">
        <v>790</v>
      </c>
      <c r="D62" s="1279" t="s">
        <v>800</v>
      </c>
      <c r="E62" s="1281" t="s">
        <v>875</v>
      </c>
      <c r="F62" s="1281"/>
      <c r="G62" s="1281"/>
      <c r="H62" s="1281"/>
      <c r="I62" s="1281"/>
      <c r="J62" s="1281"/>
      <c r="K62" s="1281"/>
      <c r="L62" s="1344" t="s">
        <v>816</v>
      </c>
      <c r="M62" s="1345"/>
    </row>
    <row r="63" spans="1:13" ht="15" customHeight="1" thickBot="1" x14ac:dyDescent="0.4">
      <c r="A63" s="392"/>
      <c r="B63" s="392"/>
      <c r="C63" s="392"/>
      <c r="D63" s="1280"/>
      <c r="E63" s="1283"/>
      <c r="F63" s="1283"/>
      <c r="G63" s="1283"/>
      <c r="H63" s="1283"/>
      <c r="I63" s="1283"/>
      <c r="J63" s="1283"/>
      <c r="K63" s="1283"/>
      <c r="L63" s="1346"/>
      <c r="M63" s="1347"/>
    </row>
    <row r="64" spans="1:13" ht="25.5" customHeight="1" thickBot="1" x14ac:dyDescent="0.4">
      <c r="A64" s="293" t="s">
        <v>789</v>
      </c>
      <c r="B64" s="293" t="s">
        <v>132</v>
      </c>
      <c r="C64" s="293" t="s">
        <v>790</v>
      </c>
      <c r="D64" s="1279" t="s">
        <v>800</v>
      </c>
      <c r="E64" s="1342" t="s">
        <v>817</v>
      </c>
      <c r="F64" s="1342"/>
      <c r="G64" s="1342"/>
      <c r="H64" s="1342"/>
      <c r="I64" s="1342"/>
      <c r="J64" s="1342"/>
      <c r="K64" s="1342"/>
      <c r="L64" s="1344" t="s">
        <v>818</v>
      </c>
      <c r="M64" s="1345"/>
    </row>
    <row r="65" spans="1:13" ht="15.75" customHeight="1" thickBot="1" x14ac:dyDescent="0.4">
      <c r="A65" s="392"/>
      <c r="B65" s="392"/>
      <c r="C65" s="392"/>
      <c r="D65" s="1280"/>
      <c r="E65" s="1343"/>
      <c r="F65" s="1343"/>
      <c r="G65" s="1343"/>
      <c r="H65" s="1343"/>
      <c r="I65" s="1343"/>
      <c r="J65" s="1343"/>
      <c r="K65" s="1343"/>
      <c r="L65" s="1346"/>
      <c r="M65" s="1347"/>
    </row>
    <row r="66" spans="1:13" ht="15.75" customHeight="1" thickBot="1" x14ac:dyDescent="0.4">
      <c r="A66" s="406"/>
      <c r="B66" s="407"/>
      <c r="C66" s="407"/>
      <c r="D66" s="1348" t="s">
        <v>902</v>
      </c>
      <c r="E66" s="1348"/>
      <c r="F66" s="1348"/>
      <c r="G66" s="1348"/>
      <c r="H66" s="1348"/>
      <c r="I66" s="1348"/>
      <c r="J66" s="1348"/>
      <c r="K66" s="1348"/>
      <c r="L66" s="1348"/>
      <c r="M66" s="408"/>
    </row>
    <row r="67" spans="1:13" x14ac:dyDescent="0.35">
      <c r="A67" s="1349" t="s">
        <v>840</v>
      </c>
      <c r="B67" s="1349"/>
      <c r="C67" s="1349"/>
      <c r="D67" s="1246" t="s">
        <v>24</v>
      </c>
      <c r="E67" s="1247"/>
      <c r="F67" s="1193"/>
      <c r="G67" s="1194"/>
      <c r="H67" s="1194"/>
      <c r="I67" s="1194"/>
      <c r="J67" s="1194"/>
      <c r="K67" s="1194"/>
      <c r="L67" s="1194"/>
      <c r="M67" s="1195"/>
    </row>
    <row r="68" spans="1:13" ht="15" customHeight="1" thickBot="1" x14ac:dyDescent="0.4">
      <c r="A68" s="1350"/>
      <c r="B68" s="1350"/>
      <c r="C68" s="1350"/>
      <c r="D68" s="1248"/>
      <c r="E68" s="1249"/>
      <c r="F68" s="1196"/>
      <c r="G68" s="1197"/>
      <c r="H68" s="1197"/>
      <c r="I68" s="1197"/>
      <c r="J68" s="1197"/>
      <c r="K68" s="1197"/>
      <c r="L68" s="1197"/>
      <c r="M68" s="1198"/>
    </row>
    <row r="69" spans="1:13" ht="15" customHeight="1" x14ac:dyDescent="0.35">
      <c r="A69" s="1334" t="s">
        <v>911</v>
      </c>
      <c r="B69" s="1335"/>
      <c r="C69" s="1335"/>
      <c r="D69" s="1335"/>
      <c r="E69" s="1335"/>
      <c r="F69" s="1335"/>
      <c r="G69" s="1335"/>
      <c r="H69" s="1335"/>
      <c r="I69" s="1335"/>
      <c r="J69" s="1335"/>
      <c r="K69" s="1335"/>
      <c r="L69" s="1335"/>
      <c r="M69" s="1336"/>
    </row>
    <row r="70" spans="1:13" ht="15" thickBot="1" x14ac:dyDescent="0.4">
      <c r="A70" s="1337"/>
      <c r="B70" s="1338"/>
      <c r="C70" s="1338"/>
      <c r="D70" s="1338"/>
      <c r="E70" s="1338"/>
      <c r="F70" s="1338"/>
      <c r="G70" s="1338"/>
      <c r="H70" s="1338"/>
      <c r="I70" s="1338"/>
      <c r="J70" s="1338"/>
      <c r="K70" s="1338"/>
      <c r="L70" s="1338"/>
      <c r="M70" s="1339"/>
    </row>
    <row r="71" spans="1:13" ht="15" thickBot="1" x14ac:dyDescent="0.4">
      <c r="A71" s="292" t="s">
        <v>789</v>
      </c>
      <c r="B71" s="292" t="s">
        <v>132</v>
      </c>
      <c r="C71" s="292" t="s">
        <v>790</v>
      </c>
      <c r="D71" s="1256" t="s">
        <v>800</v>
      </c>
      <c r="E71" s="1285" t="s">
        <v>820</v>
      </c>
      <c r="F71" s="1285"/>
      <c r="G71" s="1285"/>
      <c r="H71" s="1285"/>
      <c r="I71" s="1285"/>
      <c r="J71" s="1285"/>
      <c r="K71" s="1285"/>
      <c r="L71" s="1285"/>
      <c r="M71" s="1340"/>
    </row>
    <row r="72" spans="1:13" ht="15" thickBot="1" x14ac:dyDescent="0.4">
      <c r="A72" s="392"/>
      <c r="B72" s="392"/>
      <c r="C72" s="392"/>
      <c r="D72" s="1257"/>
      <c r="E72" s="1286"/>
      <c r="F72" s="1286"/>
      <c r="G72" s="1286"/>
      <c r="H72" s="1286"/>
      <c r="I72" s="1286"/>
      <c r="J72" s="1286"/>
      <c r="K72" s="1286"/>
      <c r="L72" s="1286"/>
      <c r="M72" s="1341"/>
    </row>
    <row r="73" spans="1:13" ht="15" thickBot="1" x14ac:dyDescent="0.4">
      <c r="A73" s="292" t="s">
        <v>789</v>
      </c>
      <c r="B73" s="292" t="s">
        <v>132</v>
      </c>
      <c r="C73" s="292" t="s">
        <v>790</v>
      </c>
      <c r="D73" s="1256" t="s">
        <v>800</v>
      </c>
      <c r="E73" s="1285" t="s">
        <v>821</v>
      </c>
      <c r="F73" s="1285"/>
      <c r="G73" s="1285"/>
      <c r="H73" s="1285"/>
      <c r="I73" s="1285"/>
      <c r="J73" s="1285"/>
      <c r="K73" s="1285"/>
      <c r="L73" s="1285"/>
      <c r="M73" s="1340"/>
    </row>
    <row r="74" spans="1:13" ht="20" customHeight="1" thickBot="1" x14ac:dyDescent="0.4">
      <c r="A74" s="392"/>
      <c r="B74" s="392"/>
      <c r="C74" s="392"/>
      <c r="D74" s="1257"/>
      <c r="E74" s="1286"/>
      <c r="F74" s="1286"/>
      <c r="G74" s="1286"/>
      <c r="H74" s="1286"/>
      <c r="I74" s="1286"/>
      <c r="J74" s="1286"/>
      <c r="K74" s="1286"/>
      <c r="L74" s="1286"/>
      <c r="M74" s="1341"/>
    </row>
    <row r="75" spans="1:13" ht="15.75" customHeight="1" thickBot="1" x14ac:dyDescent="0.4">
      <c r="A75" s="1103" t="s">
        <v>822</v>
      </c>
      <c r="B75" s="1104"/>
      <c r="C75" s="1104"/>
      <c r="D75" s="1104"/>
      <c r="E75" s="1104"/>
      <c r="F75" s="1104"/>
      <c r="G75" s="1104"/>
      <c r="H75" s="1104"/>
      <c r="I75" s="1104"/>
      <c r="J75" s="1104"/>
      <c r="K75" s="1104"/>
      <c r="L75" s="1104"/>
      <c r="M75" s="1105"/>
    </row>
    <row r="76" spans="1:13" x14ac:dyDescent="0.35">
      <c r="A76" s="1289" t="s">
        <v>841</v>
      </c>
      <c r="B76" s="1290"/>
      <c r="C76" s="1291"/>
      <c r="D76" s="1246" t="s">
        <v>24</v>
      </c>
      <c r="E76" s="1247"/>
      <c r="F76" s="1193"/>
      <c r="G76" s="1194"/>
      <c r="H76" s="1194"/>
      <c r="I76" s="1194"/>
      <c r="J76" s="1194"/>
      <c r="K76" s="1194"/>
      <c r="L76" s="1194"/>
      <c r="M76" s="1195"/>
    </row>
    <row r="77" spans="1:13" ht="15" thickBot="1" x14ac:dyDescent="0.4">
      <c r="A77" s="1292"/>
      <c r="B77" s="1293"/>
      <c r="C77" s="1294"/>
      <c r="D77" s="1248"/>
      <c r="E77" s="1249"/>
      <c r="F77" s="1196"/>
      <c r="G77" s="1197"/>
      <c r="H77" s="1197"/>
      <c r="I77" s="1197"/>
      <c r="J77" s="1197"/>
      <c r="K77" s="1197"/>
      <c r="L77" s="1197"/>
      <c r="M77" s="1198"/>
    </row>
    <row r="78" spans="1:13" ht="17.5" customHeight="1" thickBot="1" x14ac:dyDescent="0.4">
      <c r="A78" s="293" t="s">
        <v>789</v>
      </c>
      <c r="B78" s="293" t="s">
        <v>132</v>
      </c>
      <c r="C78" s="293" t="s">
        <v>790</v>
      </c>
      <c r="D78" s="1310" t="s">
        <v>842</v>
      </c>
      <c r="E78" s="1310"/>
      <c r="F78" s="1310"/>
      <c r="G78" s="1310"/>
      <c r="H78" s="1310"/>
      <c r="I78" s="1310"/>
      <c r="J78" s="1310"/>
      <c r="K78" s="1310"/>
      <c r="L78" s="1310"/>
      <c r="M78" s="1310"/>
    </row>
    <row r="79" spans="1:13" ht="20.149999999999999" customHeight="1" thickBot="1" x14ac:dyDescent="0.4">
      <c r="A79" s="392"/>
      <c r="B79" s="392"/>
      <c r="C79" s="392"/>
      <c r="D79" s="1310"/>
      <c r="E79" s="1310"/>
      <c r="F79" s="1310"/>
      <c r="G79" s="1310"/>
      <c r="H79" s="1310"/>
      <c r="I79" s="1310"/>
      <c r="J79" s="1310"/>
      <c r="K79" s="1310"/>
      <c r="L79" s="1310"/>
      <c r="M79" s="1310"/>
    </row>
    <row r="80" spans="1:13" ht="15" thickBot="1" x14ac:dyDescent="0.4">
      <c r="A80" s="1116" t="s">
        <v>786</v>
      </c>
      <c r="B80" s="1117"/>
      <c r="C80" s="1117"/>
      <c r="D80" s="1117"/>
      <c r="E80" s="1117"/>
      <c r="F80" s="1117"/>
      <c r="G80" s="1117"/>
      <c r="H80" s="1117"/>
      <c r="I80" s="1117"/>
      <c r="J80" s="1117"/>
      <c r="K80" s="1117"/>
      <c r="L80" s="1117"/>
      <c r="M80" s="1118"/>
    </row>
    <row r="81" spans="1:13" ht="15.75" customHeight="1" x14ac:dyDescent="0.35">
      <c r="A81" s="1240" t="s">
        <v>892</v>
      </c>
      <c r="B81" s="1241"/>
      <c r="C81" s="1242"/>
      <c r="D81" s="1246" t="s">
        <v>24</v>
      </c>
      <c r="E81" s="1247"/>
      <c r="F81" s="1193"/>
      <c r="G81" s="1194"/>
      <c r="H81" s="1194"/>
      <c r="I81" s="1194"/>
      <c r="J81" s="1194"/>
      <c r="K81" s="1194"/>
      <c r="L81" s="1194"/>
      <c r="M81" s="1195"/>
    </row>
    <row r="82" spans="1:13" ht="20.25" customHeight="1" thickBot="1" x14ac:dyDescent="0.4">
      <c r="A82" s="1243"/>
      <c r="B82" s="1244"/>
      <c r="C82" s="1245"/>
      <c r="D82" s="1248"/>
      <c r="E82" s="1249"/>
      <c r="F82" s="1196"/>
      <c r="G82" s="1197"/>
      <c r="H82" s="1197"/>
      <c r="I82" s="1197"/>
      <c r="J82" s="1197"/>
      <c r="K82" s="1197"/>
      <c r="L82" s="1197"/>
      <c r="M82" s="1198"/>
    </row>
    <row r="83" spans="1:13" ht="15.75" customHeight="1" thickBot="1" x14ac:dyDescent="0.4">
      <c r="A83" s="292" t="s">
        <v>789</v>
      </c>
      <c r="B83" s="292" t="s">
        <v>132</v>
      </c>
      <c r="C83" s="292" t="s">
        <v>790</v>
      </c>
      <c r="D83" s="1332" t="s">
        <v>823</v>
      </c>
      <c r="E83" s="1258" t="s">
        <v>946</v>
      </c>
      <c r="F83" s="1258"/>
      <c r="G83" s="1258"/>
      <c r="H83" s="1258"/>
      <c r="I83" s="1258"/>
      <c r="J83" s="1258"/>
      <c r="K83" s="1258"/>
      <c r="L83" s="1258"/>
      <c r="M83" s="1305"/>
    </row>
    <row r="84" spans="1:13" ht="32.25" customHeight="1" thickBot="1" x14ac:dyDescent="0.4">
      <c r="A84" s="392"/>
      <c r="B84" s="392"/>
      <c r="C84" s="392"/>
      <c r="D84" s="1333"/>
      <c r="E84" s="1259"/>
      <c r="F84" s="1259"/>
      <c r="G84" s="1259"/>
      <c r="H84" s="1259"/>
      <c r="I84" s="1259"/>
      <c r="J84" s="1259"/>
      <c r="K84" s="1259"/>
      <c r="L84" s="1259"/>
      <c r="M84" s="1307"/>
    </row>
    <row r="85" spans="1:13" ht="15" customHeight="1" thickBot="1" x14ac:dyDescent="0.4">
      <c r="A85" s="292" t="s">
        <v>789</v>
      </c>
      <c r="B85" s="292" t="s">
        <v>132</v>
      </c>
      <c r="C85" s="292" t="s">
        <v>790</v>
      </c>
      <c r="D85" s="1332" t="s">
        <v>824</v>
      </c>
      <c r="E85" s="1258" t="s">
        <v>944</v>
      </c>
      <c r="F85" s="1258"/>
      <c r="G85" s="1258"/>
      <c r="H85" s="1258"/>
      <c r="I85" s="1258"/>
      <c r="J85" s="1258"/>
      <c r="K85" s="1258"/>
      <c r="L85" s="1258"/>
      <c r="M85" s="1305"/>
    </row>
    <row r="86" spans="1:13" ht="51" customHeight="1" thickBot="1" x14ac:dyDescent="0.4">
      <c r="A86" s="392"/>
      <c r="B86" s="392"/>
      <c r="C86" s="392"/>
      <c r="D86" s="1333"/>
      <c r="E86" s="1259"/>
      <c r="F86" s="1259"/>
      <c r="G86" s="1259"/>
      <c r="H86" s="1259"/>
      <c r="I86" s="1259"/>
      <c r="J86" s="1259"/>
      <c r="K86" s="1259"/>
      <c r="L86" s="1259"/>
      <c r="M86" s="1307"/>
    </row>
    <row r="87" spans="1:13" ht="15.75" customHeight="1" thickBot="1" x14ac:dyDescent="0.4">
      <c r="A87" s="292" t="s">
        <v>789</v>
      </c>
      <c r="B87" s="292" t="s">
        <v>132</v>
      </c>
      <c r="C87" s="292" t="s">
        <v>790</v>
      </c>
      <c r="D87" s="1332" t="s">
        <v>825</v>
      </c>
      <c r="E87" s="1252" t="s">
        <v>953</v>
      </c>
      <c r="F87" s="1252"/>
      <c r="G87" s="1252"/>
      <c r="H87" s="1252"/>
      <c r="I87" s="1252"/>
      <c r="J87" s="1252"/>
      <c r="K87" s="1252"/>
      <c r="L87" s="1252"/>
      <c r="M87" s="1253"/>
    </row>
    <row r="88" spans="1:13" ht="33.75" customHeight="1" thickBot="1" x14ac:dyDescent="0.4">
      <c r="A88" s="392"/>
      <c r="B88" s="392"/>
      <c r="C88" s="392"/>
      <c r="D88" s="1333"/>
      <c r="E88" s="1254"/>
      <c r="F88" s="1254"/>
      <c r="G88" s="1254"/>
      <c r="H88" s="1254"/>
      <c r="I88" s="1254"/>
      <c r="J88" s="1254"/>
      <c r="K88" s="1254"/>
      <c r="L88" s="1254"/>
      <c r="M88" s="1255"/>
    </row>
    <row r="89" spans="1:13" ht="15.75" customHeight="1" thickBot="1" x14ac:dyDescent="0.4">
      <c r="A89" s="292" t="s">
        <v>789</v>
      </c>
      <c r="B89" s="292" t="s">
        <v>132</v>
      </c>
      <c r="C89" s="292" t="s">
        <v>790</v>
      </c>
      <c r="D89" s="1332" t="s">
        <v>827</v>
      </c>
      <c r="E89" s="1252" t="s">
        <v>826</v>
      </c>
      <c r="F89" s="1252"/>
      <c r="G89" s="1252"/>
      <c r="H89" s="1252"/>
      <c r="I89" s="1252"/>
      <c r="J89" s="1252"/>
      <c r="K89" s="1252"/>
      <c r="L89" s="1252"/>
      <c r="M89" s="1253"/>
    </row>
    <row r="90" spans="1:13" ht="21.75" customHeight="1" thickBot="1" x14ac:dyDescent="0.4">
      <c r="A90" s="392"/>
      <c r="B90" s="392"/>
      <c r="C90" s="392"/>
      <c r="D90" s="1333"/>
      <c r="E90" s="1254"/>
      <c r="F90" s="1254"/>
      <c r="G90" s="1254"/>
      <c r="H90" s="1254"/>
      <c r="I90" s="1254"/>
      <c r="J90" s="1254"/>
      <c r="K90" s="1254"/>
      <c r="L90" s="1254"/>
      <c r="M90" s="1255"/>
    </row>
    <row r="91" spans="1:13" ht="15.75" customHeight="1" thickBot="1" x14ac:dyDescent="0.4">
      <c r="A91" s="292" t="s">
        <v>789</v>
      </c>
      <c r="B91" s="292" t="s">
        <v>132</v>
      </c>
      <c r="C91" s="292" t="s">
        <v>790</v>
      </c>
      <c r="D91" s="1332" t="s">
        <v>912</v>
      </c>
      <c r="E91" s="1252" t="s">
        <v>913</v>
      </c>
      <c r="F91" s="1252"/>
      <c r="G91" s="1252"/>
      <c r="H91" s="1252"/>
      <c r="I91" s="1252"/>
      <c r="J91" s="1252"/>
      <c r="K91" s="1252"/>
      <c r="L91" s="1252"/>
      <c r="M91" s="1253"/>
    </row>
    <row r="92" spans="1:13" ht="47.25" customHeight="1" thickBot="1" x14ac:dyDescent="0.4">
      <c r="A92" s="392"/>
      <c r="B92" s="392"/>
      <c r="C92" s="392"/>
      <c r="D92" s="1333"/>
      <c r="E92" s="1254"/>
      <c r="F92" s="1254"/>
      <c r="G92" s="1254"/>
      <c r="H92" s="1254"/>
      <c r="I92" s="1254"/>
      <c r="J92" s="1254"/>
      <c r="K92" s="1254"/>
      <c r="L92" s="1254"/>
      <c r="M92" s="1255"/>
    </row>
    <row r="93" spans="1:13" ht="15.75" customHeight="1" thickBot="1" x14ac:dyDescent="0.4">
      <c r="A93" s="1103" t="s">
        <v>828</v>
      </c>
      <c r="B93" s="1104"/>
      <c r="C93" s="1104"/>
      <c r="D93" s="1104"/>
      <c r="E93" s="1104"/>
      <c r="F93" s="1104"/>
      <c r="G93" s="1104"/>
      <c r="H93" s="1104"/>
      <c r="I93" s="1104"/>
      <c r="J93" s="1104"/>
      <c r="K93" s="1104"/>
      <c r="L93" s="1104"/>
      <c r="M93" s="1105"/>
    </row>
    <row r="94" spans="1:13" ht="20.149999999999999" customHeight="1" thickBot="1" x14ac:dyDescent="0.4">
      <c r="A94" s="1228" t="s">
        <v>1041</v>
      </c>
      <c r="B94" s="1229"/>
      <c r="C94" s="460"/>
      <c r="D94" s="460"/>
      <c r="E94" s="460"/>
      <c r="F94" s="460"/>
      <c r="G94" s="460"/>
      <c r="H94" s="460"/>
      <c r="I94" s="460"/>
      <c r="J94" s="460"/>
      <c r="K94" s="463" t="s">
        <v>1040</v>
      </c>
      <c r="L94" s="1230"/>
      <c r="M94" s="1231"/>
    </row>
  </sheetData>
  <mergeCells count="112">
    <mergeCell ref="A94:B94"/>
    <mergeCell ref="L94:M94"/>
    <mergeCell ref="A1:M1"/>
    <mergeCell ref="B2:C2"/>
    <mergeCell ref="D2:F2"/>
    <mergeCell ref="G2:M2"/>
    <mergeCell ref="A3:M3"/>
    <mergeCell ref="A4:I4"/>
    <mergeCell ref="J4:K4"/>
    <mergeCell ref="L4:M4"/>
    <mergeCell ref="A7:I7"/>
    <mergeCell ref="J7:K7"/>
    <mergeCell ref="L7:M7"/>
    <mergeCell ref="A8:I8"/>
    <mergeCell ref="J8:K8"/>
    <mergeCell ref="L8:M8"/>
    <mergeCell ref="A5:I5"/>
    <mergeCell ref="J5:K5"/>
    <mergeCell ref="L5:M5"/>
    <mergeCell ref="A6:I6"/>
    <mergeCell ref="J6:K6"/>
    <mergeCell ref="L6:M6"/>
    <mergeCell ref="A17:M17"/>
    <mergeCell ref="A18:C19"/>
    <mergeCell ref="D18:E19"/>
    <mergeCell ref="F18:M19"/>
    <mergeCell ref="D20:M21"/>
    <mergeCell ref="A22:M22"/>
    <mergeCell ref="A9:M11"/>
    <mergeCell ref="A12:M12"/>
    <mergeCell ref="A13:C14"/>
    <mergeCell ref="D13:E14"/>
    <mergeCell ref="F13:M14"/>
    <mergeCell ref="D15:M16"/>
    <mergeCell ref="C29:C30"/>
    <mergeCell ref="A31:M31"/>
    <mergeCell ref="A32:C33"/>
    <mergeCell ref="D32:E33"/>
    <mergeCell ref="F32:M33"/>
    <mergeCell ref="D34:M35"/>
    <mergeCell ref="A23:C24"/>
    <mergeCell ref="D23:E24"/>
    <mergeCell ref="F23:M24"/>
    <mergeCell ref="D25:M26"/>
    <mergeCell ref="A27:A28"/>
    <mergeCell ref="B27:B28"/>
    <mergeCell ref="C27:C28"/>
    <mergeCell ref="D27:M30"/>
    <mergeCell ref="A29:A30"/>
    <mergeCell ref="B29:B30"/>
    <mergeCell ref="D43:M44"/>
    <mergeCell ref="A45:M45"/>
    <mergeCell ref="A46:C47"/>
    <mergeCell ref="D46:E47"/>
    <mergeCell ref="F46:M47"/>
    <mergeCell ref="D48:M49"/>
    <mergeCell ref="D36:M37"/>
    <mergeCell ref="D38:M39"/>
    <mergeCell ref="A40:M40"/>
    <mergeCell ref="A41:C42"/>
    <mergeCell ref="D41:E42"/>
    <mergeCell ref="F41:M42"/>
    <mergeCell ref="A56:C57"/>
    <mergeCell ref="D56:E57"/>
    <mergeCell ref="F56:M57"/>
    <mergeCell ref="D58:D59"/>
    <mergeCell ref="E58:G59"/>
    <mergeCell ref="H58:M59"/>
    <mergeCell ref="A50:M50"/>
    <mergeCell ref="A51:C52"/>
    <mergeCell ref="D51:E52"/>
    <mergeCell ref="F51:M52"/>
    <mergeCell ref="D53:M54"/>
    <mergeCell ref="A55:M55"/>
    <mergeCell ref="D64:D65"/>
    <mergeCell ref="E64:K65"/>
    <mergeCell ref="L64:M65"/>
    <mergeCell ref="D66:L66"/>
    <mergeCell ref="A67:C68"/>
    <mergeCell ref="D67:E68"/>
    <mergeCell ref="F67:M68"/>
    <mergeCell ref="D60:D61"/>
    <mergeCell ref="E60:G61"/>
    <mergeCell ref="H60:M61"/>
    <mergeCell ref="D62:D63"/>
    <mergeCell ref="E62:K63"/>
    <mergeCell ref="L62:M63"/>
    <mergeCell ref="A76:C77"/>
    <mergeCell ref="D76:E77"/>
    <mergeCell ref="F76:M77"/>
    <mergeCell ref="D78:M79"/>
    <mergeCell ref="A80:M80"/>
    <mergeCell ref="A81:C82"/>
    <mergeCell ref="D81:E82"/>
    <mergeCell ref="F81:M82"/>
    <mergeCell ref="A69:M70"/>
    <mergeCell ref="D71:D72"/>
    <mergeCell ref="E71:M72"/>
    <mergeCell ref="D73:D74"/>
    <mergeCell ref="E73:M74"/>
    <mergeCell ref="A75:M75"/>
    <mergeCell ref="D89:D90"/>
    <mergeCell ref="E89:M90"/>
    <mergeCell ref="D91:D92"/>
    <mergeCell ref="E91:M92"/>
    <mergeCell ref="A93:M93"/>
    <mergeCell ref="D83:D84"/>
    <mergeCell ref="E83:M84"/>
    <mergeCell ref="D85:D86"/>
    <mergeCell ref="E85:M86"/>
    <mergeCell ref="D87:D88"/>
    <mergeCell ref="E87:M88"/>
  </mergeCells>
  <dataValidations count="2">
    <dataValidation allowBlank="1" showErrorMessage="1" sqref="A13:C14 A18:C19 A23:C24 A32:C33 A41:C42 A46:C47 A51:C52 A56:C57 A67:C68 A76:C77 A81:C82" xr:uid="{00000000-0002-0000-1000-000000000000}"/>
    <dataValidation allowBlank="1" showErrorMessage="1" promptTitle="1. Mandatory-H&amp;S Items" prompt="Enter the cost(s) associated with H&amp;S amount listed on Work Order. " sqref="D13:M14 D18:M19 D23:M24 D32:M33 D41:M42 D46:M47 D51:M52 D56:M57 D67:M68 D76:M77 D81:M82" xr:uid="{00000000-0002-0000-1000-000001000000}"/>
  </dataValidations>
  <hyperlinks>
    <hyperlink ref="A50" r:id="rId1" display="Attic Floors- Unconditoned Attic SWS " xr:uid="{00000000-0004-0000-1000-000000000000}"/>
    <hyperlink ref="H58" r:id="rId2" xr:uid="{00000000-0004-0000-1000-000001000000}"/>
    <hyperlink ref="H60" r:id="rId3" xr:uid="{00000000-0004-0000-1000-000002000000}"/>
    <hyperlink ref="A17:M17" r:id="rId4" display="○WPN 22-7" xr:uid="{00000000-0004-0000-1000-000003000000}"/>
    <hyperlink ref="A22:M22" r:id="rId5" display="○ Lighting Replacement SWS" xr:uid="{00000000-0004-0000-1000-000004000000}"/>
    <hyperlink ref="A31:M31" r:id="rId6" display="○ Air sealing SWS" xr:uid="{00000000-0004-0000-1000-000005000000}"/>
    <hyperlink ref="A40:M40" r:id="rId7" display="○ Duct sealing SWS" xr:uid="{00000000-0004-0000-1000-000006000000}"/>
    <hyperlink ref="A45:M45" r:id="rId8" display="○ General Duct Insulation SWS" xr:uid="{00000000-0004-0000-1000-000007000000}"/>
    <hyperlink ref="A55:M55" r:id="rId9" display="○ Dense Pack Insulation SWS" xr:uid="{00000000-0004-0000-1000-000008000000}"/>
    <hyperlink ref="L62:M63" r:id="rId10" display="Tank Insulation SWS " xr:uid="{00000000-0004-0000-1000-000009000000}"/>
    <hyperlink ref="L64:M65" r:id="rId11" display="Pipe Insulation SWS" xr:uid="{00000000-0004-0000-1000-00000A000000}"/>
    <hyperlink ref="A75:M75" r:id="rId12" display="○ Refrigerator Replacement SWS " xr:uid="{00000000-0004-0000-1000-00000B000000}"/>
    <hyperlink ref="A80:M80" r:id="rId13" display="○ Lighting Replacement SWS" xr:uid="{00000000-0004-0000-1000-00000C000000}"/>
    <hyperlink ref="A93:M93" r:id="rId14" display="○ Heating &amp; Cooling: Equipment Installation SWS" xr:uid="{00000000-0004-0000-1000-00000D000000}"/>
    <hyperlink ref="A50:M50" r:id="rId15" display="○ Attic Floors- Unconditoned Attic SWS " xr:uid="{00000000-0004-0000-1000-00000E000000}"/>
  </hyperlinks>
  <printOptions horizontalCentered="1"/>
  <pageMargins left="0.2" right="0.2" top="0.25" bottom="0.25" header="0.05" footer="0.05"/>
  <pageSetup scale="71" orientation="portrait" horizontalDpi="300" r:id="rId16"/>
  <rowBreaks count="1" manualBreakCount="1">
    <brk id="50" max="16383" man="1"/>
  </rowBreaks>
  <drawing r:id="rId17"/>
  <legacyDrawing r:id="rId18"/>
  <mc:AlternateContent xmlns:mc="http://schemas.openxmlformats.org/markup-compatibility/2006">
    <mc:Choice Requires="x14">
      <controls>
        <mc:AlternateContent xmlns:mc="http://schemas.openxmlformats.org/markup-compatibility/2006">
          <mc:Choice Requires="x14">
            <control shapeId="48129" r:id="rId19" name="Check Box 1">
              <controlPr defaultSize="0" autoFill="0" autoLine="0" autoPict="0">
                <anchor moveWithCells="1">
                  <from>
                    <xdr:col>10</xdr:col>
                    <xdr:colOff>63500</xdr:colOff>
                    <xdr:row>3</xdr:row>
                    <xdr:rowOff>355600</xdr:rowOff>
                  </from>
                  <to>
                    <xdr:col>10</xdr:col>
                    <xdr:colOff>762000</xdr:colOff>
                    <xdr:row>5</xdr:row>
                    <xdr:rowOff>0</xdr:rowOff>
                  </to>
                </anchor>
              </controlPr>
            </control>
          </mc:Choice>
        </mc:AlternateContent>
        <mc:AlternateContent xmlns:mc="http://schemas.openxmlformats.org/markup-compatibility/2006">
          <mc:Choice Requires="x14">
            <control shapeId="48130" r:id="rId20" name="Check Box 2">
              <controlPr defaultSize="0" autoFill="0" autoLine="0" autoPict="0">
                <anchor moveWithCells="1">
                  <from>
                    <xdr:col>12</xdr:col>
                    <xdr:colOff>31750</xdr:colOff>
                    <xdr:row>3</xdr:row>
                    <xdr:rowOff>368300</xdr:rowOff>
                  </from>
                  <to>
                    <xdr:col>12</xdr:col>
                    <xdr:colOff>755650</xdr:colOff>
                    <xdr:row>5</xdr:row>
                    <xdr:rowOff>12700</xdr:rowOff>
                  </to>
                </anchor>
              </controlPr>
            </control>
          </mc:Choice>
        </mc:AlternateContent>
        <mc:AlternateContent xmlns:mc="http://schemas.openxmlformats.org/markup-compatibility/2006">
          <mc:Choice Requires="x14">
            <control shapeId="48131" r:id="rId21" name="Check Box 3">
              <controlPr defaultSize="0" autoFill="0" autoLine="0" autoPict="0">
                <anchor moveWithCells="1">
                  <from>
                    <xdr:col>10</xdr:col>
                    <xdr:colOff>69850</xdr:colOff>
                    <xdr:row>4</xdr:row>
                    <xdr:rowOff>222250</xdr:rowOff>
                  </from>
                  <to>
                    <xdr:col>10</xdr:col>
                    <xdr:colOff>774700</xdr:colOff>
                    <xdr:row>5</xdr:row>
                    <xdr:rowOff>241300</xdr:rowOff>
                  </to>
                </anchor>
              </controlPr>
            </control>
          </mc:Choice>
        </mc:AlternateContent>
        <mc:AlternateContent xmlns:mc="http://schemas.openxmlformats.org/markup-compatibility/2006">
          <mc:Choice Requires="x14">
            <control shapeId="48132" r:id="rId22" name="Check Box 4">
              <controlPr defaultSize="0" autoFill="0" autoLine="0" autoPict="0">
                <anchor moveWithCells="1">
                  <from>
                    <xdr:col>12</xdr:col>
                    <xdr:colOff>31750</xdr:colOff>
                    <xdr:row>4</xdr:row>
                    <xdr:rowOff>241300</xdr:rowOff>
                  </from>
                  <to>
                    <xdr:col>12</xdr:col>
                    <xdr:colOff>755650</xdr:colOff>
                    <xdr:row>6</xdr:row>
                    <xdr:rowOff>25400</xdr:rowOff>
                  </to>
                </anchor>
              </controlPr>
            </control>
          </mc:Choice>
        </mc:AlternateContent>
        <mc:AlternateContent xmlns:mc="http://schemas.openxmlformats.org/markup-compatibility/2006">
          <mc:Choice Requires="x14">
            <control shapeId="48133" r:id="rId23" name="Check Box 5">
              <controlPr defaultSize="0" autoFill="0" autoLine="0" autoPict="0">
                <anchor moveWithCells="1">
                  <from>
                    <xdr:col>10</xdr:col>
                    <xdr:colOff>69850</xdr:colOff>
                    <xdr:row>5</xdr:row>
                    <xdr:rowOff>215900</xdr:rowOff>
                  </from>
                  <to>
                    <xdr:col>10</xdr:col>
                    <xdr:colOff>774700</xdr:colOff>
                    <xdr:row>6</xdr:row>
                    <xdr:rowOff>241300</xdr:rowOff>
                  </to>
                </anchor>
              </controlPr>
            </control>
          </mc:Choice>
        </mc:AlternateContent>
        <mc:AlternateContent xmlns:mc="http://schemas.openxmlformats.org/markup-compatibility/2006">
          <mc:Choice Requires="x14">
            <control shapeId="48134" r:id="rId24" name="Check Box 6">
              <controlPr defaultSize="0" autoFill="0" autoLine="0" autoPict="0">
                <anchor moveWithCells="1">
                  <from>
                    <xdr:col>12</xdr:col>
                    <xdr:colOff>31750</xdr:colOff>
                    <xdr:row>5</xdr:row>
                    <xdr:rowOff>222250</xdr:rowOff>
                  </from>
                  <to>
                    <xdr:col>12</xdr:col>
                    <xdr:colOff>755650</xdr:colOff>
                    <xdr:row>7</xdr:row>
                    <xdr:rowOff>0</xdr:rowOff>
                  </to>
                </anchor>
              </controlPr>
            </control>
          </mc:Choice>
        </mc:AlternateContent>
        <mc:AlternateContent xmlns:mc="http://schemas.openxmlformats.org/markup-compatibility/2006">
          <mc:Choice Requires="x14">
            <control shapeId="48135" r:id="rId25" name="Check Box 7">
              <controlPr defaultSize="0" autoFill="0" autoLine="0" autoPict="0">
                <anchor moveWithCells="1">
                  <from>
                    <xdr:col>0</xdr:col>
                    <xdr:colOff>190500</xdr:colOff>
                    <xdr:row>35</xdr:row>
                    <xdr:rowOff>215900</xdr:rowOff>
                  </from>
                  <to>
                    <xdr:col>0</xdr:col>
                    <xdr:colOff>558800</xdr:colOff>
                    <xdr:row>37</xdr:row>
                    <xdr:rowOff>69850</xdr:rowOff>
                  </to>
                </anchor>
              </controlPr>
            </control>
          </mc:Choice>
        </mc:AlternateContent>
        <mc:AlternateContent xmlns:mc="http://schemas.openxmlformats.org/markup-compatibility/2006">
          <mc:Choice Requires="x14">
            <control shapeId="48136" r:id="rId26" name="Check Box 8">
              <controlPr defaultSize="0" autoFill="0" autoLine="0" autoPict="0">
                <anchor moveWithCells="1">
                  <from>
                    <xdr:col>2</xdr:col>
                    <xdr:colOff>228600</xdr:colOff>
                    <xdr:row>35</xdr:row>
                    <xdr:rowOff>215900</xdr:rowOff>
                  </from>
                  <to>
                    <xdr:col>2</xdr:col>
                    <xdr:colOff>444500</xdr:colOff>
                    <xdr:row>37</xdr:row>
                    <xdr:rowOff>50800</xdr:rowOff>
                  </to>
                </anchor>
              </controlPr>
            </control>
          </mc:Choice>
        </mc:AlternateContent>
        <mc:AlternateContent xmlns:mc="http://schemas.openxmlformats.org/markup-compatibility/2006">
          <mc:Choice Requires="x14">
            <control shapeId="48137" r:id="rId27" name="Check Box 9">
              <controlPr defaultSize="0" autoFill="0" autoLine="0" autoPict="0">
                <anchor moveWithCells="1">
                  <from>
                    <xdr:col>1</xdr:col>
                    <xdr:colOff>222250</xdr:colOff>
                    <xdr:row>35</xdr:row>
                    <xdr:rowOff>190500</xdr:rowOff>
                  </from>
                  <to>
                    <xdr:col>2</xdr:col>
                    <xdr:colOff>12700</xdr:colOff>
                    <xdr:row>37</xdr:row>
                    <xdr:rowOff>38100</xdr:rowOff>
                  </to>
                </anchor>
              </controlPr>
            </control>
          </mc:Choice>
        </mc:AlternateContent>
        <mc:AlternateContent xmlns:mc="http://schemas.openxmlformats.org/markup-compatibility/2006">
          <mc:Choice Requires="x14">
            <control shapeId="48138" r:id="rId28" name="Check Box 10">
              <controlPr defaultSize="0" autoFill="0" autoLine="0" autoPict="0">
                <anchor moveWithCells="1">
                  <from>
                    <xdr:col>0</xdr:col>
                    <xdr:colOff>190500</xdr:colOff>
                    <xdr:row>38</xdr:row>
                    <xdr:rowOff>0</xdr:rowOff>
                  </from>
                  <to>
                    <xdr:col>0</xdr:col>
                    <xdr:colOff>527050</xdr:colOff>
                    <xdr:row>39</xdr:row>
                    <xdr:rowOff>25400</xdr:rowOff>
                  </to>
                </anchor>
              </controlPr>
            </control>
          </mc:Choice>
        </mc:AlternateContent>
        <mc:AlternateContent xmlns:mc="http://schemas.openxmlformats.org/markup-compatibility/2006">
          <mc:Choice Requires="x14">
            <control shapeId="48139" r:id="rId29" name="Check Box 11">
              <controlPr defaultSize="0" autoFill="0" autoLine="0" autoPict="0">
                <anchor moveWithCells="1">
                  <from>
                    <xdr:col>2</xdr:col>
                    <xdr:colOff>228600</xdr:colOff>
                    <xdr:row>38</xdr:row>
                    <xdr:rowOff>0</xdr:rowOff>
                  </from>
                  <to>
                    <xdr:col>2</xdr:col>
                    <xdr:colOff>647700</xdr:colOff>
                    <xdr:row>39</xdr:row>
                    <xdr:rowOff>25400</xdr:rowOff>
                  </to>
                </anchor>
              </controlPr>
            </control>
          </mc:Choice>
        </mc:AlternateContent>
        <mc:AlternateContent xmlns:mc="http://schemas.openxmlformats.org/markup-compatibility/2006">
          <mc:Choice Requires="x14">
            <control shapeId="48140" r:id="rId30" name="Check Box 12">
              <controlPr defaultSize="0" autoFill="0" autoLine="0" autoPict="0">
                <anchor moveWithCells="1">
                  <from>
                    <xdr:col>1</xdr:col>
                    <xdr:colOff>190500</xdr:colOff>
                    <xdr:row>38</xdr:row>
                    <xdr:rowOff>12700</xdr:rowOff>
                  </from>
                  <to>
                    <xdr:col>1</xdr:col>
                    <xdr:colOff>596900</xdr:colOff>
                    <xdr:row>39</xdr:row>
                    <xdr:rowOff>31750</xdr:rowOff>
                  </to>
                </anchor>
              </controlPr>
            </control>
          </mc:Choice>
        </mc:AlternateContent>
        <mc:AlternateContent xmlns:mc="http://schemas.openxmlformats.org/markup-compatibility/2006">
          <mc:Choice Requires="x14">
            <control shapeId="48141" r:id="rId31" name="Check Box 13">
              <controlPr defaultSize="0" autoFill="0" autoLine="0" autoPict="0">
                <anchor moveWithCells="1">
                  <from>
                    <xdr:col>10</xdr:col>
                    <xdr:colOff>69850</xdr:colOff>
                    <xdr:row>6</xdr:row>
                    <xdr:rowOff>215900</xdr:rowOff>
                  </from>
                  <to>
                    <xdr:col>10</xdr:col>
                    <xdr:colOff>774700</xdr:colOff>
                    <xdr:row>7</xdr:row>
                    <xdr:rowOff>241300</xdr:rowOff>
                  </to>
                </anchor>
              </controlPr>
            </control>
          </mc:Choice>
        </mc:AlternateContent>
        <mc:AlternateContent xmlns:mc="http://schemas.openxmlformats.org/markup-compatibility/2006">
          <mc:Choice Requires="x14">
            <control shapeId="48142" r:id="rId32" name="Check Box 14">
              <controlPr defaultSize="0" autoFill="0" autoLine="0" autoPict="0">
                <anchor moveWithCells="1">
                  <from>
                    <xdr:col>12</xdr:col>
                    <xdr:colOff>31750</xdr:colOff>
                    <xdr:row>6</xdr:row>
                    <xdr:rowOff>215900</xdr:rowOff>
                  </from>
                  <to>
                    <xdr:col>12</xdr:col>
                    <xdr:colOff>755650</xdr:colOff>
                    <xdr:row>8</xdr:row>
                    <xdr:rowOff>0</xdr:rowOff>
                  </to>
                </anchor>
              </controlPr>
            </control>
          </mc:Choice>
        </mc:AlternateContent>
        <mc:AlternateContent xmlns:mc="http://schemas.openxmlformats.org/markup-compatibility/2006">
          <mc:Choice Requires="x14">
            <control shapeId="48143" r:id="rId33" name="Check Box 15">
              <controlPr defaultSize="0" autoFill="0" autoLine="0" autoPict="0">
                <anchor moveWithCells="1">
                  <from>
                    <xdr:col>0</xdr:col>
                    <xdr:colOff>203200</xdr:colOff>
                    <xdr:row>14</xdr:row>
                    <xdr:rowOff>152400</xdr:rowOff>
                  </from>
                  <to>
                    <xdr:col>0</xdr:col>
                    <xdr:colOff>508000</xdr:colOff>
                    <xdr:row>16</xdr:row>
                    <xdr:rowOff>12700</xdr:rowOff>
                  </to>
                </anchor>
              </controlPr>
            </control>
          </mc:Choice>
        </mc:AlternateContent>
        <mc:AlternateContent xmlns:mc="http://schemas.openxmlformats.org/markup-compatibility/2006">
          <mc:Choice Requires="x14">
            <control shapeId="48144" r:id="rId34" name="Check Box 16">
              <controlPr defaultSize="0" autoFill="0" autoLine="0" autoPict="0">
                <anchor moveWithCells="1">
                  <from>
                    <xdr:col>2</xdr:col>
                    <xdr:colOff>266700</xdr:colOff>
                    <xdr:row>14</xdr:row>
                    <xdr:rowOff>165100</xdr:rowOff>
                  </from>
                  <to>
                    <xdr:col>3</xdr:col>
                    <xdr:colOff>76200</xdr:colOff>
                    <xdr:row>16</xdr:row>
                    <xdr:rowOff>25400</xdr:rowOff>
                  </to>
                </anchor>
              </controlPr>
            </control>
          </mc:Choice>
        </mc:AlternateContent>
        <mc:AlternateContent xmlns:mc="http://schemas.openxmlformats.org/markup-compatibility/2006">
          <mc:Choice Requires="x14">
            <control shapeId="48145" r:id="rId35" name="Check Box 17">
              <controlPr defaultSize="0" autoFill="0" autoLine="0" autoPict="0">
                <anchor moveWithCells="1">
                  <from>
                    <xdr:col>1</xdr:col>
                    <xdr:colOff>222250</xdr:colOff>
                    <xdr:row>14</xdr:row>
                    <xdr:rowOff>165100</xdr:rowOff>
                  </from>
                  <to>
                    <xdr:col>1</xdr:col>
                    <xdr:colOff>596900</xdr:colOff>
                    <xdr:row>15</xdr:row>
                    <xdr:rowOff>184150</xdr:rowOff>
                  </to>
                </anchor>
              </controlPr>
            </control>
          </mc:Choice>
        </mc:AlternateContent>
        <mc:AlternateContent xmlns:mc="http://schemas.openxmlformats.org/markup-compatibility/2006">
          <mc:Choice Requires="x14">
            <control shapeId="48146" r:id="rId36" name="Check Box 18">
              <controlPr defaultSize="0" autoFill="0" autoLine="0" autoPict="0">
                <anchor moveWithCells="1">
                  <from>
                    <xdr:col>0</xdr:col>
                    <xdr:colOff>215900</xdr:colOff>
                    <xdr:row>19</xdr:row>
                    <xdr:rowOff>228600</xdr:rowOff>
                  </from>
                  <to>
                    <xdr:col>0</xdr:col>
                    <xdr:colOff>520700</xdr:colOff>
                    <xdr:row>21</xdr:row>
                    <xdr:rowOff>0</xdr:rowOff>
                  </to>
                </anchor>
              </controlPr>
            </control>
          </mc:Choice>
        </mc:AlternateContent>
        <mc:AlternateContent xmlns:mc="http://schemas.openxmlformats.org/markup-compatibility/2006">
          <mc:Choice Requires="x14">
            <control shapeId="48147" r:id="rId37" name="Check Box 19">
              <controlPr defaultSize="0" autoFill="0" autoLine="0" autoPict="0">
                <anchor moveWithCells="1">
                  <from>
                    <xdr:col>2</xdr:col>
                    <xdr:colOff>260350</xdr:colOff>
                    <xdr:row>20</xdr:row>
                    <xdr:rowOff>0</xdr:rowOff>
                  </from>
                  <to>
                    <xdr:col>2</xdr:col>
                    <xdr:colOff>635000</xdr:colOff>
                    <xdr:row>20</xdr:row>
                    <xdr:rowOff>228600</xdr:rowOff>
                  </to>
                </anchor>
              </controlPr>
            </control>
          </mc:Choice>
        </mc:AlternateContent>
        <mc:AlternateContent xmlns:mc="http://schemas.openxmlformats.org/markup-compatibility/2006">
          <mc:Choice Requires="x14">
            <control shapeId="48148" r:id="rId38" name="Check Box 20">
              <controlPr defaultSize="0" autoFill="0" autoLine="0" autoPict="0">
                <anchor moveWithCells="1">
                  <from>
                    <xdr:col>1</xdr:col>
                    <xdr:colOff>228600</xdr:colOff>
                    <xdr:row>19</xdr:row>
                    <xdr:rowOff>228600</xdr:rowOff>
                  </from>
                  <to>
                    <xdr:col>1</xdr:col>
                    <xdr:colOff>457200</xdr:colOff>
                    <xdr:row>20</xdr:row>
                    <xdr:rowOff>228600</xdr:rowOff>
                  </to>
                </anchor>
              </controlPr>
            </control>
          </mc:Choice>
        </mc:AlternateContent>
        <mc:AlternateContent xmlns:mc="http://schemas.openxmlformats.org/markup-compatibility/2006">
          <mc:Choice Requires="x14">
            <control shapeId="48149" r:id="rId39" name="Check Box 21">
              <controlPr defaultSize="0" autoFill="0" autoLine="0" autoPict="0">
                <anchor moveWithCells="1">
                  <from>
                    <xdr:col>0</xdr:col>
                    <xdr:colOff>177800</xdr:colOff>
                    <xdr:row>24</xdr:row>
                    <xdr:rowOff>152400</xdr:rowOff>
                  </from>
                  <to>
                    <xdr:col>0</xdr:col>
                    <xdr:colOff>482600</xdr:colOff>
                    <xdr:row>26</xdr:row>
                    <xdr:rowOff>25400</xdr:rowOff>
                  </to>
                </anchor>
              </controlPr>
            </control>
          </mc:Choice>
        </mc:AlternateContent>
        <mc:AlternateContent xmlns:mc="http://schemas.openxmlformats.org/markup-compatibility/2006">
          <mc:Choice Requires="x14">
            <control shapeId="48150" r:id="rId40" name="Check Box 22">
              <controlPr defaultSize="0" autoFill="0" autoLine="0" autoPict="0">
                <anchor moveWithCells="1">
                  <from>
                    <xdr:col>2</xdr:col>
                    <xdr:colOff>203200</xdr:colOff>
                    <xdr:row>24</xdr:row>
                    <xdr:rowOff>184150</xdr:rowOff>
                  </from>
                  <to>
                    <xdr:col>2</xdr:col>
                    <xdr:colOff>406400</xdr:colOff>
                    <xdr:row>26</xdr:row>
                    <xdr:rowOff>31750</xdr:rowOff>
                  </to>
                </anchor>
              </controlPr>
            </control>
          </mc:Choice>
        </mc:AlternateContent>
        <mc:AlternateContent xmlns:mc="http://schemas.openxmlformats.org/markup-compatibility/2006">
          <mc:Choice Requires="x14">
            <control shapeId="48151" r:id="rId41" name="Check Box 23">
              <controlPr defaultSize="0" autoFill="0" autoLine="0" autoPict="0">
                <anchor moveWithCells="1">
                  <from>
                    <xdr:col>1</xdr:col>
                    <xdr:colOff>184150</xdr:colOff>
                    <xdr:row>24</xdr:row>
                    <xdr:rowOff>165100</xdr:rowOff>
                  </from>
                  <to>
                    <xdr:col>1</xdr:col>
                    <xdr:colOff>412750</xdr:colOff>
                    <xdr:row>26</xdr:row>
                    <xdr:rowOff>12700</xdr:rowOff>
                  </to>
                </anchor>
              </controlPr>
            </control>
          </mc:Choice>
        </mc:AlternateContent>
        <mc:AlternateContent xmlns:mc="http://schemas.openxmlformats.org/markup-compatibility/2006">
          <mc:Choice Requires="x14">
            <control shapeId="48152" r:id="rId42" name="Check Box 24">
              <controlPr defaultSize="0" autoFill="0" autoLine="0" autoPict="0">
                <anchor moveWithCells="1">
                  <from>
                    <xdr:col>0</xdr:col>
                    <xdr:colOff>203200</xdr:colOff>
                    <xdr:row>28</xdr:row>
                    <xdr:rowOff>88900</xdr:rowOff>
                  </from>
                  <to>
                    <xdr:col>0</xdr:col>
                    <xdr:colOff>508000</xdr:colOff>
                    <xdr:row>29</xdr:row>
                    <xdr:rowOff>165100</xdr:rowOff>
                  </to>
                </anchor>
              </controlPr>
            </control>
          </mc:Choice>
        </mc:AlternateContent>
        <mc:AlternateContent xmlns:mc="http://schemas.openxmlformats.org/markup-compatibility/2006">
          <mc:Choice Requires="x14">
            <control shapeId="48153" r:id="rId43" name="Check Box 25">
              <controlPr defaultSize="0" autoFill="0" autoLine="0" autoPict="0">
                <anchor moveWithCells="1">
                  <from>
                    <xdr:col>2</xdr:col>
                    <xdr:colOff>184150</xdr:colOff>
                    <xdr:row>28</xdr:row>
                    <xdr:rowOff>63500</xdr:rowOff>
                  </from>
                  <to>
                    <xdr:col>2</xdr:col>
                    <xdr:colOff>635000</xdr:colOff>
                    <xdr:row>29</xdr:row>
                    <xdr:rowOff>107950</xdr:rowOff>
                  </to>
                </anchor>
              </controlPr>
            </control>
          </mc:Choice>
        </mc:AlternateContent>
        <mc:AlternateContent xmlns:mc="http://schemas.openxmlformats.org/markup-compatibility/2006">
          <mc:Choice Requires="x14">
            <control shapeId="48154" r:id="rId44" name="Check Box 26">
              <controlPr defaultSize="0" autoFill="0" autoLine="0" autoPict="0">
                <anchor moveWithCells="1">
                  <from>
                    <xdr:col>1</xdr:col>
                    <xdr:colOff>203200</xdr:colOff>
                    <xdr:row>28</xdr:row>
                    <xdr:rowOff>76200</xdr:rowOff>
                  </from>
                  <to>
                    <xdr:col>1</xdr:col>
                    <xdr:colOff>431800</xdr:colOff>
                    <xdr:row>29</xdr:row>
                    <xdr:rowOff>114300</xdr:rowOff>
                  </to>
                </anchor>
              </controlPr>
            </control>
          </mc:Choice>
        </mc:AlternateContent>
        <mc:AlternateContent xmlns:mc="http://schemas.openxmlformats.org/markup-compatibility/2006">
          <mc:Choice Requires="x14">
            <control shapeId="48155" r:id="rId45" name="Check Box 27">
              <controlPr defaultSize="0" autoFill="0" autoLine="0" autoPict="0">
                <anchor moveWithCells="1">
                  <from>
                    <xdr:col>0</xdr:col>
                    <xdr:colOff>184150</xdr:colOff>
                    <xdr:row>33</xdr:row>
                    <xdr:rowOff>139700</xdr:rowOff>
                  </from>
                  <to>
                    <xdr:col>1</xdr:col>
                    <xdr:colOff>63500</xdr:colOff>
                    <xdr:row>35</xdr:row>
                    <xdr:rowOff>50800</xdr:rowOff>
                  </to>
                </anchor>
              </controlPr>
            </control>
          </mc:Choice>
        </mc:AlternateContent>
        <mc:AlternateContent xmlns:mc="http://schemas.openxmlformats.org/markup-compatibility/2006">
          <mc:Choice Requires="x14">
            <control shapeId="48156" r:id="rId46" name="Check Box 28">
              <controlPr defaultSize="0" autoFill="0" autoLine="0" autoPict="0">
                <anchor moveWithCells="1">
                  <from>
                    <xdr:col>2</xdr:col>
                    <xdr:colOff>241300</xdr:colOff>
                    <xdr:row>33</xdr:row>
                    <xdr:rowOff>146050</xdr:rowOff>
                  </from>
                  <to>
                    <xdr:col>2</xdr:col>
                    <xdr:colOff>660400</xdr:colOff>
                    <xdr:row>35</xdr:row>
                    <xdr:rowOff>38100</xdr:rowOff>
                  </to>
                </anchor>
              </controlPr>
            </control>
          </mc:Choice>
        </mc:AlternateContent>
        <mc:AlternateContent xmlns:mc="http://schemas.openxmlformats.org/markup-compatibility/2006">
          <mc:Choice Requires="x14">
            <control shapeId="48157" r:id="rId47" name="Check Box 29">
              <controlPr defaultSize="0" autoFill="0" autoLine="0" autoPict="0">
                <anchor moveWithCells="1">
                  <from>
                    <xdr:col>1</xdr:col>
                    <xdr:colOff>215900</xdr:colOff>
                    <xdr:row>33</xdr:row>
                    <xdr:rowOff>146050</xdr:rowOff>
                  </from>
                  <to>
                    <xdr:col>2</xdr:col>
                    <xdr:colOff>50800</xdr:colOff>
                    <xdr:row>35</xdr:row>
                    <xdr:rowOff>50800</xdr:rowOff>
                  </to>
                </anchor>
              </controlPr>
            </control>
          </mc:Choice>
        </mc:AlternateContent>
        <mc:AlternateContent xmlns:mc="http://schemas.openxmlformats.org/markup-compatibility/2006">
          <mc:Choice Requires="x14">
            <control shapeId="48158" r:id="rId48" name="Check Box 30">
              <controlPr defaultSize="0" autoFill="0" autoLine="0" autoPict="0">
                <anchor moveWithCells="1">
                  <from>
                    <xdr:col>0</xdr:col>
                    <xdr:colOff>152400</xdr:colOff>
                    <xdr:row>42</xdr:row>
                    <xdr:rowOff>184150</xdr:rowOff>
                  </from>
                  <to>
                    <xdr:col>0</xdr:col>
                    <xdr:colOff>457200</xdr:colOff>
                    <xdr:row>43</xdr:row>
                    <xdr:rowOff>241300</xdr:rowOff>
                  </to>
                </anchor>
              </controlPr>
            </control>
          </mc:Choice>
        </mc:AlternateContent>
        <mc:AlternateContent xmlns:mc="http://schemas.openxmlformats.org/markup-compatibility/2006">
          <mc:Choice Requires="x14">
            <control shapeId="48159" r:id="rId49" name="Check Box 31">
              <controlPr defaultSize="0" autoFill="0" autoLine="0" autoPict="0">
                <anchor moveWithCells="1">
                  <from>
                    <xdr:col>2</xdr:col>
                    <xdr:colOff>203200</xdr:colOff>
                    <xdr:row>42</xdr:row>
                    <xdr:rowOff>184150</xdr:rowOff>
                  </from>
                  <to>
                    <xdr:col>2</xdr:col>
                    <xdr:colOff>406400</xdr:colOff>
                    <xdr:row>43</xdr:row>
                    <xdr:rowOff>222250</xdr:rowOff>
                  </to>
                </anchor>
              </controlPr>
            </control>
          </mc:Choice>
        </mc:AlternateContent>
        <mc:AlternateContent xmlns:mc="http://schemas.openxmlformats.org/markup-compatibility/2006">
          <mc:Choice Requires="x14">
            <control shapeId="48160" r:id="rId50" name="Check Box 32">
              <controlPr defaultSize="0" autoFill="0" autoLine="0" autoPict="0">
                <anchor moveWithCells="1">
                  <from>
                    <xdr:col>1</xdr:col>
                    <xdr:colOff>190500</xdr:colOff>
                    <xdr:row>42</xdr:row>
                    <xdr:rowOff>184150</xdr:rowOff>
                  </from>
                  <to>
                    <xdr:col>2</xdr:col>
                    <xdr:colOff>0</xdr:colOff>
                    <xdr:row>43</xdr:row>
                    <xdr:rowOff>222250</xdr:rowOff>
                  </to>
                </anchor>
              </controlPr>
            </control>
          </mc:Choice>
        </mc:AlternateContent>
        <mc:AlternateContent xmlns:mc="http://schemas.openxmlformats.org/markup-compatibility/2006">
          <mc:Choice Requires="x14">
            <control shapeId="48161" r:id="rId51" name="Check Box 33">
              <controlPr defaultSize="0" autoFill="0" autoLine="0" autoPict="0">
                <anchor moveWithCells="1">
                  <from>
                    <xdr:col>0</xdr:col>
                    <xdr:colOff>190500</xdr:colOff>
                    <xdr:row>48</xdr:row>
                    <xdr:rowOff>0</xdr:rowOff>
                  </from>
                  <to>
                    <xdr:col>0</xdr:col>
                    <xdr:colOff>527050</xdr:colOff>
                    <xdr:row>49</xdr:row>
                    <xdr:rowOff>25400</xdr:rowOff>
                  </to>
                </anchor>
              </controlPr>
            </control>
          </mc:Choice>
        </mc:AlternateContent>
        <mc:AlternateContent xmlns:mc="http://schemas.openxmlformats.org/markup-compatibility/2006">
          <mc:Choice Requires="x14">
            <control shapeId="48162" r:id="rId52" name="Check Box 34">
              <controlPr defaultSize="0" autoFill="0" autoLine="0" autoPict="0">
                <anchor moveWithCells="1">
                  <from>
                    <xdr:col>2</xdr:col>
                    <xdr:colOff>228600</xdr:colOff>
                    <xdr:row>48</xdr:row>
                    <xdr:rowOff>0</xdr:rowOff>
                  </from>
                  <to>
                    <xdr:col>2</xdr:col>
                    <xdr:colOff>647700</xdr:colOff>
                    <xdr:row>49</xdr:row>
                    <xdr:rowOff>25400</xdr:rowOff>
                  </to>
                </anchor>
              </controlPr>
            </control>
          </mc:Choice>
        </mc:AlternateContent>
        <mc:AlternateContent xmlns:mc="http://schemas.openxmlformats.org/markup-compatibility/2006">
          <mc:Choice Requires="x14">
            <control shapeId="48163" r:id="rId53" name="Check Box 35">
              <controlPr defaultSize="0" autoFill="0" autoLine="0" autoPict="0">
                <anchor moveWithCells="1">
                  <from>
                    <xdr:col>1</xdr:col>
                    <xdr:colOff>190500</xdr:colOff>
                    <xdr:row>48</xdr:row>
                    <xdr:rowOff>12700</xdr:rowOff>
                  </from>
                  <to>
                    <xdr:col>1</xdr:col>
                    <xdr:colOff>596900</xdr:colOff>
                    <xdr:row>49</xdr:row>
                    <xdr:rowOff>31750</xdr:rowOff>
                  </to>
                </anchor>
              </controlPr>
            </control>
          </mc:Choice>
        </mc:AlternateContent>
        <mc:AlternateContent xmlns:mc="http://schemas.openxmlformats.org/markup-compatibility/2006">
          <mc:Choice Requires="x14">
            <control shapeId="48164" r:id="rId54" name="Check Box 36">
              <controlPr defaultSize="0" autoFill="0" autoLine="0" autoPict="0">
                <anchor moveWithCells="1">
                  <from>
                    <xdr:col>0</xdr:col>
                    <xdr:colOff>177800</xdr:colOff>
                    <xdr:row>52</xdr:row>
                    <xdr:rowOff>152400</xdr:rowOff>
                  </from>
                  <to>
                    <xdr:col>0</xdr:col>
                    <xdr:colOff>482600</xdr:colOff>
                    <xdr:row>53</xdr:row>
                    <xdr:rowOff>222250</xdr:rowOff>
                  </to>
                </anchor>
              </controlPr>
            </control>
          </mc:Choice>
        </mc:AlternateContent>
        <mc:AlternateContent xmlns:mc="http://schemas.openxmlformats.org/markup-compatibility/2006">
          <mc:Choice Requires="x14">
            <control shapeId="48165" r:id="rId55" name="Check Box 37">
              <controlPr defaultSize="0" autoFill="0" autoLine="0" autoPict="0">
                <anchor moveWithCells="1">
                  <from>
                    <xdr:col>2</xdr:col>
                    <xdr:colOff>203200</xdr:colOff>
                    <xdr:row>52</xdr:row>
                    <xdr:rowOff>184150</xdr:rowOff>
                  </from>
                  <to>
                    <xdr:col>2</xdr:col>
                    <xdr:colOff>406400</xdr:colOff>
                    <xdr:row>53</xdr:row>
                    <xdr:rowOff>228600</xdr:rowOff>
                  </to>
                </anchor>
              </controlPr>
            </control>
          </mc:Choice>
        </mc:AlternateContent>
        <mc:AlternateContent xmlns:mc="http://schemas.openxmlformats.org/markup-compatibility/2006">
          <mc:Choice Requires="x14">
            <control shapeId="48166" r:id="rId56" name="Check Box 38">
              <controlPr defaultSize="0" autoFill="0" autoLine="0" autoPict="0">
                <anchor moveWithCells="1">
                  <from>
                    <xdr:col>1</xdr:col>
                    <xdr:colOff>184150</xdr:colOff>
                    <xdr:row>52</xdr:row>
                    <xdr:rowOff>165100</xdr:rowOff>
                  </from>
                  <to>
                    <xdr:col>1</xdr:col>
                    <xdr:colOff>412750</xdr:colOff>
                    <xdr:row>53</xdr:row>
                    <xdr:rowOff>215900</xdr:rowOff>
                  </to>
                </anchor>
              </controlPr>
            </control>
          </mc:Choice>
        </mc:AlternateContent>
        <mc:AlternateContent xmlns:mc="http://schemas.openxmlformats.org/markup-compatibility/2006">
          <mc:Choice Requires="x14">
            <control shapeId="48167" r:id="rId57" name="Check Box 39">
              <controlPr defaultSize="0" autoFill="0" autoLine="0" autoPict="0">
                <anchor moveWithCells="1">
                  <from>
                    <xdr:col>0</xdr:col>
                    <xdr:colOff>184150</xdr:colOff>
                    <xdr:row>57</xdr:row>
                    <xdr:rowOff>165100</xdr:rowOff>
                  </from>
                  <to>
                    <xdr:col>1</xdr:col>
                    <xdr:colOff>114300</xdr:colOff>
                    <xdr:row>59</xdr:row>
                    <xdr:rowOff>31750</xdr:rowOff>
                  </to>
                </anchor>
              </controlPr>
            </control>
          </mc:Choice>
        </mc:AlternateContent>
        <mc:AlternateContent xmlns:mc="http://schemas.openxmlformats.org/markup-compatibility/2006">
          <mc:Choice Requires="x14">
            <control shapeId="48168" r:id="rId58" name="Check Box 40">
              <controlPr defaultSize="0" autoFill="0" autoLine="0" autoPict="0">
                <anchor moveWithCells="1">
                  <from>
                    <xdr:col>2</xdr:col>
                    <xdr:colOff>228600</xdr:colOff>
                    <xdr:row>57</xdr:row>
                    <xdr:rowOff>165100</xdr:rowOff>
                  </from>
                  <to>
                    <xdr:col>2</xdr:col>
                    <xdr:colOff>647700</xdr:colOff>
                    <xdr:row>59</xdr:row>
                    <xdr:rowOff>31750</xdr:rowOff>
                  </to>
                </anchor>
              </controlPr>
            </control>
          </mc:Choice>
        </mc:AlternateContent>
        <mc:AlternateContent xmlns:mc="http://schemas.openxmlformats.org/markup-compatibility/2006">
          <mc:Choice Requires="x14">
            <control shapeId="48169" r:id="rId59" name="Check Box 41">
              <controlPr defaultSize="0" autoFill="0" autoLine="0" autoPict="0">
                <anchor moveWithCells="1">
                  <from>
                    <xdr:col>1</xdr:col>
                    <xdr:colOff>190500</xdr:colOff>
                    <xdr:row>57</xdr:row>
                    <xdr:rowOff>165100</xdr:rowOff>
                  </from>
                  <to>
                    <xdr:col>1</xdr:col>
                    <xdr:colOff>596900</xdr:colOff>
                    <xdr:row>59</xdr:row>
                    <xdr:rowOff>31750</xdr:rowOff>
                  </to>
                </anchor>
              </controlPr>
            </control>
          </mc:Choice>
        </mc:AlternateContent>
        <mc:AlternateContent xmlns:mc="http://schemas.openxmlformats.org/markup-compatibility/2006">
          <mc:Choice Requires="x14">
            <control shapeId="48170" r:id="rId60" name="Check Box 42">
              <controlPr defaultSize="0" autoFill="0" autoLine="0" autoPict="0">
                <anchor moveWithCells="1">
                  <from>
                    <xdr:col>0</xdr:col>
                    <xdr:colOff>184150</xdr:colOff>
                    <xdr:row>59</xdr:row>
                    <xdr:rowOff>165100</xdr:rowOff>
                  </from>
                  <to>
                    <xdr:col>1</xdr:col>
                    <xdr:colOff>69850</xdr:colOff>
                    <xdr:row>61</xdr:row>
                    <xdr:rowOff>31750</xdr:rowOff>
                  </to>
                </anchor>
              </controlPr>
            </control>
          </mc:Choice>
        </mc:AlternateContent>
        <mc:AlternateContent xmlns:mc="http://schemas.openxmlformats.org/markup-compatibility/2006">
          <mc:Choice Requires="x14">
            <control shapeId="48171" r:id="rId61" name="Check Box 43">
              <controlPr defaultSize="0" autoFill="0" autoLine="0" autoPict="0">
                <anchor moveWithCells="1">
                  <from>
                    <xdr:col>2</xdr:col>
                    <xdr:colOff>228600</xdr:colOff>
                    <xdr:row>59</xdr:row>
                    <xdr:rowOff>177800</xdr:rowOff>
                  </from>
                  <to>
                    <xdr:col>2</xdr:col>
                    <xdr:colOff>647700</xdr:colOff>
                    <xdr:row>61</xdr:row>
                    <xdr:rowOff>38100</xdr:rowOff>
                  </to>
                </anchor>
              </controlPr>
            </control>
          </mc:Choice>
        </mc:AlternateContent>
        <mc:AlternateContent xmlns:mc="http://schemas.openxmlformats.org/markup-compatibility/2006">
          <mc:Choice Requires="x14">
            <control shapeId="48172" r:id="rId62" name="Check Box 44">
              <controlPr defaultSize="0" autoFill="0" autoLine="0" autoPict="0">
                <anchor moveWithCells="1">
                  <from>
                    <xdr:col>1</xdr:col>
                    <xdr:colOff>190500</xdr:colOff>
                    <xdr:row>59</xdr:row>
                    <xdr:rowOff>177800</xdr:rowOff>
                  </from>
                  <to>
                    <xdr:col>1</xdr:col>
                    <xdr:colOff>596900</xdr:colOff>
                    <xdr:row>61</xdr:row>
                    <xdr:rowOff>38100</xdr:rowOff>
                  </to>
                </anchor>
              </controlPr>
            </control>
          </mc:Choice>
        </mc:AlternateContent>
        <mc:AlternateContent xmlns:mc="http://schemas.openxmlformats.org/markup-compatibility/2006">
          <mc:Choice Requires="x14">
            <control shapeId="48173" r:id="rId63" name="Check Box 45">
              <controlPr defaultSize="0" autoFill="0" autoLine="0" autoPict="0">
                <anchor moveWithCells="1">
                  <from>
                    <xdr:col>0</xdr:col>
                    <xdr:colOff>184150</xdr:colOff>
                    <xdr:row>61</xdr:row>
                    <xdr:rowOff>203200</xdr:rowOff>
                  </from>
                  <to>
                    <xdr:col>0</xdr:col>
                    <xdr:colOff>520700</xdr:colOff>
                    <xdr:row>63</xdr:row>
                    <xdr:rowOff>50800</xdr:rowOff>
                  </to>
                </anchor>
              </controlPr>
            </control>
          </mc:Choice>
        </mc:AlternateContent>
        <mc:AlternateContent xmlns:mc="http://schemas.openxmlformats.org/markup-compatibility/2006">
          <mc:Choice Requires="x14">
            <control shapeId="48174" r:id="rId64" name="Check Box 46">
              <controlPr defaultSize="0" autoFill="0" autoLine="0" autoPict="0">
                <anchor moveWithCells="1">
                  <from>
                    <xdr:col>2</xdr:col>
                    <xdr:colOff>241300</xdr:colOff>
                    <xdr:row>61</xdr:row>
                    <xdr:rowOff>190500</xdr:rowOff>
                  </from>
                  <to>
                    <xdr:col>2</xdr:col>
                    <xdr:colOff>660400</xdr:colOff>
                    <xdr:row>63</xdr:row>
                    <xdr:rowOff>38100</xdr:rowOff>
                  </to>
                </anchor>
              </controlPr>
            </control>
          </mc:Choice>
        </mc:AlternateContent>
        <mc:AlternateContent xmlns:mc="http://schemas.openxmlformats.org/markup-compatibility/2006">
          <mc:Choice Requires="x14">
            <control shapeId="48175" r:id="rId65" name="Check Box 47">
              <controlPr defaultSize="0" autoFill="0" autoLine="0" autoPict="0">
                <anchor moveWithCells="1">
                  <from>
                    <xdr:col>1</xdr:col>
                    <xdr:colOff>203200</xdr:colOff>
                    <xdr:row>61</xdr:row>
                    <xdr:rowOff>190500</xdr:rowOff>
                  </from>
                  <to>
                    <xdr:col>1</xdr:col>
                    <xdr:colOff>603250</xdr:colOff>
                    <xdr:row>63</xdr:row>
                    <xdr:rowOff>38100</xdr:rowOff>
                  </to>
                </anchor>
              </controlPr>
            </control>
          </mc:Choice>
        </mc:AlternateContent>
        <mc:AlternateContent xmlns:mc="http://schemas.openxmlformats.org/markup-compatibility/2006">
          <mc:Choice Requires="x14">
            <control shapeId="48176" r:id="rId66" name="Check Box 48">
              <controlPr defaultSize="0" autoFill="0" autoLine="0" autoPict="0">
                <anchor moveWithCells="1">
                  <from>
                    <xdr:col>0</xdr:col>
                    <xdr:colOff>203200</xdr:colOff>
                    <xdr:row>63</xdr:row>
                    <xdr:rowOff>292100</xdr:rowOff>
                  </from>
                  <to>
                    <xdr:col>0</xdr:col>
                    <xdr:colOff>533400</xdr:colOff>
                    <xdr:row>65</xdr:row>
                    <xdr:rowOff>31750</xdr:rowOff>
                  </to>
                </anchor>
              </controlPr>
            </control>
          </mc:Choice>
        </mc:AlternateContent>
        <mc:AlternateContent xmlns:mc="http://schemas.openxmlformats.org/markup-compatibility/2006">
          <mc:Choice Requires="x14">
            <control shapeId="48177" r:id="rId67" name="Check Box 49">
              <controlPr defaultSize="0" autoFill="0" autoLine="0" autoPict="0">
                <anchor moveWithCells="1">
                  <from>
                    <xdr:col>2</xdr:col>
                    <xdr:colOff>228600</xdr:colOff>
                    <xdr:row>63</xdr:row>
                    <xdr:rowOff>298450</xdr:rowOff>
                  </from>
                  <to>
                    <xdr:col>2</xdr:col>
                    <xdr:colOff>647700</xdr:colOff>
                    <xdr:row>65</xdr:row>
                    <xdr:rowOff>38100</xdr:rowOff>
                  </to>
                </anchor>
              </controlPr>
            </control>
          </mc:Choice>
        </mc:AlternateContent>
        <mc:AlternateContent xmlns:mc="http://schemas.openxmlformats.org/markup-compatibility/2006">
          <mc:Choice Requires="x14">
            <control shapeId="48178" r:id="rId68" name="Check Box 50">
              <controlPr defaultSize="0" autoFill="0" autoLine="0" autoPict="0">
                <anchor moveWithCells="1">
                  <from>
                    <xdr:col>1</xdr:col>
                    <xdr:colOff>203200</xdr:colOff>
                    <xdr:row>63</xdr:row>
                    <xdr:rowOff>298450</xdr:rowOff>
                  </from>
                  <to>
                    <xdr:col>1</xdr:col>
                    <xdr:colOff>603250</xdr:colOff>
                    <xdr:row>65</xdr:row>
                    <xdr:rowOff>38100</xdr:rowOff>
                  </to>
                </anchor>
              </controlPr>
            </control>
          </mc:Choice>
        </mc:AlternateContent>
        <mc:AlternateContent xmlns:mc="http://schemas.openxmlformats.org/markup-compatibility/2006">
          <mc:Choice Requires="x14">
            <control shapeId="48179" r:id="rId69" name="Check Box 51">
              <controlPr defaultSize="0" autoFill="0" autoLine="0" autoPict="0">
                <anchor moveWithCells="1">
                  <from>
                    <xdr:col>0</xdr:col>
                    <xdr:colOff>177800</xdr:colOff>
                    <xdr:row>70</xdr:row>
                    <xdr:rowOff>152400</xdr:rowOff>
                  </from>
                  <to>
                    <xdr:col>0</xdr:col>
                    <xdr:colOff>482600</xdr:colOff>
                    <xdr:row>72</xdr:row>
                    <xdr:rowOff>12700</xdr:rowOff>
                  </to>
                </anchor>
              </controlPr>
            </control>
          </mc:Choice>
        </mc:AlternateContent>
        <mc:AlternateContent xmlns:mc="http://schemas.openxmlformats.org/markup-compatibility/2006">
          <mc:Choice Requires="x14">
            <control shapeId="48180" r:id="rId70" name="Check Box 52">
              <controlPr defaultSize="0" autoFill="0" autoLine="0" autoPict="0">
                <anchor moveWithCells="1">
                  <from>
                    <xdr:col>2</xdr:col>
                    <xdr:colOff>203200</xdr:colOff>
                    <xdr:row>70</xdr:row>
                    <xdr:rowOff>184150</xdr:rowOff>
                  </from>
                  <to>
                    <xdr:col>2</xdr:col>
                    <xdr:colOff>406400</xdr:colOff>
                    <xdr:row>72</xdr:row>
                    <xdr:rowOff>25400</xdr:rowOff>
                  </to>
                </anchor>
              </controlPr>
            </control>
          </mc:Choice>
        </mc:AlternateContent>
        <mc:AlternateContent xmlns:mc="http://schemas.openxmlformats.org/markup-compatibility/2006">
          <mc:Choice Requires="x14">
            <control shapeId="48181" r:id="rId71" name="Check Box 53">
              <controlPr defaultSize="0" autoFill="0" autoLine="0" autoPict="0">
                <anchor moveWithCells="1">
                  <from>
                    <xdr:col>1</xdr:col>
                    <xdr:colOff>184150</xdr:colOff>
                    <xdr:row>70</xdr:row>
                    <xdr:rowOff>165100</xdr:rowOff>
                  </from>
                  <to>
                    <xdr:col>1</xdr:col>
                    <xdr:colOff>412750</xdr:colOff>
                    <xdr:row>72</xdr:row>
                    <xdr:rowOff>0</xdr:rowOff>
                  </to>
                </anchor>
              </controlPr>
            </control>
          </mc:Choice>
        </mc:AlternateContent>
        <mc:AlternateContent xmlns:mc="http://schemas.openxmlformats.org/markup-compatibility/2006">
          <mc:Choice Requires="x14">
            <control shapeId="48182" r:id="rId72" name="Check Box 54">
              <controlPr defaultSize="0" autoFill="0" autoLine="0" autoPict="0">
                <anchor moveWithCells="1">
                  <from>
                    <xdr:col>0</xdr:col>
                    <xdr:colOff>177800</xdr:colOff>
                    <xdr:row>72</xdr:row>
                    <xdr:rowOff>152400</xdr:rowOff>
                  </from>
                  <to>
                    <xdr:col>0</xdr:col>
                    <xdr:colOff>482600</xdr:colOff>
                    <xdr:row>73</xdr:row>
                    <xdr:rowOff>215900</xdr:rowOff>
                  </to>
                </anchor>
              </controlPr>
            </control>
          </mc:Choice>
        </mc:AlternateContent>
        <mc:AlternateContent xmlns:mc="http://schemas.openxmlformats.org/markup-compatibility/2006">
          <mc:Choice Requires="x14">
            <control shapeId="48183" r:id="rId73" name="Check Box 55">
              <controlPr defaultSize="0" autoFill="0" autoLine="0" autoPict="0">
                <anchor moveWithCells="1">
                  <from>
                    <xdr:col>2</xdr:col>
                    <xdr:colOff>203200</xdr:colOff>
                    <xdr:row>72</xdr:row>
                    <xdr:rowOff>184150</xdr:rowOff>
                  </from>
                  <to>
                    <xdr:col>2</xdr:col>
                    <xdr:colOff>406400</xdr:colOff>
                    <xdr:row>73</xdr:row>
                    <xdr:rowOff>222250</xdr:rowOff>
                  </to>
                </anchor>
              </controlPr>
            </control>
          </mc:Choice>
        </mc:AlternateContent>
        <mc:AlternateContent xmlns:mc="http://schemas.openxmlformats.org/markup-compatibility/2006">
          <mc:Choice Requires="x14">
            <control shapeId="48184" r:id="rId74" name="Check Box 56">
              <controlPr defaultSize="0" autoFill="0" autoLine="0" autoPict="0">
                <anchor moveWithCells="1">
                  <from>
                    <xdr:col>1</xdr:col>
                    <xdr:colOff>184150</xdr:colOff>
                    <xdr:row>72</xdr:row>
                    <xdr:rowOff>165100</xdr:rowOff>
                  </from>
                  <to>
                    <xdr:col>1</xdr:col>
                    <xdr:colOff>412750</xdr:colOff>
                    <xdr:row>73</xdr:row>
                    <xdr:rowOff>203200</xdr:rowOff>
                  </to>
                </anchor>
              </controlPr>
            </control>
          </mc:Choice>
        </mc:AlternateContent>
        <mc:AlternateContent xmlns:mc="http://schemas.openxmlformats.org/markup-compatibility/2006">
          <mc:Choice Requires="x14">
            <control shapeId="48185" r:id="rId75" name="Check Box 57">
              <controlPr defaultSize="0" autoFill="0" autoLine="0" autoPict="0">
                <anchor moveWithCells="1">
                  <from>
                    <xdr:col>0</xdr:col>
                    <xdr:colOff>184150</xdr:colOff>
                    <xdr:row>77</xdr:row>
                    <xdr:rowOff>203200</xdr:rowOff>
                  </from>
                  <to>
                    <xdr:col>0</xdr:col>
                    <xdr:colOff>520700</xdr:colOff>
                    <xdr:row>79</xdr:row>
                    <xdr:rowOff>0</xdr:rowOff>
                  </to>
                </anchor>
              </controlPr>
            </control>
          </mc:Choice>
        </mc:AlternateContent>
        <mc:AlternateContent xmlns:mc="http://schemas.openxmlformats.org/markup-compatibility/2006">
          <mc:Choice Requires="x14">
            <control shapeId="48186" r:id="rId76" name="Check Box 58">
              <controlPr defaultSize="0" autoFill="0" autoLine="0" autoPict="0">
                <anchor moveWithCells="1">
                  <from>
                    <xdr:col>2</xdr:col>
                    <xdr:colOff>241300</xdr:colOff>
                    <xdr:row>77</xdr:row>
                    <xdr:rowOff>190500</xdr:rowOff>
                  </from>
                  <to>
                    <xdr:col>2</xdr:col>
                    <xdr:colOff>660400</xdr:colOff>
                    <xdr:row>78</xdr:row>
                    <xdr:rowOff>241300</xdr:rowOff>
                  </to>
                </anchor>
              </controlPr>
            </control>
          </mc:Choice>
        </mc:AlternateContent>
        <mc:AlternateContent xmlns:mc="http://schemas.openxmlformats.org/markup-compatibility/2006">
          <mc:Choice Requires="x14">
            <control shapeId="48187" r:id="rId77" name="Check Box 59">
              <controlPr defaultSize="0" autoFill="0" autoLine="0" autoPict="0">
                <anchor moveWithCells="1">
                  <from>
                    <xdr:col>1</xdr:col>
                    <xdr:colOff>203200</xdr:colOff>
                    <xdr:row>77</xdr:row>
                    <xdr:rowOff>190500</xdr:rowOff>
                  </from>
                  <to>
                    <xdr:col>1</xdr:col>
                    <xdr:colOff>603250</xdr:colOff>
                    <xdr:row>78</xdr:row>
                    <xdr:rowOff>241300</xdr:rowOff>
                  </to>
                </anchor>
              </controlPr>
            </control>
          </mc:Choice>
        </mc:AlternateContent>
        <mc:AlternateContent xmlns:mc="http://schemas.openxmlformats.org/markup-compatibility/2006">
          <mc:Choice Requires="x14">
            <control shapeId="48188" r:id="rId78" name="Check Box 60">
              <controlPr defaultSize="0" autoFill="0" autoLine="0" autoPict="0">
                <anchor moveWithCells="1">
                  <from>
                    <xdr:col>0</xdr:col>
                    <xdr:colOff>203200</xdr:colOff>
                    <xdr:row>83</xdr:row>
                    <xdr:rowOff>101600</xdr:rowOff>
                  </from>
                  <to>
                    <xdr:col>1</xdr:col>
                    <xdr:colOff>38100</xdr:colOff>
                    <xdr:row>83</xdr:row>
                    <xdr:rowOff>228600</xdr:rowOff>
                  </to>
                </anchor>
              </controlPr>
            </control>
          </mc:Choice>
        </mc:AlternateContent>
        <mc:AlternateContent xmlns:mc="http://schemas.openxmlformats.org/markup-compatibility/2006">
          <mc:Choice Requires="x14">
            <control shapeId="48189" r:id="rId79" name="Check Box 61">
              <controlPr defaultSize="0" autoFill="0" autoLine="0" autoPict="0">
                <anchor moveWithCells="1">
                  <from>
                    <xdr:col>2</xdr:col>
                    <xdr:colOff>228600</xdr:colOff>
                    <xdr:row>83</xdr:row>
                    <xdr:rowOff>76200</xdr:rowOff>
                  </from>
                  <to>
                    <xdr:col>3</xdr:col>
                    <xdr:colOff>50800</xdr:colOff>
                    <xdr:row>83</xdr:row>
                    <xdr:rowOff>292100</xdr:rowOff>
                  </to>
                </anchor>
              </controlPr>
            </control>
          </mc:Choice>
        </mc:AlternateContent>
        <mc:AlternateContent xmlns:mc="http://schemas.openxmlformats.org/markup-compatibility/2006">
          <mc:Choice Requires="x14">
            <control shapeId="48190" r:id="rId80" name="Check Box 62">
              <controlPr defaultSize="0" autoFill="0" autoLine="0" autoPict="0">
                <anchor moveWithCells="1">
                  <from>
                    <xdr:col>1</xdr:col>
                    <xdr:colOff>222250</xdr:colOff>
                    <xdr:row>83</xdr:row>
                    <xdr:rowOff>50800</xdr:rowOff>
                  </from>
                  <to>
                    <xdr:col>2</xdr:col>
                    <xdr:colOff>101600</xdr:colOff>
                    <xdr:row>83</xdr:row>
                    <xdr:rowOff>279400</xdr:rowOff>
                  </to>
                </anchor>
              </controlPr>
            </control>
          </mc:Choice>
        </mc:AlternateContent>
        <mc:AlternateContent xmlns:mc="http://schemas.openxmlformats.org/markup-compatibility/2006">
          <mc:Choice Requires="x14">
            <control shapeId="48193" r:id="rId81" name="Check Box 65">
              <controlPr defaultSize="0" autoFill="0" autoLine="0" autoPict="0">
                <anchor moveWithCells="1">
                  <from>
                    <xdr:col>0</xdr:col>
                    <xdr:colOff>203200</xdr:colOff>
                    <xdr:row>85</xdr:row>
                    <xdr:rowOff>107950</xdr:rowOff>
                  </from>
                  <to>
                    <xdr:col>1</xdr:col>
                    <xdr:colOff>38100</xdr:colOff>
                    <xdr:row>85</xdr:row>
                    <xdr:rowOff>241300</xdr:rowOff>
                  </to>
                </anchor>
              </controlPr>
            </control>
          </mc:Choice>
        </mc:AlternateContent>
        <mc:AlternateContent xmlns:mc="http://schemas.openxmlformats.org/markup-compatibility/2006">
          <mc:Choice Requires="x14">
            <control shapeId="48194" r:id="rId82" name="Check Box 66">
              <controlPr defaultSize="0" autoFill="0" autoLine="0" autoPict="0">
                <anchor moveWithCells="1">
                  <from>
                    <xdr:col>2</xdr:col>
                    <xdr:colOff>203200</xdr:colOff>
                    <xdr:row>85</xdr:row>
                    <xdr:rowOff>88900</xdr:rowOff>
                  </from>
                  <to>
                    <xdr:col>3</xdr:col>
                    <xdr:colOff>25400</xdr:colOff>
                    <xdr:row>85</xdr:row>
                    <xdr:rowOff>298450</xdr:rowOff>
                  </to>
                </anchor>
              </controlPr>
            </control>
          </mc:Choice>
        </mc:AlternateContent>
        <mc:AlternateContent xmlns:mc="http://schemas.openxmlformats.org/markup-compatibility/2006">
          <mc:Choice Requires="x14">
            <control shapeId="48195" r:id="rId83" name="Check Box 67">
              <controlPr defaultSize="0" autoFill="0" autoLine="0" autoPict="0">
                <anchor moveWithCells="1">
                  <from>
                    <xdr:col>1</xdr:col>
                    <xdr:colOff>222250</xdr:colOff>
                    <xdr:row>85</xdr:row>
                    <xdr:rowOff>69850</xdr:rowOff>
                  </from>
                  <to>
                    <xdr:col>2</xdr:col>
                    <xdr:colOff>101600</xdr:colOff>
                    <xdr:row>85</xdr:row>
                    <xdr:rowOff>298450</xdr:rowOff>
                  </to>
                </anchor>
              </controlPr>
            </control>
          </mc:Choice>
        </mc:AlternateContent>
        <mc:AlternateContent xmlns:mc="http://schemas.openxmlformats.org/markup-compatibility/2006">
          <mc:Choice Requires="x14">
            <control shapeId="48196" r:id="rId84" name="Check Box 68">
              <controlPr defaultSize="0" autoFill="0" autoLine="0" autoPict="0">
                <anchor moveWithCells="1">
                  <from>
                    <xdr:col>0</xdr:col>
                    <xdr:colOff>184150</xdr:colOff>
                    <xdr:row>89</xdr:row>
                    <xdr:rowOff>50800</xdr:rowOff>
                  </from>
                  <to>
                    <xdr:col>1</xdr:col>
                    <xdr:colOff>25400</xdr:colOff>
                    <xdr:row>89</xdr:row>
                    <xdr:rowOff>184150</xdr:rowOff>
                  </to>
                </anchor>
              </controlPr>
            </control>
          </mc:Choice>
        </mc:AlternateContent>
        <mc:AlternateContent xmlns:mc="http://schemas.openxmlformats.org/markup-compatibility/2006">
          <mc:Choice Requires="x14">
            <control shapeId="48197" r:id="rId85" name="Check Box 69">
              <controlPr defaultSize="0" autoFill="0" autoLine="0" autoPict="0">
                <anchor moveWithCells="1">
                  <from>
                    <xdr:col>2</xdr:col>
                    <xdr:colOff>190500</xdr:colOff>
                    <xdr:row>89</xdr:row>
                    <xdr:rowOff>0</xdr:rowOff>
                  </from>
                  <to>
                    <xdr:col>3</xdr:col>
                    <xdr:colOff>12700</xdr:colOff>
                    <xdr:row>89</xdr:row>
                    <xdr:rowOff>215900</xdr:rowOff>
                  </to>
                </anchor>
              </controlPr>
            </control>
          </mc:Choice>
        </mc:AlternateContent>
        <mc:AlternateContent xmlns:mc="http://schemas.openxmlformats.org/markup-compatibility/2006">
          <mc:Choice Requires="x14">
            <control shapeId="48198" r:id="rId86" name="Check Box 70">
              <controlPr defaultSize="0" autoFill="0" autoLine="0" autoPict="0">
                <anchor moveWithCells="1">
                  <from>
                    <xdr:col>1</xdr:col>
                    <xdr:colOff>222250</xdr:colOff>
                    <xdr:row>88</xdr:row>
                    <xdr:rowOff>184150</xdr:rowOff>
                  </from>
                  <to>
                    <xdr:col>2</xdr:col>
                    <xdr:colOff>101600</xdr:colOff>
                    <xdr:row>89</xdr:row>
                    <xdr:rowOff>215900</xdr:rowOff>
                  </to>
                </anchor>
              </controlPr>
            </control>
          </mc:Choice>
        </mc:AlternateContent>
        <mc:AlternateContent xmlns:mc="http://schemas.openxmlformats.org/markup-compatibility/2006">
          <mc:Choice Requires="x14">
            <control shapeId="48199" r:id="rId87" name="Check Box 71">
              <controlPr defaultSize="0" autoFill="0" autoLine="0" autoPict="0">
                <anchor moveWithCells="1">
                  <from>
                    <xdr:col>2</xdr:col>
                    <xdr:colOff>190500</xdr:colOff>
                    <xdr:row>89</xdr:row>
                    <xdr:rowOff>0</xdr:rowOff>
                  </from>
                  <to>
                    <xdr:col>3</xdr:col>
                    <xdr:colOff>12700</xdr:colOff>
                    <xdr:row>89</xdr:row>
                    <xdr:rowOff>215900</xdr:rowOff>
                  </to>
                </anchor>
              </controlPr>
            </control>
          </mc:Choice>
        </mc:AlternateContent>
        <mc:AlternateContent xmlns:mc="http://schemas.openxmlformats.org/markup-compatibility/2006">
          <mc:Choice Requires="x14">
            <control shapeId="48200" r:id="rId88" name="Check Box 72">
              <controlPr defaultSize="0" autoFill="0" autoLine="0" autoPict="0">
                <anchor moveWithCells="1">
                  <from>
                    <xdr:col>2</xdr:col>
                    <xdr:colOff>190500</xdr:colOff>
                    <xdr:row>89</xdr:row>
                    <xdr:rowOff>0</xdr:rowOff>
                  </from>
                  <to>
                    <xdr:col>3</xdr:col>
                    <xdr:colOff>12700</xdr:colOff>
                    <xdr:row>89</xdr:row>
                    <xdr:rowOff>215900</xdr:rowOff>
                  </to>
                </anchor>
              </controlPr>
            </control>
          </mc:Choice>
        </mc:AlternateContent>
        <mc:AlternateContent xmlns:mc="http://schemas.openxmlformats.org/markup-compatibility/2006">
          <mc:Choice Requires="x14">
            <control shapeId="48201" r:id="rId89" name="Check Box 73">
              <controlPr defaultSize="0" autoFill="0" autoLine="0" autoPict="0">
                <anchor moveWithCells="1">
                  <from>
                    <xdr:col>0</xdr:col>
                    <xdr:colOff>177800</xdr:colOff>
                    <xdr:row>91</xdr:row>
                    <xdr:rowOff>63500</xdr:rowOff>
                  </from>
                  <to>
                    <xdr:col>1</xdr:col>
                    <xdr:colOff>76200</xdr:colOff>
                    <xdr:row>91</xdr:row>
                    <xdr:rowOff>374650</xdr:rowOff>
                  </to>
                </anchor>
              </controlPr>
            </control>
          </mc:Choice>
        </mc:AlternateContent>
        <mc:AlternateContent xmlns:mc="http://schemas.openxmlformats.org/markup-compatibility/2006">
          <mc:Choice Requires="x14">
            <control shapeId="48202" r:id="rId90" name="Check Box 74">
              <controlPr defaultSize="0" autoFill="0" autoLine="0" autoPict="0">
                <anchor moveWithCells="1">
                  <from>
                    <xdr:col>2</xdr:col>
                    <xdr:colOff>203200</xdr:colOff>
                    <xdr:row>91</xdr:row>
                    <xdr:rowOff>101600</xdr:rowOff>
                  </from>
                  <to>
                    <xdr:col>3</xdr:col>
                    <xdr:colOff>25400</xdr:colOff>
                    <xdr:row>91</xdr:row>
                    <xdr:rowOff>304800</xdr:rowOff>
                  </to>
                </anchor>
              </controlPr>
            </control>
          </mc:Choice>
        </mc:AlternateContent>
        <mc:AlternateContent xmlns:mc="http://schemas.openxmlformats.org/markup-compatibility/2006">
          <mc:Choice Requires="x14">
            <control shapeId="48203" r:id="rId91" name="Check Box 75">
              <controlPr defaultSize="0" autoFill="0" autoLine="0" autoPict="0">
                <anchor moveWithCells="1">
                  <from>
                    <xdr:col>1</xdr:col>
                    <xdr:colOff>203200</xdr:colOff>
                    <xdr:row>91</xdr:row>
                    <xdr:rowOff>107950</xdr:rowOff>
                  </from>
                  <to>
                    <xdr:col>2</xdr:col>
                    <xdr:colOff>76200</xdr:colOff>
                    <xdr:row>91</xdr:row>
                    <xdr:rowOff>336550</xdr:rowOff>
                  </to>
                </anchor>
              </controlPr>
            </control>
          </mc:Choice>
        </mc:AlternateContent>
        <mc:AlternateContent xmlns:mc="http://schemas.openxmlformats.org/markup-compatibility/2006">
          <mc:Choice Requires="x14">
            <control shapeId="48204" r:id="rId92" name="Check Box 76">
              <controlPr defaultSize="0" autoFill="0" autoLine="0" autoPict="0">
                <anchor moveWithCells="1">
                  <from>
                    <xdr:col>0</xdr:col>
                    <xdr:colOff>190500</xdr:colOff>
                    <xdr:row>87</xdr:row>
                    <xdr:rowOff>114300</xdr:rowOff>
                  </from>
                  <to>
                    <xdr:col>1</xdr:col>
                    <xdr:colOff>31750</xdr:colOff>
                    <xdr:row>87</xdr:row>
                    <xdr:rowOff>254000</xdr:rowOff>
                  </to>
                </anchor>
              </controlPr>
            </control>
          </mc:Choice>
        </mc:AlternateContent>
        <mc:AlternateContent xmlns:mc="http://schemas.openxmlformats.org/markup-compatibility/2006">
          <mc:Choice Requires="x14">
            <control shapeId="48205" r:id="rId93" name="Check Box 77">
              <controlPr defaultSize="0" autoFill="0" autoLine="0" autoPict="0">
                <anchor moveWithCells="1">
                  <from>
                    <xdr:col>2</xdr:col>
                    <xdr:colOff>222250</xdr:colOff>
                    <xdr:row>87</xdr:row>
                    <xdr:rowOff>63500</xdr:rowOff>
                  </from>
                  <to>
                    <xdr:col>3</xdr:col>
                    <xdr:colOff>38100</xdr:colOff>
                    <xdr:row>87</xdr:row>
                    <xdr:rowOff>266700</xdr:rowOff>
                  </to>
                </anchor>
              </controlPr>
            </control>
          </mc:Choice>
        </mc:AlternateContent>
        <mc:AlternateContent xmlns:mc="http://schemas.openxmlformats.org/markup-compatibility/2006">
          <mc:Choice Requires="x14">
            <control shapeId="48206" r:id="rId94" name="Check Box 78">
              <controlPr defaultSize="0" autoFill="0" autoLine="0" autoPict="0">
                <anchor moveWithCells="1">
                  <from>
                    <xdr:col>1</xdr:col>
                    <xdr:colOff>215900</xdr:colOff>
                    <xdr:row>87</xdr:row>
                    <xdr:rowOff>50800</xdr:rowOff>
                  </from>
                  <to>
                    <xdr:col>2</xdr:col>
                    <xdr:colOff>88900</xdr:colOff>
                    <xdr:row>87</xdr:row>
                    <xdr:rowOff>279400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2000000}">
          <x14:formula1>
            <xm:f>'Agency-County'!$A$2:$A$22</xm:f>
          </x14:formula1>
          <xm:sqref>G2:M2</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9" tint="0.59999389629810485"/>
  </sheetPr>
  <dimension ref="A1:M109"/>
  <sheetViews>
    <sheetView showGridLines="0" zoomScaleNormal="100" zoomScaleSheetLayoutView="100" workbookViewId="0">
      <selection activeCell="Q6" sqref="Q6"/>
    </sheetView>
  </sheetViews>
  <sheetFormatPr defaultRowHeight="14.5" x14ac:dyDescent="0.35"/>
  <cols>
    <col min="3" max="3" width="9.1796875" customWidth="1"/>
    <col min="9" max="9" width="10" customWidth="1"/>
    <col min="11" max="11" width="14" customWidth="1"/>
    <col min="12" max="12" width="10.453125" customWidth="1"/>
    <col min="13" max="13" width="14.81640625" customWidth="1"/>
  </cols>
  <sheetData>
    <row r="1" spans="1:13" ht="3.75" customHeight="1" thickBot="1" x14ac:dyDescent="0.4">
      <c r="A1" s="1024"/>
      <c r="B1" s="1024"/>
      <c r="C1" s="1024"/>
      <c r="D1" s="1024"/>
      <c r="E1" s="1024"/>
      <c r="F1" s="1024"/>
      <c r="G1" s="1024"/>
      <c r="H1" s="1024"/>
      <c r="I1" s="1024"/>
      <c r="J1" s="1024"/>
      <c r="K1" s="1024"/>
      <c r="L1" s="1024"/>
      <c r="M1" s="1024"/>
    </row>
    <row r="2" spans="1:13" s="291" customFormat="1" ht="16" thickBot="1" x14ac:dyDescent="0.4">
      <c r="A2" s="415" t="s">
        <v>200</v>
      </c>
      <c r="B2" s="1235">
        <f>'Contact Info'!B3</f>
        <v>0</v>
      </c>
      <c r="C2" s="1235"/>
      <c r="D2" s="1236" t="s">
        <v>776</v>
      </c>
      <c r="E2" s="1236"/>
      <c r="F2" s="1236"/>
      <c r="G2" s="1235"/>
      <c r="H2" s="1235"/>
      <c r="I2" s="1235"/>
      <c r="J2" s="1235"/>
      <c r="K2" s="1235"/>
      <c r="L2" s="1235"/>
      <c r="M2" s="1235"/>
    </row>
    <row r="3" spans="1:13" ht="21.5" thickBot="1" x14ac:dyDescent="0.55000000000000004">
      <c r="A3" s="1329" t="s">
        <v>949</v>
      </c>
      <c r="B3" s="1329"/>
      <c r="C3" s="1329"/>
      <c r="D3" s="1329"/>
      <c r="E3" s="1329"/>
      <c r="F3" s="1329"/>
      <c r="G3" s="1329"/>
      <c r="H3" s="1329"/>
      <c r="I3" s="1329"/>
      <c r="J3" s="1329"/>
      <c r="K3" s="1329"/>
      <c r="L3" s="1329"/>
      <c r="M3" s="1329"/>
    </row>
    <row r="4" spans="1:13" ht="35.15" customHeight="1" thickBot="1" x14ac:dyDescent="0.4">
      <c r="A4" s="1434" t="s">
        <v>879</v>
      </c>
      <c r="B4" s="1434"/>
      <c r="C4" s="1434"/>
      <c r="D4" s="1434"/>
      <c r="E4" s="1434"/>
      <c r="F4" s="1434"/>
      <c r="G4" s="1434"/>
      <c r="H4" s="1434"/>
      <c r="I4" s="1434"/>
      <c r="J4" s="1435" t="s">
        <v>778</v>
      </c>
      <c r="K4" s="1435"/>
      <c r="L4" s="1435" t="s">
        <v>779</v>
      </c>
      <c r="M4" s="1435"/>
    </row>
    <row r="5" spans="1:13" ht="18.75" customHeight="1" thickBot="1" x14ac:dyDescent="0.4">
      <c r="A5" s="1327" t="s">
        <v>880</v>
      </c>
      <c r="B5" s="1327"/>
      <c r="C5" s="1327"/>
      <c r="D5" s="1327"/>
      <c r="E5" s="1327"/>
      <c r="F5" s="1327"/>
      <c r="G5" s="1327"/>
      <c r="H5" s="1327"/>
      <c r="I5" s="1327"/>
      <c r="J5" s="1326"/>
      <c r="K5" s="1326"/>
      <c r="L5" s="1326"/>
      <c r="M5" s="1326"/>
    </row>
    <row r="6" spans="1:13" ht="18.75" customHeight="1" thickBot="1" x14ac:dyDescent="0.4">
      <c r="A6" s="1327" t="s">
        <v>780</v>
      </c>
      <c r="B6" s="1327"/>
      <c r="C6" s="1327"/>
      <c r="D6" s="1327"/>
      <c r="E6" s="1327"/>
      <c r="F6" s="1327"/>
      <c r="G6" s="1327"/>
      <c r="H6" s="1327"/>
      <c r="I6" s="1327"/>
      <c r="J6" s="1326"/>
      <c r="K6" s="1326"/>
      <c r="L6" s="1326"/>
      <c r="M6" s="1326"/>
    </row>
    <row r="7" spans="1:13" ht="18.75" customHeight="1" thickBot="1" x14ac:dyDescent="0.4">
      <c r="A7" s="1327" t="s">
        <v>400</v>
      </c>
      <c r="B7" s="1327"/>
      <c r="C7" s="1327"/>
      <c r="D7" s="1327"/>
      <c r="E7" s="1327"/>
      <c r="F7" s="1327"/>
      <c r="G7" s="1327"/>
      <c r="H7" s="1327"/>
      <c r="I7" s="1327"/>
      <c r="J7" s="1326"/>
      <c r="K7" s="1326"/>
      <c r="L7" s="1326"/>
      <c r="M7" s="1326"/>
    </row>
    <row r="8" spans="1:13" ht="18.75" customHeight="1" thickBot="1" x14ac:dyDescent="0.4">
      <c r="A8" s="1327" t="s">
        <v>896</v>
      </c>
      <c r="B8" s="1327"/>
      <c r="C8" s="1327"/>
      <c r="D8" s="1327"/>
      <c r="E8" s="1327"/>
      <c r="F8" s="1327"/>
      <c r="G8" s="1327"/>
      <c r="H8" s="1327"/>
      <c r="I8" s="1327"/>
      <c r="J8" s="1326"/>
      <c r="K8" s="1326"/>
      <c r="L8" s="1326"/>
      <c r="M8" s="1326"/>
    </row>
    <row r="9" spans="1:13" ht="18.75" customHeight="1" thickBot="1" x14ac:dyDescent="0.4">
      <c r="A9" s="1327" t="s">
        <v>881</v>
      </c>
      <c r="B9" s="1327"/>
      <c r="C9" s="1327"/>
      <c r="D9" s="1327"/>
      <c r="E9" s="1327"/>
      <c r="F9" s="1327"/>
      <c r="G9" s="1327"/>
      <c r="H9" s="1327"/>
      <c r="I9" s="1327"/>
      <c r="J9" s="1326"/>
      <c r="K9" s="1326"/>
      <c r="L9" s="1326"/>
      <c r="M9" s="1326"/>
    </row>
    <row r="10" spans="1:13" ht="18.75" customHeight="1" thickBot="1" x14ac:dyDescent="0.4">
      <c r="A10" s="1327" t="s">
        <v>406</v>
      </c>
      <c r="B10" s="1327"/>
      <c r="C10" s="1327"/>
      <c r="D10" s="1327"/>
      <c r="E10" s="1327"/>
      <c r="F10" s="1327"/>
      <c r="G10" s="1327"/>
      <c r="H10" s="1327"/>
      <c r="I10" s="1327"/>
      <c r="J10" s="1326"/>
      <c r="K10" s="1326"/>
      <c r="L10" s="1326"/>
      <c r="M10" s="1326"/>
    </row>
    <row r="11" spans="1:13" ht="16" thickBot="1" x14ac:dyDescent="0.4">
      <c r="A11" s="1212"/>
      <c r="B11" s="1213"/>
      <c r="C11" s="1213"/>
      <c r="D11" s="1213"/>
      <c r="E11" s="1213"/>
      <c r="F11" s="1213"/>
      <c r="G11" s="1213"/>
      <c r="H11" s="1213"/>
      <c r="I11" s="1213"/>
      <c r="J11" s="1213"/>
      <c r="K11" s="1213"/>
      <c r="L11" s="1213"/>
      <c r="M11" s="1214"/>
    </row>
    <row r="12" spans="1:13" ht="15" thickBot="1" x14ac:dyDescent="0.4">
      <c r="A12" s="1425" t="s">
        <v>876</v>
      </c>
      <c r="B12" s="1426"/>
      <c r="C12" s="1426"/>
      <c r="D12" s="1426"/>
      <c r="E12" s="1426"/>
      <c r="F12" s="1426"/>
      <c r="G12" s="1426"/>
      <c r="H12" s="1426"/>
      <c r="I12" s="1426"/>
      <c r="J12" s="1426"/>
      <c r="K12" s="1426"/>
      <c r="L12" s="1426"/>
      <c r="M12" s="1427"/>
    </row>
    <row r="13" spans="1:13" ht="15" thickBot="1" x14ac:dyDescent="0.4">
      <c r="A13" s="1425"/>
      <c r="B13" s="1426"/>
      <c r="C13" s="1426"/>
      <c r="D13" s="1426"/>
      <c r="E13" s="1426"/>
      <c r="F13" s="1426"/>
      <c r="G13" s="1426"/>
      <c r="H13" s="1426"/>
      <c r="I13" s="1426"/>
      <c r="J13" s="1426"/>
      <c r="K13" s="1426"/>
      <c r="L13" s="1426"/>
      <c r="M13" s="1427"/>
    </row>
    <row r="14" spans="1:13" ht="15" thickBot="1" x14ac:dyDescent="0.4">
      <c r="A14" s="1425"/>
      <c r="B14" s="1426"/>
      <c r="C14" s="1426"/>
      <c r="D14" s="1426"/>
      <c r="E14" s="1426"/>
      <c r="F14" s="1426"/>
      <c r="G14" s="1426"/>
      <c r="H14" s="1426"/>
      <c r="I14" s="1426"/>
      <c r="J14" s="1426"/>
      <c r="K14" s="1426"/>
      <c r="L14" s="1426"/>
      <c r="M14" s="1427"/>
    </row>
    <row r="15" spans="1:13" ht="15" thickBot="1" x14ac:dyDescent="0.4">
      <c r="A15" s="1218" t="s">
        <v>781</v>
      </c>
      <c r="B15" s="1218"/>
      <c r="C15" s="1218"/>
      <c r="D15" s="1218"/>
      <c r="E15" s="1218"/>
      <c r="F15" s="1218"/>
      <c r="G15" s="1218"/>
      <c r="H15" s="1218"/>
      <c r="I15" s="1218"/>
      <c r="J15" s="1218"/>
      <c r="K15" s="1218"/>
      <c r="L15" s="1218"/>
      <c r="M15" s="1218"/>
    </row>
    <row r="16" spans="1:13" ht="15" thickBot="1" x14ac:dyDescent="0.4">
      <c r="A16" s="1325" t="s">
        <v>782</v>
      </c>
      <c r="B16" s="1325"/>
      <c r="C16" s="1325"/>
      <c r="D16" s="1246" t="s">
        <v>24</v>
      </c>
      <c r="E16" s="1247"/>
      <c r="F16" s="1428"/>
      <c r="G16" s="1429"/>
      <c r="H16" s="1429"/>
      <c r="I16" s="1429"/>
      <c r="J16" s="1429"/>
      <c r="K16" s="1429"/>
      <c r="L16" s="1429"/>
      <c r="M16" s="1430"/>
    </row>
    <row r="17" spans="1:13" ht="15" thickBot="1" x14ac:dyDescent="0.4">
      <c r="A17" s="1325"/>
      <c r="B17" s="1325"/>
      <c r="C17" s="1325"/>
      <c r="D17" s="1248"/>
      <c r="E17" s="1249"/>
      <c r="F17" s="1431"/>
      <c r="G17" s="1432"/>
      <c r="H17" s="1432"/>
      <c r="I17" s="1432"/>
      <c r="J17" s="1432"/>
      <c r="K17" s="1432"/>
      <c r="L17" s="1432"/>
      <c r="M17" s="1433"/>
    </row>
    <row r="18" spans="1:13" ht="15" thickBot="1" x14ac:dyDescent="0.4">
      <c r="A18" s="292" t="s">
        <v>789</v>
      </c>
      <c r="B18" s="292" t="s">
        <v>884</v>
      </c>
      <c r="C18" s="292" t="s">
        <v>790</v>
      </c>
      <c r="D18" s="1318" t="s">
        <v>783</v>
      </c>
      <c r="E18" s="1318"/>
      <c r="F18" s="1318"/>
      <c r="G18" s="1318"/>
      <c r="H18" s="1318"/>
      <c r="I18" s="1318"/>
      <c r="J18" s="1318"/>
      <c r="K18" s="1318"/>
      <c r="L18" s="1318"/>
      <c r="M18" s="1318"/>
    </row>
    <row r="19" spans="1:13" ht="15" thickBot="1" x14ac:dyDescent="0.4">
      <c r="A19" s="392"/>
      <c r="B19" s="396"/>
      <c r="C19" s="392"/>
      <c r="D19" s="1318"/>
      <c r="E19" s="1318"/>
      <c r="F19" s="1318"/>
      <c r="G19" s="1318"/>
      <c r="H19" s="1318"/>
      <c r="I19" s="1318"/>
      <c r="J19" s="1318"/>
      <c r="K19" s="1318"/>
      <c r="L19" s="1318"/>
      <c r="M19" s="1318"/>
    </row>
    <row r="20" spans="1:13" ht="15" thickBot="1" x14ac:dyDescent="0.4">
      <c r="A20" s="1391" t="s">
        <v>878</v>
      </c>
      <c r="B20" s="1392"/>
      <c r="C20" s="1392"/>
      <c r="D20" s="1392"/>
      <c r="E20" s="1392"/>
      <c r="F20" s="1392"/>
      <c r="G20" s="1392"/>
      <c r="H20" s="1392"/>
      <c r="I20" s="1392"/>
      <c r="J20" s="1392"/>
      <c r="K20" s="1392"/>
      <c r="L20" s="1392"/>
      <c r="M20" s="1393"/>
    </row>
    <row r="21" spans="1:13" x14ac:dyDescent="0.35">
      <c r="A21" s="1289" t="s">
        <v>784</v>
      </c>
      <c r="B21" s="1290"/>
      <c r="C21" s="1291"/>
      <c r="D21" s="1246" t="s">
        <v>24</v>
      </c>
      <c r="E21" s="1247"/>
      <c r="F21" s="1428"/>
      <c r="G21" s="1429"/>
      <c r="H21" s="1429"/>
      <c r="I21" s="1429"/>
      <c r="J21" s="1429"/>
      <c r="K21" s="1429"/>
      <c r="L21" s="1429"/>
      <c r="M21" s="1430"/>
    </row>
    <row r="22" spans="1:13" ht="15" thickBot="1" x14ac:dyDescent="0.4">
      <c r="A22" s="1292"/>
      <c r="B22" s="1293"/>
      <c r="C22" s="1294"/>
      <c r="D22" s="1248"/>
      <c r="E22" s="1249"/>
      <c r="F22" s="1431"/>
      <c r="G22" s="1432"/>
      <c r="H22" s="1432"/>
      <c r="I22" s="1432"/>
      <c r="J22" s="1432"/>
      <c r="K22" s="1432"/>
      <c r="L22" s="1432"/>
      <c r="M22" s="1433"/>
    </row>
    <row r="23" spans="1:13" ht="15" thickBot="1" x14ac:dyDescent="0.4">
      <c r="A23" s="293" t="s">
        <v>789</v>
      </c>
      <c r="B23" s="293" t="s">
        <v>884</v>
      </c>
      <c r="C23" s="293" t="s">
        <v>790</v>
      </c>
      <c r="D23" s="1310" t="s">
        <v>926</v>
      </c>
      <c r="E23" s="1310"/>
      <c r="F23" s="1310"/>
      <c r="G23" s="1310"/>
      <c r="H23" s="1310"/>
      <c r="I23" s="1310"/>
      <c r="J23" s="1310"/>
      <c r="K23" s="1310"/>
      <c r="L23" s="1310"/>
      <c r="M23" s="1310"/>
    </row>
    <row r="24" spans="1:13" ht="15" thickBot="1" x14ac:dyDescent="0.4">
      <c r="A24" s="392"/>
      <c r="B24" s="396"/>
      <c r="C24" s="392"/>
      <c r="D24" s="1310"/>
      <c r="E24" s="1310"/>
      <c r="F24" s="1310"/>
      <c r="G24" s="1310"/>
      <c r="H24" s="1310"/>
      <c r="I24" s="1310"/>
      <c r="J24" s="1310"/>
      <c r="K24" s="1310"/>
      <c r="L24" s="1310"/>
      <c r="M24" s="1310"/>
    </row>
    <row r="25" spans="1:13" ht="15" thickBot="1" x14ac:dyDescent="0.4">
      <c r="A25" s="1116" t="s">
        <v>786</v>
      </c>
      <c r="B25" s="1117"/>
      <c r="C25" s="1117"/>
      <c r="D25" s="1117"/>
      <c r="E25" s="1117"/>
      <c r="F25" s="1117"/>
      <c r="G25" s="1117"/>
      <c r="H25" s="1117"/>
      <c r="I25" s="1117"/>
      <c r="J25" s="1117"/>
      <c r="K25" s="1117"/>
      <c r="L25" s="1117"/>
      <c r="M25" s="1118"/>
    </row>
    <row r="26" spans="1:13" x14ac:dyDescent="0.35">
      <c r="A26" s="1319" t="s">
        <v>787</v>
      </c>
      <c r="B26" s="1319"/>
      <c r="C26" s="1319"/>
      <c r="D26" s="1246" t="s">
        <v>24</v>
      </c>
      <c r="E26" s="1247"/>
      <c r="F26" s="1428"/>
      <c r="G26" s="1429"/>
      <c r="H26" s="1429"/>
      <c r="I26" s="1429"/>
      <c r="J26" s="1429"/>
      <c r="K26" s="1429"/>
      <c r="L26" s="1429"/>
      <c r="M26" s="1430"/>
    </row>
    <row r="27" spans="1:13" ht="15" thickBot="1" x14ac:dyDescent="0.4">
      <c r="A27" s="1320"/>
      <c r="B27" s="1320"/>
      <c r="C27" s="1320"/>
      <c r="D27" s="1248"/>
      <c r="E27" s="1249"/>
      <c r="F27" s="1431"/>
      <c r="G27" s="1432"/>
      <c r="H27" s="1432"/>
      <c r="I27" s="1432"/>
      <c r="J27" s="1432"/>
      <c r="K27" s="1432"/>
      <c r="L27" s="1432"/>
      <c r="M27" s="1433"/>
    </row>
    <row r="28" spans="1:13" ht="15" thickBot="1" x14ac:dyDescent="0.4">
      <c r="A28" s="292" t="s">
        <v>789</v>
      </c>
      <c r="B28" s="292" t="s">
        <v>132</v>
      </c>
      <c r="C28" s="292" t="s">
        <v>790</v>
      </c>
      <c r="D28" s="1317" t="s">
        <v>788</v>
      </c>
      <c r="E28" s="1317"/>
      <c r="F28" s="1317"/>
      <c r="G28" s="1317"/>
      <c r="H28" s="1317"/>
      <c r="I28" s="1317"/>
      <c r="J28" s="1317"/>
      <c r="K28" s="1317"/>
      <c r="L28" s="1317"/>
      <c r="M28" s="1317"/>
    </row>
    <row r="29" spans="1:13" ht="21" customHeight="1" thickBot="1" x14ac:dyDescent="0.4">
      <c r="A29" s="392"/>
      <c r="B29" s="392"/>
      <c r="C29" s="392"/>
      <c r="D29" s="1317"/>
      <c r="E29" s="1317"/>
      <c r="F29" s="1317"/>
      <c r="G29" s="1317"/>
      <c r="H29" s="1317"/>
      <c r="I29" s="1317"/>
      <c r="J29" s="1317"/>
      <c r="K29" s="1317"/>
      <c r="L29" s="1317"/>
      <c r="M29" s="1317"/>
    </row>
    <row r="30" spans="1:13" ht="15.75" customHeight="1" x14ac:dyDescent="0.35">
      <c r="A30" s="1382" t="s">
        <v>789</v>
      </c>
      <c r="B30" s="1382" t="s">
        <v>132</v>
      </c>
      <c r="C30" s="1382" t="s">
        <v>790</v>
      </c>
      <c r="D30" s="1364" t="s">
        <v>885</v>
      </c>
      <c r="E30" s="1365"/>
      <c r="F30" s="1365"/>
      <c r="G30" s="1365"/>
      <c r="H30" s="1365"/>
      <c r="I30" s="1365"/>
      <c r="J30" s="1365"/>
      <c r="K30" s="1365"/>
      <c r="L30" s="1365"/>
      <c r="M30" s="1366"/>
    </row>
    <row r="31" spans="1:13" ht="18.75" customHeight="1" thickBot="1" x14ac:dyDescent="0.4">
      <c r="A31" s="1383"/>
      <c r="B31" s="1383"/>
      <c r="C31" s="1383"/>
      <c r="D31" s="1384"/>
      <c r="E31" s="1385"/>
      <c r="F31" s="1385"/>
      <c r="G31" s="1385"/>
      <c r="H31" s="1385"/>
      <c r="I31" s="1385"/>
      <c r="J31" s="1385"/>
      <c r="K31" s="1385"/>
      <c r="L31" s="1385"/>
      <c r="M31" s="1386"/>
    </row>
    <row r="32" spans="1:13" x14ac:dyDescent="0.35">
      <c r="A32" s="1210"/>
      <c r="B32" s="1210"/>
      <c r="C32" s="1210"/>
      <c r="D32" s="1384"/>
      <c r="E32" s="1385"/>
      <c r="F32" s="1385"/>
      <c r="G32" s="1385"/>
      <c r="H32" s="1385"/>
      <c r="I32" s="1385"/>
      <c r="J32" s="1385"/>
      <c r="K32" s="1385"/>
      <c r="L32" s="1385"/>
      <c r="M32" s="1386"/>
    </row>
    <row r="33" spans="1:13" ht="18.75" customHeight="1" thickBot="1" x14ac:dyDescent="0.4">
      <c r="A33" s="1211"/>
      <c r="B33" s="1211"/>
      <c r="C33" s="1211"/>
      <c r="D33" s="1367"/>
      <c r="E33" s="1368"/>
      <c r="F33" s="1368"/>
      <c r="G33" s="1368"/>
      <c r="H33" s="1368"/>
      <c r="I33" s="1368"/>
      <c r="J33" s="1368"/>
      <c r="K33" s="1368"/>
      <c r="L33" s="1368"/>
      <c r="M33" s="1369"/>
    </row>
    <row r="34" spans="1:13" ht="15" thickBot="1" x14ac:dyDescent="0.4">
      <c r="A34" s="1103" t="s">
        <v>791</v>
      </c>
      <c r="B34" s="1104"/>
      <c r="C34" s="1104"/>
      <c r="D34" s="1104"/>
      <c r="E34" s="1104"/>
      <c r="F34" s="1104"/>
      <c r="G34" s="1104"/>
      <c r="H34" s="1104"/>
      <c r="I34" s="1104"/>
      <c r="J34" s="1104"/>
      <c r="K34" s="1104"/>
      <c r="L34" s="1104"/>
      <c r="M34" s="1105"/>
    </row>
    <row r="35" spans="1:13" x14ac:dyDescent="0.35">
      <c r="A35" s="1308" t="s">
        <v>792</v>
      </c>
      <c r="B35" s="1308"/>
      <c r="C35" s="1308"/>
      <c r="D35" s="1246" t="s">
        <v>24</v>
      </c>
      <c r="E35" s="1247"/>
      <c r="F35" s="1394"/>
      <c r="G35" s="1395"/>
      <c r="H35" s="1395"/>
      <c r="I35" s="1395"/>
      <c r="J35" s="1395"/>
      <c r="K35" s="1395"/>
      <c r="L35" s="1395"/>
      <c r="M35" s="1396"/>
    </row>
    <row r="36" spans="1:13" ht="15" thickBot="1" x14ac:dyDescent="0.4">
      <c r="A36" s="1309"/>
      <c r="B36" s="1309"/>
      <c r="C36" s="1309"/>
      <c r="D36" s="1248"/>
      <c r="E36" s="1249"/>
      <c r="F36" s="1397"/>
      <c r="G36" s="1398"/>
      <c r="H36" s="1398"/>
      <c r="I36" s="1398"/>
      <c r="J36" s="1398"/>
      <c r="K36" s="1398"/>
      <c r="L36" s="1398"/>
      <c r="M36" s="1399"/>
    </row>
    <row r="37" spans="1:13" ht="15" thickBot="1" x14ac:dyDescent="0.4">
      <c r="A37" s="293" t="s">
        <v>789</v>
      </c>
      <c r="B37" s="293" t="s">
        <v>132</v>
      </c>
      <c r="C37" s="293" t="s">
        <v>790</v>
      </c>
      <c r="D37" s="1310" t="s">
        <v>927</v>
      </c>
      <c r="E37" s="1310"/>
      <c r="F37" s="1310"/>
      <c r="G37" s="1310"/>
      <c r="H37" s="1310"/>
      <c r="I37" s="1310"/>
      <c r="J37" s="1310"/>
      <c r="K37" s="1310"/>
      <c r="L37" s="1310"/>
      <c r="M37" s="1310"/>
    </row>
    <row r="38" spans="1:13" ht="15" thickBot="1" x14ac:dyDescent="0.4">
      <c r="A38" s="392"/>
      <c r="B38" s="392"/>
      <c r="C38" s="392"/>
      <c r="D38" s="1310"/>
      <c r="E38" s="1310"/>
      <c r="F38" s="1310"/>
      <c r="G38" s="1310"/>
      <c r="H38" s="1310"/>
      <c r="I38" s="1310"/>
      <c r="J38" s="1310"/>
      <c r="K38" s="1310"/>
      <c r="L38" s="1310"/>
      <c r="M38" s="1310"/>
    </row>
    <row r="39" spans="1:13" ht="15" thickBot="1" x14ac:dyDescent="0.4">
      <c r="A39" s="293" t="s">
        <v>789</v>
      </c>
      <c r="B39" s="293" t="s">
        <v>132</v>
      </c>
      <c r="C39" s="293" t="s">
        <v>790</v>
      </c>
      <c r="D39" s="1310" t="s">
        <v>794</v>
      </c>
      <c r="E39" s="1310"/>
      <c r="F39" s="1310"/>
      <c r="G39" s="1310"/>
      <c r="H39" s="1310"/>
      <c r="I39" s="1310"/>
      <c r="J39" s="1310"/>
      <c r="K39" s="1310"/>
      <c r="L39" s="1310"/>
      <c r="M39" s="1310"/>
    </row>
    <row r="40" spans="1:13" ht="15" thickBot="1" x14ac:dyDescent="0.4">
      <c r="A40" s="392"/>
      <c r="B40" s="392"/>
      <c r="C40" s="392"/>
      <c r="D40" s="1310"/>
      <c r="E40" s="1310"/>
      <c r="F40" s="1310"/>
      <c r="G40" s="1310"/>
      <c r="H40" s="1310"/>
      <c r="I40" s="1310"/>
      <c r="J40" s="1310"/>
      <c r="K40" s="1310"/>
      <c r="L40" s="1310"/>
      <c r="M40" s="1310"/>
    </row>
    <row r="41" spans="1:13" ht="15" thickBot="1" x14ac:dyDescent="0.4">
      <c r="A41" s="293" t="s">
        <v>789</v>
      </c>
      <c r="B41" s="293" t="s">
        <v>132</v>
      </c>
      <c r="C41" s="293" t="s">
        <v>790</v>
      </c>
      <c r="D41" s="1310" t="s">
        <v>795</v>
      </c>
      <c r="E41" s="1310"/>
      <c r="F41" s="1310"/>
      <c r="G41" s="1310"/>
      <c r="H41" s="1310"/>
      <c r="I41" s="1310"/>
      <c r="J41" s="1310"/>
      <c r="K41" s="1310"/>
      <c r="L41" s="1310"/>
      <c r="M41" s="1310"/>
    </row>
    <row r="42" spans="1:13" ht="15" thickBot="1" x14ac:dyDescent="0.4">
      <c r="A42" s="392"/>
      <c r="B42" s="392"/>
      <c r="C42" s="392"/>
      <c r="D42" s="1310"/>
      <c r="E42" s="1310"/>
      <c r="F42" s="1310"/>
      <c r="G42" s="1310"/>
      <c r="H42" s="1310"/>
      <c r="I42" s="1310"/>
      <c r="J42" s="1310"/>
      <c r="K42" s="1310"/>
      <c r="L42" s="1310"/>
      <c r="M42" s="1310"/>
    </row>
    <row r="43" spans="1:13" ht="15" thickBot="1" x14ac:dyDescent="0.4">
      <c r="A43" s="1116" t="s">
        <v>796</v>
      </c>
      <c r="B43" s="1117"/>
      <c r="C43" s="1117"/>
      <c r="D43" s="1117"/>
      <c r="E43" s="1117"/>
      <c r="F43" s="1117"/>
      <c r="G43" s="1117"/>
      <c r="H43" s="1117"/>
      <c r="I43" s="1117"/>
      <c r="J43" s="1117"/>
      <c r="K43" s="1117"/>
      <c r="L43" s="1117"/>
      <c r="M43" s="1118"/>
    </row>
    <row r="44" spans="1:13" x14ac:dyDescent="0.35">
      <c r="A44" s="1319" t="s">
        <v>797</v>
      </c>
      <c r="B44" s="1319"/>
      <c r="C44" s="1319"/>
      <c r="D44" s="1246" t="s">
        <v>24</v>
      </c>
      <c r="E44" s="1247"/>
      <c r="F44" s="1394"/>
      <c r="G44" s="1395"/>
      <c r="H44" s="1395"/>
      <c r="I44" s="1395"/>
      <c r="J44" s="1395"/>
      <c r="K44" s="1395"/>
      <c r="L44" s="1395"/>
      <c r="M44" s="1396"/>
    </row>
    <row r="45" spans="1:13" ht="15" thickBot="1" x14ac:dyDescent="0.4">
      <c r="A45" s="1320"/>
      <c r="B45" s="1320"/>
      <c r="C45" s="1320"/>
      <c r="D45" s="1248"/>
      <c r="E45" s="1249"/>
      <c r="F45" s="1397"/>
      <c r="G45" s="1398"/>
      <c r="H45" s="1398"/>
      <c r="I45" s="1398"/>
      <c r="J45" s="1398"/>
      <c r="K45" s="1398"/>
      <c r="L45" s="1398"/>
      <c r="M45" s="1399"/>
    </row>
    <row r="46" spans="1:13" ht="15" thickBot="1" x14ac:dyDescent="0.4">
      <c r="A46" s="292" t="s">
        <v>789</v>
      </c>
      <c r="B46" s="292" t="s">
        <v>132</v>
      </c>
      <c r="C46" s="292" t="s">
        <v>790</v>
      </c>
      <c r="D46" s="1317" t="s">
        <v>798</v>
      </c>
      <c r="E46" s="1317"/>
      <c r="F46" s="1317"/>
      <c r="G46" s="1317"/>
      <c r="H46" s="1317"/>
      <c r="I46" s="1317"/>
      <c r="J46" s="1317"/>
      <c r="K46" s="1317"/>
      <c r="L46" s="1317"/>
      <c r="M46" s="1317"/>
    </row>
    <row r="47" spans="1:13" ht="15" thickBot="1" x14ac:dyDescent="0.4">
      <c r="A47" s="392"/>
      <c r="B47" s="392"/>
      <c r="C47" s="392"/>
      <c r="D47" s="1317"/>
      <c r="E47" s="1317"/>
      <c r="F47" s="1317"/>
      <c r="G47" s="1317"/>
      <c r="H47" s="1317"/>
      <c r="I47" s="1317"/>
      <c r="J47" s="1317"/>
      <c r="K47" s="1317"/>
      <c r="L47" s="1317"/>
      <c r="M47" s="1317"/>
    </row>
    <row r="48" spans="1:13" ht="15" thickBot="1" x14ac:dyDescent="0.4">
      <c r="A48" s="1103" t="s">
        <v>799</v>
      </c>
      <c r="B48" s="1104"/>
      <c r="C48" s="1104"/>
      <c r="D48" s="1104"/>
      <c r="E48" s="1104"/>
      <c r="F48" s="1104"/>
      <c r="G48" s="1104"/>
      <c r="H48" s="1104"/>
      <c r="I48" s="1104"/>
      <c r="J48" s="1104"/>
      <c r="K48" s="1104"/>
      <c r="L48" s="1104"/>
      <c r="M48" s="1105"/>
    </row>
    <row r="49" spans="1:13" ht="15" customHeight="1" x14ac:dyDescent="0.35">
      <c r="A49" s="1289" t="s">
        <v>886</v>
      </c>
      <c r="B49" s="1290"/>
      <c r="C49" s="1290"/>
      <c r="D49" s="1246" t="s">
        <v>24</v>
      </c>
      <c r="E49" s="1247"/>
      <c r="F49" s="1394"/>
      <c r="G49" s="1395"/>
      <c r="H49" s="1395"/>
      <c r="I49" s="1395"/>
      <c r="J49" s="1395"/>
      <c r="K49" s="1395"/>
      <c r="L49" s="1395"/>
      <c r="M49" s="1396"/>
    </row>
    <row r="50" spans="1:13" ht="15" thickBot="1" x14ac:dyDescent="0.4">
      <c r="A50" s="1292"/>
      <c r="B50" s="1293"/>
      <c r="C50" s="1293"/>
      <c r="D50" s="1248"/>
      <c r="E50" s="1249"/>
      <c r="F50" s="1397"/>
      <c r="G50" s="1398"/>
      <c r="H50" s="1398"/>
      <c r="I50" s="1398"/>
      <c r="J50" s="1398"/>
      <c r="K50" s="1398"/>
      <c r="L50" s="1398"/>
      <c r="M50" s="1399"/>
    </row>
    <row r="51" spans="1:13" ht="15" thickBot="1" x14ac:dyDescent="0.4">
      <c r="A51" s="393" t="s">
        <v>800</v>
      </c>
      <c r="B51" s="1424" t="s">
        <v>801</v>
      </c>
      <c r="C51" s="1424"/>
      <c r="D51" s="1186"/>
      <c r="E51" s="1186"/>
      <c r="F51" s="1186"/>
      <c r="G51" s="1186"/>
      <c r="H51" s="1186"/>
      <c r="I51" s="1186"/>
      <c r="J51" s="1186"/>
      <c r="K51" s="1186"/>
      <c r="L51" s="1186"/>
      <c r="M51" s="1187"/>
    </row>
    <row r="52" spans="1:13" ht="15" thickBot="1" x14ac:dyDescent="0.4">
      <c r="A52" s="293" t="s">
        <v>789</v>
      </c>
      <c r="B52" s="293" t="s">
        <v>132</v>
      </c>
      <c r="C52" s="293" t="s">
        <v>790</v>
      </c>
      <c r="D52" s="401" t="s">
        <v>922</v>
      </c>
      <c r="E52" s="397"/>
      <c r="F52" s="397"/>
      <c r="G52" s="397"/>
      <c r="H52" s="397"/>
      <c r="I52" s="397"/>
      <c r="J52" s="397"/>
      <c r="K52" s="397"/>
      <c r="L52" s="397"/>
      <c r="M52" s="398"/>
    </row>
    <row r="53" spans="1:13" ht="15" thickBot="1" x14ac:dyDescent="0.4">
      <c r="A53" s="392"/>
      <c r="B53" s="392"/>
      <c r="C53" s="392"/>
      <c r="D53" s="1416" t="s">
        <v>928</v>
      </c>
      <c r="E53" s="1417"/>
      <c r="F53" s="1417"/>
      <c r="G53" s="1417"/>
      <c r="H53" s="1417"/>
      <c r="I53" s="1417"/>
      <c r="J53" s="1417"/>
      <c r="K53" s="1417"/>
      <c r="L53" s="1417"/>
      <c r="M53" s="1418"/>
    </row>
    <row r="54" spans="1:13" ht="15" thickBot="1" x14ac:dyDescent="0.4">
      <c r="A54" s="293" t="s">
        <v>789</v>
      </c>
      <c r="B54" s="293" t="s">
        <v>132</v>
      </c>
      <c r="C54" s="293" t="s">
        <v>790</v>
      </c>
      <c r="D54" s="401" t="s">
        <v>941</v>
      </c>
      <c r="E54" s="394"/>
      <c r="F54" s="394"/>
      <c r="G54" s="394"/>
      <c r="H54" s="394"/>
      <c r="I54" s="394"/>
      <c r="J54" s="394"/>
      <c r="K54" s="394"/>
      <c r="L54" s="394"/>
      <c r="M54" s="395"/>
    </row>
    <row r="55" spans="1:13" ht="15" thickBot="1" x14ac:dyDescent="0.4">
      <c r="A55" s="392"/>
      <c r="B55" s="392"/>
      <c r="C55" s="392"/>
      <c r="D55" s="1419" t="s">
        <v>929</v>
      </c>
      <c r="E55" s="1420"/>
      <c r="F55" s="1420"/>
      <c r="G55" s="1420"/>
      <c r="H55" s="1420"/>
      <c r="I55" s="1420"/>
      <c r="J55" s="1420"/>
      <c r="K55" s="1420"/>
      <c r="L55" s="1420"/>
      <c r="M55" s="1421"/>
    </row>
    <row r="56" spans="1:13" ht="15" thickBot="1" x14ac:dyDescent="0.4">
      <c r="A56" s="393" t="s">
        <v>800</v>
      </c>
      <c r="B56" s="1422" t="s">
        <v>803</v>
      </c>
      <c r="C56" s="1422"/>
      <c r="D56" s="1422"/>
      <c r="E56" s="1422"/>
      <c r="F56" s="1422"/>
      <c r="G56" s="1422"/>
      <c r="H56" s="1422"/>
      <c r="I56" s="1422"/>
      <c r="J56" s="1422"/>
      <c r="K56" s="1422"/>
      <c r="L56" s="1422"/>
      <c r="M56" s="1423"/>
    </row>
    <row r="57" spans="1:13" ht="15" thickBot="1" x14ac:dyDescent="0.4">
      <c r="A57" s="293" t="s">
        <v>789</v>
      </c>
      <c r="B57" s="293" t="s">
        <v>132</v>
      </c>
      <c r="C57" s="293" t="s">
        <v>790</v>
      </c>
      <c r="D57" s="409" t="s">
        <v>923</v>
      </c>
      <c r="E57" s="399"/>
      <c r="F57" s="399"/>
      <c r="G57" s="399"/>
      <c r="H57" s="399"/>
      <c r="I57" s="399"/>
      <c r="J57" s="399"/>
      <c r="K57" s="399"/>
      <c r="L57" s="399"/>
      <c r="M57" s="400"/>
    </row>
    <row r="58" spans="1:13" ht="15" thickBot="1" x14ac:dyDescent="0.4">
      <c r="A58" s="392"/>
      <c r="B58" s="392"/>
      <c r="C58" s="392"/>
      <c r="D58" s="1416" t="s">
        <v>931</v>
      </c>
      <c r="E58" s="1417"/>
      <c r="F58" s="1417"/>
      <c r="G58" s="1417"/>
      <c r="H58" s="1417"/>
      <c r="I58" s="1417"/>
      <c r="J58" s="1417"/>
      <c r="K58" s="1417"/>
      <c r="L58" s="1417"/>
      <c r="M58" s="1418"/>
    </row>
    <row r="59" spans="1:13" ht="15" thickBot="1" x14ac:dyDescent="0.4">
      <c r="A59" s="293" t="s">
        <v>789</v>
      </c>
      <c r="B59" s="293" t="s">
        <v>132</v>
      </c>
      <c r="C59" s="293" t="s">
        <v>790</v>
      </c>
      <c r="D59" s="401" t="s">
        <v>919</v>
      </c>
      <c r="E59" s="394"/>
      <c r="F59" s="394"/>
      <c r="G59" s="394"/>
      <c r="H59" s="394"/>
      <c r="I59" s="394"/>
      <c r="J59" s="394"/>
      <c r="K59" s="394"/>
      <c r="L59" s="394"/>
      <c r="M59" s="395"/>
    </row>
    <row r="60" spans="1:13" ht="15" thickBot="1" x14ac:dyDescent="0.4">
      <c r="A60" s="392"/>
      <c r="B60" s="392"/>
      <c r="C60" s="392"/>
      <c r="D60" s="1416" t="s">
        <v>887</v>
      </c>
      <c r="E60" s="1417"/>
      <c r="F60" s="1417"/>
      <c r="G60" s="1417"/>
      <c r="H60" s="1417"/>
      <c r="I60" s="1417"/>
      <c r="J60" s="1417"/>
      <c r="K60" s="1417"/>
      <c r="L60" s="1417"/>
      <c r="M60" s="1418"/>
    </row>
    <row r="61" spans="1:13" ht="15" thickBot="1" x14ac:dyDescent="0.4">
      <c r="A61" s="293" t="s">
        <v>789</v>
      </c>
      <c r="B61" s="293" t="s">
        <v>132</v>
      </c>
      <c r="C61" s="293" t="s">
        <v>790</v>
      </c>
      <c r="D61" s="409" t="s">
        <v>920</v>
      </c>
      <c r="E61" s="399"/>
      <c r="F61" s="399"/>
      <c r="G61" s="399"/>
      <c r="H61" s="399"/>
      <c r="I61" s="399"/>
      <c r="J61" s="399"/>
      <c r="K61" s="399"/>
      <c r="L61" s="399"/>
      <c r="M61" s="400"/>
    </row>
    <row r="62" spans="1:13" ht="15" thickBot="1" x14ac:dyDescent="0.4">
      <c r="A62" s="392"/>
      <c r="B62" s="392"/>
      <c r="C62" s="392"/>
      <c r="D62" s="1416" t="s">
        <v>888</v>
      </c>
      <c r="E62" s="1417"/>
      <c r="F62" s="1417"/>
      <c r="G62" s="1417"/>
      <c r="H62" s="1417"/>
      <c r="I62" s="1417"/>
      <c r="J62" s="1417"/>
      <c r="K62" s="1417"/>
      <c r="L62" s="1417"/>
      <c r="M62" s="1418"/>
    </row>
    <row r="63" spans="1:13" x14ac:dyDescent="0.35">
      <c r="A63" s="1319" t="s">
        <v>804</v>
      </c>
      <c r="B63" s="1319"/>
      <c r="C63" s="1319"/>
      <c r="D63" s="1246" t="s">
        <v>24</v>
      </c>
      <c r="E63" s="1247"/>
      <c r="F63" s="1394"/>
      <c r="G63" s="1395"/>
      <c r="H63" s="1395"/>
      <c r="I63" s="1395"/>
      <c r="J63" s="1395"/>
      <c r="K63" s="1395"/>
      <c r="L63" s="1395"/>
      <c r="M63" s="1396"/>
    </row>
    <row r="64" spans="1:13" ht="15" thickBot="1" x14ac:dyDescent="0.4">
      <c r="A64" s="1320"/>
      <c r="B64" s="1320"/>
      <c r="C64" s="1320"/>
      <c r="D64" s="1248"/>
      <c r="E64" s="1249"/>
      <c r="F64" s="1397"/>
      <c r="G64" s="1398"/>
      <c r="H64" s="1398"/>
      <c r="I64" s="1398"/>
      <c r="J64" s="1398"/>
      <c r="K64" s="1398"/>
      <c r="L64" s="1398"/>
      <c r="M64" s="1399"/>
    </row>
    <row r="65" spans="1:13" ht="15" thickBot="1" x14ac:dyDescent="0.4">
      <c r="A65" s="292" t="s">
        <v>789</v>
      </c>
      <c r="B65" s="292" t="s">
        <v>132</v>
      </c>
      <c r="C65" s="292" t="s">
        <v>790</v>
      </c>
      <c r="D65" s="1414" t="s">
        <v>805</v>
      </c>
      <c r="E65" s="1285" t="s">
        <v>806</v>
      </c>
      <c r="F65" s="1285"/>
      <c r="G65" s="1285"/>
      <c r="H65" s="1285"/>
      <c r="I65" s="1285"/>
      <c r="J65" s="1285"/>
      <c r="K65" s="1285"/>
      <c r="L65" s="1285"/>
      <c r="M65" s="1340"/>
    </row>
    <row r="66" spans="1:13" ht="15" thickBot="1" x14ac:dyDescent="0.4">
      <c r="A66" s="392"/>
      <c r="B66" s="392"/>
      <c r="C66" s="392"/>
      <c r="D66" s="1415"/>
      <c r="E66" s="1286"/>
      <c r="F66" s="1286"/>
      <c r="G66" s="1286"/>
      <c r="H66" s="1286"/>
      <c r="I66" s="1286"/>
      <c r="J66" s="1286"/>
      <c r="K66" s="1286"/>
      <c r="L66" s="1286"/>
      <c r="M66" s="1341"/>
    </row>
    <row r="67" spans="1:13" ht="15" thickBot="1" x14ac:dyDescent="0.4">
      <c r="A67" s="292" t="s">
        <v>789</v>
      </c>
      <c r="B67" s="292" t="s">
        <v>132</v>
      </c>
      <c r="C67" s="292" t="s">
        <v>790</v>
      </c>
      <c r="D67" s="1414" t="s">
        <v>807</v>
      </c>
      <c r="E67" s="1258" t="s">
        <v>921</v>
      </c>
      <c r="F67" s="1258"/>
      <c r="G67" s="1258"/>
      <c r="H67" s="1258"/>
      <c r="I67" s="1258"/>
      <c r="J67" s="1258"/>
      <c r="K67" s="1258"/>
      <c r="L67" s="1258"/>
      <c r="M67" s="1305"/>
    </row>
    <row r="68" spans="1:13" ht="15" thickBot="1" x14ac:dyDescent="0.4">
      <c r="A68" s="392"/>
      <c r="B68" s="392"/>
      <c r="C68" s="392"/>
      <c r="D68" s="1415"/>
      <c r="E68" s="1259"/>
      <c r="F68" s="1259"/>
      <c r="G68" s="1259"/>
      <c r="H68" s="1259"/>
      <c r="I68" s="1259"/>
      <c r="J68" s="1259"/>
      <c r="K68" s="1259"/>
      <c r="L68" s="1259"/>
      <c r="M68" s="1307"/>
    </row>
    <row r="69" spans="1:13" ht="15" thickBot="1" x14ac:dyDescent="0.4">
      <c r="A69" s="1103" t="s">
        <v>808</v>
      </c>
      <c r="B69" s="1104"/>
      <c r="C69" s="1104"/>
      <c r="D69" s="1104"/>
      <c r="E69" s="1104"/>
      <c r="F69" s="1104"/>
      <c r="G69" s="1104"/>
      <c r="H69" s="1104"/>
      <c r="I69" s="1104"/>
      <c r="J69" s="1104"/>
      <c r="K69" s="1104"/>
      <c r="L69" s="1104"/>
      <c r="M69" s="1105"/>
    </row>
    <row r="70" spans="1:13" x14ac:dyDescent="0.35">
      <c r="A70" s="1412" t="s">
        <v>809</v>
      </c>
      <c r="B70" s="1412"/>
      <c r="C70" s="1412"/>
      <c r="D70" s="1246" t="s">
        <v>24</v>
      </c>
      <c r="E70" s="1247"/>
      <c r="F70" s="1394"/>
      <c r="G70" s="1395"/>
      <c r="H70" s="1395"/>
      <c r="I70" s="1395"/>
      <c r="J70" s="1395"/>
      <c r="K70" s="1395"/>
      <c r="L70" s="1395"/>
      <c r="M70" s="1396"/>
    </row>
    <row r="71" spans="1:13" ht="15" thickBot="1" x14ac:dyDescent="0.4">
      <c r="A71" s="1413"/>
      <c r="B71" s="1413"/>
      <c r="C71" s="1413"/>
      <c r="D71" s="1248"/>
      <c r="E71" s="1249"/>
      <c r="F71" s="1397"/>
      <c r="G71" s="1398"/>
      <c r="H71" s="1398"/>
      <c r="I71" s="1398"/>
      <c r="J71" s="1398"/>
      <c r="K71" s="1398"/>
      <c r="L71" s="1398"/>
      <c r="M71" s="1399"/>
    </row>
    <row r="72" spans="1:13" ht="15" thickBot="1" x14ac:dyDescent="0.4">
      <c r="A72" s="293" t="s">
        <v>789</v>
      </c>
      <c r="B72" s="293" t="s">
        <v>132</v>
      </c>
      <c r="C72" s="293" t="s">
        <v>790</v>
      </c>
      <c r="D72" s="1310" t="s">
        <v>810</v>
      </c>
      <c r="E72" s="1310"/>
      <c r="F72" s="1310"/>
      <c r="G72" s="1310"/>
      <c r="H72" s="1310"/>
      <c r="I72" s="1310"/>
      <c r="J72" s="1310"/>
      <c r="K72" s="1310"/>
      <c r="L72" s="1310"/>
      <c r="M72" s="1310"/>
    </row>
    <row r="73" spans="1:13" ht="15" thickBot="1" x14ac:dyDescent="0.4">
      <c r="A73" s="392"/>
      <c r="B73" s="392"/>
      <c r="C73" s="392"/>
      <c r="D73" s="1310"/>
      <c r="E73" s="1310"/>
      <c r="F73" s="1310"/>
      <c r="G73" s="1310"/>
      <c r="H73" s="1310"/>
      <c r="I73" s="1310"/>
      <c r="J73" s="1310"/>
      <c r="K73" s="1310"/>
      <c r="L73" s="1310"/>
      <c r="M73" s="1310"/>
    </row>
    <row r="74" spans="1:13" ht="15" thickBot="1" x14ac:dyDescent="0.4">
      <c r="A74" s="293" t="s">
        <v>789</v>
      </c>
      <c r="B74" s="293" t="s">
        <v>132</v>
      </c>
      <c r="C74" s="293" t="s">
        <v>790</v>
      </c>
      <c r="D74" s="1310" t="s">
        <v>811</v>
      </c>
      <c r="E74" s="1310"/>
      <c r="F74" s="1310"/>
      <c r="G74" s="1310"/>
      <c r="H74" s="1310"/>
      <c r="I74" s="1310"/>
      <c r="J74" s="1310"/>
      <c r="K74" s="1310"/>
      <c r="L74" s="1310"/>
      <c r="M74" s="1310"/>
    </row>
    <row r="75" spans="1:13" ht="15" thickBot="1" x14ac:dyDescent="0.4">
      <c r="A75" s="392"/>
      <c r="B75" s="392"/>
      <c r="C75" s="392"/>
      <c r="D75" s="1310"/>
      <c r="E75" s="1310"/>
      <c r="F75" s="1310"/>
      <c r="G75" s="1310"/>
      <c r="H75" s="1310"/>
      <c r="I75" s="1310"/>
      <c r="J75" s="1310"/>
      <c r="K75" s="1310"/>
      <c r="L75" s="1310"/>
      <c r="M75" s="1310"/>
    </row>
    <row r="76" spans="1:13" ht="15" thickBot="1" x14ac:dyDescent="0.4">
      <c r="A76" s="1116" t="s">
        <v>812</v>
      </c>
      <c r="B76" s="1117"/>
      <c r="C76" s="1117"/>
      <c r="D76" s="1117"/>
      <c r="E76" s="1117"/>
      <c r="F76" s="1117"/>
      <c r="G76" s="1117"/>
      <c r="H76" s="1117"/>
      <c r="I76" s="1117"/>
      <c r="J76" s="1117"/>
      <c r="K76" s="1117"/>
      <c r="L76" s="1117"/>
      <c r="M76" s="1118"/>
    </row>
    <row r="77" spans="1:13" ht="15" thickBot="1" x14ac:dyDescent="0.4">
      <c r="A77" s="1116" t="s">
        <v>813</v>
      </c>
      <c r="B77" s="1117"/>
      <c r="C77" s="1117"/>
      <c r="D77" s="1117"/>
      <c r="E77" s="1117"/>
      <c r="F77" s="1117"/>
      <c r="G77" s="1117"/>
      <c r="H77" s="1117"/>
      <c r="I77" s="1117"/>
      <c r="J77" s="1117"/>
      <c r="K77" s="1117"/>
      <c r="L77" s="1117"/>
      <c r="M77" s="1118"/>
    </row>
    <row r="78" spans="1:13" ht="15" customHeight="1" x14ac:dyDescent="0.35">
      <c r="A78" s="1406" t="s">
        <v>889</v>
      </c>
      <c r="B78" s="1407"/>
      <c r="C78" s="1408"/>
      <c r="D78" s="1246" t="s">
        <v>24</v>
      </c>
      <c r="E78" s="1247"/>
      <c r="F78" s="1394"/>
      <c r="G78" s="1395"/>
      <c r="H78" s="1395"/>
      <c r="I78" s="1395"/>
      <c r="J78" s="1395"/>
      <c r="K78" s="1395"/>
      <c r="L78" s="1395"/>
      <c r="M78" s="1396"/>
    </row>
    <row r="79" spans="1:13" ht="15" thickBot="1" x14ac:dyDescent="0.4">
      <c r="A79" s="1409"/>
      <c r="B79" s="1410"/>
      <c r="C79" s="1411"/>
      <c r="D79" s="1248"/>
      <c r="E79" s="1249"/>
      <c r="F79" s="1397"/>
      <c r="G79" s="1398"/>
      <c r="H79" s="1398"/>
      <c r="I79" s="1398"/>
      <c r="J79" s="1398"/>
      <c r="K79" s="1398"/>
      <c r="L79" s="1398"/>
      <c r="M79" s="1399"/>
    </row>
    <row r="80" spans="1:13" ht="15" thickBot="1" x14ac:dyDescent="0.4">
      <c r="A80" s="292" t="s">
        <v>789</v>
      </c>
      <c r="B80" s="292" t="s">
        <v>132</v>
      </c>
      <c r="C80" s="292" t="s">
        <v>790</v>
      </c>
      <c r="D80" s="1256" t="s">
        <v>800</v>
      </c>
      <c r="E80" s="1285" t="s">
        <v>915</v>
      </c>
      <c r="F80" s="1285"/>
      <c r="G80" s="1285"/>
      <c r="H80" s="1400" t="s">
        <v>814</v>
      </c>
      <c r="I80" s="1400"/>
      <c r="J80" s="1400"/>
      <c r="K80" s="1400"/>
      <c r="L80" s="1400"/>
      <c r="M80" s="1401"/>
    </row>
    <row r="81" spans="1:13" ht="15" thickBot="1" x14ac:dyDescent="0.4">
      <c r="A81" s="392"/>
      <c r="B81" s="392"/>
      <c r="C81" s="392"/>
      <c r="D81" s="1257"/>
      <c r="E81" s="1286"/>
      <c r="F81" s="1286"/>
      <c r="G81" s="1286"/>
      <c r="H81" s="1402"/>
      <c r="I81" s="1402"/>
      <c r="J81" s="1402"/>
      <c r="K81" s="1402"/>
      <c r="L81" s="1402"/>
      <c r="M81" s="1403"/>
    </row>
    <row r="82" spans="1:13" ht="15" thickBot="1" x14ac:dyDescent="0.4">
      <c r="A82" s="292" t="s">
        <v>789</v>
      </c>
      <c r="B82" s="292" t="s">
        <v>132</v>
      </c>
      <c r="C82" s="292" t="s">
        <v>790</v>
      </c>
      <c r="D82" s="1256" t="s">
        <v>800</v>
      </c>
      <c r="E82" s="1285" t="s">
        <v>916</v>
      </c>
      <c r="F82" s="1285"/>
      <c r="G82" s="1285"/>
      <c r="H82" s="1400" t="s">
        <v>814</v>
      </c>
      <c r="I82" s="1400"/>
      <c r="J82" s="1400"/>
      <c r="K82" s="1400"/>
      <c r="L82" s="1400"/>
      <c r="M82" s="1401"/>
    </row>
    <row r="83" spans="1:13" ht="15" thickBot="1" x14ac:dyDescent="0.4">
      <c r="A83" s="392"/>
      <c r="B83" s="392"/>
      <c r="C83" s="392"/>
      <c r="D83" s="1257"/>
      <c r="E83" s="1286"/>
      <c r="F83" s="1286"/>
      <c r="G83" s="1286"/>
      <c r="H83" s="1402"/>
      <c r="I83" s="1402"/>
      <c r="J83" s="1402"/>
      <c r="K83" s="1402"/>
      <c r="L83" s="1402"/>
      <c r="M83" s="1403"/>
    </row>
    <row r="84" spans="1:13" ht="15" thickBot="1" x14ac:dyDescent="0.4">
      <c r="A84" s="292" t="s">
        <v>789</v>
      </c>
      <c r="B84" s="292" t="s">
        <v>132</v>
      </c>
      <c r="C84" s="292" t="s">
        <v>790</v>
      </c>
      <c r="D84" s="1256" t="s">
        <v>800</v>
      </c>
      <c r="E84" s="1285" t="s">
        <v>815</v>
      </c>
      <c r="F84" s="1285"/>
      <c r="G84" s="1285"/>
      <c r="H84" s="1285"/>
      <c r="I84" s="1285"/>
      <c r="J84" s="1285"/>
      <c r="K84" s="1285"/>
      <c r="L84" s="1400" t="s">
        <v>816</v>
      </c>
      <c r="M84" s="1401"/>
    </row>
    <row r="85" spans="1:13" ht="15" thickBot="1" x14ac:dyDescent="0.4">
      <c r="A85" s="392"/>
      <c r="B85" s="392"/>
      <c r="C85" s="392"/>
      <c r="D85" s="1257"/>
      <c r="E85" s="1286"/>
      <c r="F85" s="1286"/>
      <c r="G85" s="1286"/>
      <c r="H85" s="1286"/>
      <c r="I85" s="1286"/>
      <c r="J85" s="1286"/>
      <c r="K85" s="1286"/>
      <c r="L85" s="1402"/>
      <c r="M85" s="1403"/>
    </row>
    <row r="86" spans="1:13" ht="15.75" customHeight="1" thickBot="1" x14ac:dyDescent="0.4">
      <c r="A86" s="292" t="s">
        <v>789</v>
      </c>
      <c r="B86" s="292" t="s">
        <v>132</v>
      </c>
      <c r="C86" s="292" t="s">
        <v>790</v>
      </c>
      <c r="D86" s="1256" t="s">
        <v>800</v>
      </c>
      <c r="E86" s="1258" t="s">
        <v>890</v>
      </c>
      <c r="F86" s="1258"/>
      <c r="G86" s="1258"/>
      <c r="H86" s="1258"/>
      <c r="I86" s="1258"/>
      <c r="J86" s="1258"/>
      <c r="K86" s="1258"/>
      <c r="L86" s="1400" t="s">
        <v>818</v>
      </c>
      <c r="M86" s="1401"/>
    </row>
    <row r="87" spans="1:13" ht="15" thickBot="1" x14ac:dyDescent="0.4">
      <c r="A87" s="392"/>
      <c r="B87" s="392"/>
      <c r="C87" s="392"/>
      <c r="D87" s="1257"/>
      <c r="E87" s="1259"/>
      <c r="F87" s="1259"/>
      <c r="G87" s="1259"/>
      <c r="H87" s="1259"/>
      <c r="I87" s="1259"/>
      <c r="J87" s="1259"/>
      <c r="K87" s="1259"/>
      <c r="L87" s="1402"/>
      <c r="M87" s="1403"/>
    </row>
    <row r="88" spans="1:13" ht="15" thickBot="1" x14ac:dyDescent="0.4">
      <c r="A88" s="1404" t="s">
        <v>891</v>
      </c>
      <c r="B88" s="1264"/>
      <c r="C88" s="1264"/>
      <c r="D88" s="1264"/>
      <c r="E88" s="1264"/>
      <c r="F88" s="1264"/>
      <c r="G88" s="1264"/>
      <c r="H88" s="1264"/>
      <c r="I88" s="1264"/>
      <c r="J88" s="1264"/>
      <c r="K88" s="1264"/>
      <c r="L88" s="1264"/>
      <c r="M88" s="1405"/>
    </row>
    <row r="89" spans="1:13" x14ac:dyDescent="0.35">
      <c r="A89" s="1265" t="s">
        <v>819</v>
      </c>
      <c r="B89" s="1265"/>
      <c r="C89" s="1265"/>
      <c r="D89" s="1246" t="s">
        <v>24</v>
      </c>
      <c r="E89" s="1247"/>
      <c r="F89" s="1129"/>
      <c r="G89" s="1130"/>
      <c r="H89" s="1130"/>
      <c r="I89" s="1130"/>
      <c r="J89" s="1130"/>
      <c r="K89" s="1130"/>
      <c r="L89" s="1130"/>
      <c r="M89" s="1131"/>
    </row>
    <row r="90" spans="1:13" ht="15" thickBot="1" x14ac:dyDescent="0.4">
      <c r="A90" s="1266"/>
      <c r="B90" s="1266"/>
      <c r="C90" s="1266"/>
      <c r="D90" s="1248"/>
      <c r="E90" s="1249"/>
      <c r="F90" s="1132"/>
      <c r="G90" s="1133"/>
      <c r="H90" s="1133"/>
      <c r="I90" s="1133"/>
      <c r="J90" s="1133"/>
      <c r="K90" s="1133"/>
      <c r="L90" s="1133"/>
      <c r="M90" s="1134"/>
    </row>
    <row r="91" spans="1:13" x14ac:dyDescent="0.35">
      <c r="A91" s="1273" t="s">
        <v>940</v>
      </c>
      <c r="B91" s="1274"/>
      <c r="C91" s="1274"/>
      <c r="D91" s="1274"/>
      <c r="E91" s="1274"/>
      <c r="F91" s="1274"/>
      <c r="G91" s="1274"/>
      <c r="H91" s="1274"/>
      <c r="I91" s="1274"/>
      <c r="J91" s="1274"/>
      <c r="K91" s="1274"/>
      <c r="L91" s="1274"/>
      <c r="M91" s="1275"/>
    </row>
    <row r="92" spans="1:13" ht="15" thickBot="1" x14ac:dyDescent="0.4">
      <c r="A92" s="1276"/>
      <c r="B92" s="1277"/>
      <c r="C92" s="1277"/>
      <c r="D92" s="1277"/>
      <c r="E92" s="1277"/>
      <c r="F92" s="1277"/>
      <c r="G92" s="1277"/>
      <c r="H92" s="1277"/>
      <c r="I92" s="1277"/>
      <c r="J92" s="1277"/>
      <c r="K92" s="1277"/>
      <c r="L92" s="1277"/>
      <c r="M92" s="1278"/>
    </row>
    <row r="93" spans="1:13" ht="15" thickBot="1" x14ac:dyDescent="0.4">
      <c r="A93" s="293" t="s">
        <v>789</v>
      </c>
      <c r="B93" s="293" t="s">
        <v>132</v>
      </c>
      <c r="C93" s="293" t="s">
        <v>790</v>
      </c>
      <c r="D93" s="1279" t="s">
        <v>800</v>
      </c>
      <c r="E93" s="1281" t="s">
        <v>820</v>
      </c>
      <c r="F93" s="1281"/>
      <c r="G93" s="1281"/>
      <c r="H93" s="1281"/>
      <c r="I93" s="1281"/>
      <c r="J93" s="1281"/>
      <c r="K93" s="1281"/>
      <c r="L93" s="1281"/>
      <c r="M93" s="1282"/>
    </row>
    <row r="94" spans="1:13" ht="15" thickBot="1" x14ac:dyDescent="0.4">
      <c r="A94" s="392"/>
      <c r="B94" s="392"/>
      <c r="C94" s="392"/>
      <c r="D94" s="1280"/>
      <c r="E94" s="1283"/>
      <c r="F94" s="1283"/>
      <c r="G94" s="1283"/>
      <c r="H94" s="1283"/>
      <c r="I94" s="1283"/>
      <c r="J94" s="1283"/>
      <c r="K94" s="1283"/>
      <c r="L94" s="1283"/>
      <c r="M94" s="1284"/>
    </row>
    <row r="95" spans="1:13" ht="15" thickBot="1" x14ac:dyDescent="0.4">
      <c r="A95" s="293" t="s">
        <v>789</v>
      </c>
      <c r="B95" s="293" t="s">
        <v>132</v>
      </c>
      <c r="C95" s="293" t="s">
        <v>790</v>
      </c>
      <c r="D95" s="1279" t="s">
        <v>800</v>
      </c>
      <c r="E95" s="1281" t="s">
        <v>933</v>
      </c>
      <c r="F95" s="1281"/>
      <c r="G95" s="1281"/>
      <c r="H95" s="1281"/>
      <c r="I95" s="1281"/>
      <c r="J95" s="1281"/>
      <c r="K95" s="1281"/>
      <c r="L95" s="1281"/>
      <c r="M95" s="1282"/>
    </row>
    <row r="96" spans="1:13" ht="15" thickBot="1" x14ac:dyDescent="0.4">
      <c r="A96" s="392"/>
      <c r="B96" s="392"/>
      <c r="C96" s="392"/>
      <c r="D96" s="1280"/>
      <c r="E96" s="1283"/>
      <c r="F96" s="1283"/>
      <c r="G96" s="1283"/>
      <c r="H96" s="1283"/>
      <c r="I96" s="1283"/>
      <c r="J96" s="1283"/>
      <c r="K96" s="1283"/>
      <c r="L96" s="1283"/>
      <c r="M96" s="1284"/>
    </row>
    <row r="97" spans="1:13" ht="15.75" customHeight="1" thickBot="1" x14ac:dyDescent="0.4">
      <c r="A97" s="1116" t="s">
        <v>822</v>
      </c>
      <c r="B97" s="1117"/>
      <c r="C97" s="1117"/>
      <c r="D97" s="1117"/>
      <c r="E97" s="1117"/>
      <c r="F97" s="1117"/>
      <c r="G97" s="1117"/>
      <c r="H97" s="1117"/>
      <c r="I97" s="1117"/>
      <c r="J97" s="1117"/>
      <c r="K97" s="1117"/>
      <c r="L97" s="1117"/>
      <c r="M97" s="1118"/>
    </row>
    <row r="98" spans="1:13" ht="15" customHeight="1" x14ac:dyDescent="0.35">
      <c r="A98" s="1240" t="s">
        <v>892</v>
      </c>
      <c r="B98" s="1241"/>
      <c r="C98" s="1242"/>
      <c r="D98" s="1246" t="s">
        <v>24</v>
      </c>
      <c r="E98" s="1247"/>
      <c r="F98" s="1394"/>
      <c r="G98" s="1395"/>
      <c r="H98" s="1395"/>
      <c r="I98" s="1395"/>
      <c r="J98" s="1395"/>
      <c r="K98" s="1395"/>
      <c r="L98" s="1395"/>
      <c r="M98" s="1396"/>
    </row>
    <row r="99" spans="1:13" ht="15" thickBot="1" x14ac:dyDescent="0.4">
      <c r="A99" s="1243"/>
      <c r="B99" s="1244"/>
      <c r="C99" s="1245"/>
      <c r="D99" s="1248"/>
      <c r="E99" s="1249"/>
      <c r="F99" s="1397"/>
      <c r="G99" s="1398"/>
      <c r="H99" s="1398"/>
      <c r="I99" s="1398"/>
      <c r="J99" s="1398"/>
      <c r="K99" s="1398"/>
      <c r="L99" s="1398"/>
      <c r="M99" s="1399"/>
    </row>
    <row r="100" spans="1:13" ht="15.75" customHeight="1" thickBot="1" x14ac:dyDescent="0.4">
      <c r="A100" s="292" t="s">
        <v>789</v>
      </c>
      <c r="B100" s="292" t="s">
        <v>132</v>
      </c>
      <c r="C100" s="292" t="s">
        <v>790</v>
      </c>
      <c r="D100" s="1332" t="s">
        <v>823</v>
      </c>
      <c r="E100" s="1258" t="s">
        <v>954</v>
      </c>
      <c r="F100" s="1258"/>
      <c r="G100" s="1258"/>
      <c r="H100" s="1258"/>
      <c r="I100" s="1258"/>
      <c r="J100" s="1258"/>
      <c r="K100" s="1258"/>
      <c r="L100" s="1258"/>
      <c r="M100" s="1305"/>
    </row>
    <row r="101" spans="1:13" ht="30.75" customHeight="1" thickBot="1" x14ac:dyDescent="0.4">
      <c r="A101" s="392"/>
      <c r="B101" s="392"/>
      <c r="C101" s="392"/>
      <c r="D101" s="1333"/>
      <c r="E101" s="1259"/>
      <c r="F101" s="1259"/>
      <c r="G101" s="1259"/>
      <c r="H101" s="1259"/>
      <c r="I101" s="1259"/>
      <c r="J101" s="1259"/>
      <c r="K101" s="1259"/>
      <c r="L101" s="1259"/>
      <c r="M101" s="1307"/>
    </row>
    <row r="102" spans="1:13" ht="15" customHeight="1" thickBot="1" x14ac:dyDescent="0.4">
      <c r="A102" s="292" t="s">
        <v>789</v>
      </c>
      <c r="B102" s="292" t="s">
        <v>132</v>
      </c>
      <c r="C102" s="292" t="s">
        <v>790</v>
      </c>
      <c r="D102" s="1332" t="s">
        <v>824</v>
      </c>
      <c r="E102" s="1258" t="s">
        <v>945</v>
      </c>
      <c r="F102" s="1258"/>
      <c r="G102" s="1258"/>
      <c r="H102" s="1258"/>
      <c r="I102" s="1258"/>
      <c r="J102" s="1258"/>
      <c r="K102" s="1258"/>
      <c r="L102" s="1258"/>
      <c r="M102" s="1305"/>
    </row>
    <row r="103" spans="1:13" ht="51.75" customHeight="1" thickBot="1" x14ac:dyDescent="0.4">
      <c r="A103" s="392"/>
      <c r="B103" s="392"/>
      <c r="C103" s="392"/>
      <c r="D103" s="1333"/>
      <c r="E103" s="1259"/>
      <c r="F103" s="1259"/>
      <c r="G103" s="1259"/>
      <c r="H103" s="1259"/>
      <c r="I103" s="1259"/>
      <c r="J103" s="1259"/>
      <c r="K103" s="1259"/>
      <c r="L103" s="1259"/>
      <c r="M103" s="1307"/>
    </row>
    <row r="104" spans="1:13" ht="15.75" customHeight="1" thickBot="1" x14ac:dyDescent="0.4">
      <c r="A104" s="292" t="s">
        <v>789</v>
      </c>
      <c r="B104" s="292" t="s">
        <v>132</v>
      </c>
      <c r="C104" s="292" t="s">
        <v>790</v>
      </c>
      <c r="D104" s="1332" t="s">
        <v>825</v>
      </c>
      <c r="E104" s="1252" t="s">
        <v>826</v>
      </c>
      <c r="F104" s="1252"/>
      <c r="G104" s="1252"/>
      <c r="H104" s="1252"/>
      <c r="I104" s="1252"/>
      <c r="J104" s="1252"/>
      <c r="K104" s="1252"/>
      <c r="L104" s="1252"/>
      <c r="M104" s="1253"/>
    </row>
    <row r="105" spans="1:13" ht="21.75" customHeight="1" thickBot="1" x14ac:dyDescent="0.4">
      <c r="A105" s="392"/>
      <c r="B105" s="392"/>
      <c r="C105" s="392"/>
      <c r="D105" s="1333"/>
      <c r="E105" s="1254"/>
      <c r="F105" s="1254"/>
      <c r="G105" s="1254"/>
      <c r="H105" s="1254"/>
      <c r="I105" s="1254"/>
      <c r="J105" s="1254"/>
      <c r="K105" s="1254"/>
      <c r="L105" s="1254"/>
      <c r="M105" s="1255"/>
    </row>
    <row r="106" spans="1:13" ht="15.75" customHeight="1" thickBot="1" x14ac:dyDescent="0.4">
      <c r="A106" s="292" t="s">
        <v>789</v>
      </c>
      <c r="B106" s="292" t="s">
        <v>132</v>
      </c>
      <c r="C106" s="292" t="s">
        <v>790</v>
      </c>
      <c r="D106" s="1332" t="s">
        <v>893</v>
      </c>
      <c r="E106" s="1252" t="s">
        <v>894</v>
      </c>
      <c r="F106" s="1252"/>
      <c r="G106" s="1252"/>
      <c r="H106" s="1252"/>
      <c r="I106" s="1252"/>
      <c r="J106" s="1252"/>
      <c r="K106" s="1252"/>
      <c r="L106" s="1252"/>
      <c r="M106" s="1253"/>
    </row>
    <row r="107" spans="1:13" ht="33.75" customHeight="1" thickBot="1" x14ac:dyDescent="0.4">
      <c r="A107" s="392"/>
      <c r="B107" s="392"/>
      <c r="C107" s="392"/>
      <c r="D107" s="1333"/>
      <c r="E107" s="1254"/>
      <c r="F107" s="1254"/>
      <c r="G107" s="1254"/>
      <c r="H107" s="1254"/>
      <c r="I107" s="1254"/>
      <c r="J107" s="1254"/>
      <c r="K107" s="1254"/>
      <c r="L107" s="1254"/>
      <c r="M107" s="1255"/>
    </row>
    <row r="108" spans="1:13" ht="15.75" customHeight="1" thickBot="1" x14ac:dyDescent="0.4">
      <c r="A108" s="1103" t="s">
        <v>828</v>
      </c>
      <c r="B108" s="1104"/>
      <c r="C108" s="1104"/>
      <c r="D108" s="1104"/>
      <c r="E108" s="1104"/>
      <c r="F108" s="1104"/>
      <c r="G108" s="1104"/>
      <c r="H108" s="1104"/>
      <c r="I108" s="1104"/>
      <c r="J108" s="1104"/>
      <c r="K108" s="1104"/>
      <c r="L108" s="1104"/>
      <c r="M108" s="1105"/>
    </row>
    <row r="109" spans="1:13" ht="20.149999999999999" customHeight="1" thickBot="1" x14ac:dyDescent="0.4">
      <c r="A109" s="1228" t="s">
        <v>1041</v>
      </c>
      <c r="B109" s="1229"/>
      <c r="C109" s="460"/>
      <c r="D109" s="460"/>
      <c r="E109" s="460"/>
      <c r="F109" s="460"/>
      <c r="G109" s="460"/>
      <c r="H109" s="460"/>
      <c r="I109" s="460"/>
      <c r="J109" s="460"/>
      <c r="K109" s="463" t="s">
        <v>1040</v>
      </c>
      <c r="L109" s="1230"/>
      <c r="M109" s="1231"/>
    </row>
  </sheetData>
  <mergeCells count="128">
    <mergeCell ref="A109:B109"/>
    <mergeCell ref="L109:M109"/>
    <mergeCell ref="A5:I5"/>
    <mergeCell ref="J5:K5"/>
    <mergeCell ref="L5:M5"/>
    <mergeCell ref="A6:I6"/>
    <mergeCell ref="J6:K6"/>
    <mergeCell ref="L6:M6"/>
    <mergeCell ref="A1:M1"/>
    <mergeCell ref="B2:C2"/>
    <mergeCell ref="D2:F2"/>
    <mergeCell ref="G2:M2"/>
    <mergeCell ref="A3:M3"/>
    <mergeCell ref="A4:I4"/>
    <mergeCell ref="J4:K4"/>
    <mergeCell ref="L4:M4"/>
    <mergeCell ref="A9:I9"/>
    <mergeCell ref="J9:K9"/>
    <mergeCell ref="L9:M9"/>
    <mergeCell ref="A10:I10"/>
    <mergeCell ref="J10:K10"/>
    <mergeCell ref="L10:M10"/>
    <mergeCell ref="A7:I7"/>
    <mergeCell ref="J7:K7"/>
    <mergeCell ref="L7:M7"/>
    <mergeCell ref="A8:I8"/>
    <mergeCell ref="J8:K8"/>
    <mergeCell ref="L8:M8"/>
    <mergeCell ref="D18:M19"/>
    <mergeCell ref="A20:M20"/>
    <mergeCell ref="A21:C22"/>
    <mergeCell ref="D21:E22"/>
    <mergeCell ref="F21:M22"/>
    <mergeCell ref="D23:M24"/>
    <mergeCell ref="A11:M11"/>
    <mergeCell ref="A12:M14"/>
    <mergeCell ref="A15:M15"/>
    <mergeCell ref="A16:C17"/>
    <mergeCell ref="D16:E17"/>
    <mergeCell ref="F16:M17"/>
    <mergeCell ref="A25:M25"/>
    <mergeCell ref="A26:C27"/>
    <mergeCell ref="D26:E27"/>
    <mergeCell ref="F26:M27"/>
    <mergeCell ref="D28:M29"/>
    <mergeCell ref="A30:A31"/>
    <mergeCell ref="B30:B31"/>
    <mergeCell ref="C30:C31"/>
    <mergeCell ref="D30:M33"/>
    <mergeCell ref="A32:A33"/>
    <mergeCell ref="D37:M38"/>
    <mergeCell ref="D39:M40"/>
    <mergeCell ref="D41:M42"/>
    <mergeCell ref="A43:M43"/>
    <mergeCell ref="A44:C45"/>
    <mergeCell ref="D44:E45"/>
    <mergeCell ref="F44:M45"/>
    <mergeCell ref="B32:B33"/>
    <mergeCell ref="C32:C33"/>
    <mergeCell ref="A34:M34"/>
    <mergeCell ref="A35:C36"/>
    <mergeCell ref="D35:E36"/>
    <mergeCell ref="F35:M36"/>
    <mergeCell ref="D53:M53"/>
    <mergeCell ref="D55:M55"/>
    <mergeCell ref="B56:M56"/>
    <mergeCell ref="D58:M58"/>
    <mergeCell ref="D60:M60"/>
    <mergeCell ref="D62:M62"/>
    <mergeCell ref="D46:M47"/>
    <mergeCell ref="A48:M48"/>
    <mergeCell ref="A49:C50"/>
    <mergeCell ref="D49:E50"/>
    <mergeCell ref="F49:M50"/>
    <mergeCell ref="B51:C51"/>
    <mergeCell ref="D51:M51"/>
    <mergeCell ref="A69:M69"/>
    <mergeCell ref="A70:C71"/>
    <mergeCell ref="D70:E71"/>
    <mergeCell ref="F70:M71"/>
    <mergeCell ref="D72:M73"/>
    <mergeCell ref="D74:M75"/>
    <mergeCell ref="A63:C64"/>
    <mergeCell ref="D63:E64"/>
    <mergeCell ref="F63:M64"/>
    <mergeCell ref="D65:D66"/>
    <mergeCell ref="E65:M66"/>
    <mergeCell ref="D67:D68"/>
    <mergeCell ref="E67:M68"/>
    <mergeCell ref="D82:D83"/>
    <mergeCell ref="E82:G83"/>
    <mergeCell ref="H82:M83"/>
    <mergeCell ref="D84:D85"/>
    <mergeCell ref="E84:K85"/>
    <mergeCell ref="L84:M85"/>
    <mergeCell ref="A76:M76"/>
    <mergeCell ref="A77:M77"/>
    <mergeCell ref="A78:C79"/>
    <mergeCell ref="D78:E79"/>
    <mergeCell ref="F78:M79"/>
    <mergeCell ref="D80:D81"/>
    <mergeCell ref="E80:G81"/>
    <mergeCell ref="H80:M81"/>
    <mergeCell ref="A91:M92"/>
    <mergeCell ref="D93:D94"/>
    <mergeCell ref="E93:M94"/>
    <mergeCell ref="D95:D96"/>
    <mergeCell ref="E95:M96"/>
    <mergeCell ref="A97:M97"/>
    <mergeCell ref="D86:D87"/>
    <mergeCell ref="E86:K87"/>
    <mergeCell ref="L86:M87"/>
    <mergeCell ref="A88:M88"/>
    <mergeCell ref="A89:C90"/>
    <mergeCell ref="D89:E90"/>
    <mergeCell ref="F89:M90"/>
    <mergeCell ref="D104:D105"/>
    <mergeCell ref="E104:M105"/>
    <mergeCell ref="D106:D107"/>
    <mergeCell ref="E106:M107"/>
    <mergeCell ref="A108:M108"/>
    <mergeCell ref="A98:C99"/>
    <mergeCell ref="D98:E99"/>
    <mergeCell ref="F98:M99"/>
    <mergeCell ref="D100:D101"/>
    <mergeCell ref="E100:M101"/>
    <mergeCell ref="D102:D103"/>
    <mergeCell ref="E102:M103"/>
  </mergeCells>
  <dataValidations count="5">
    <dataValidation allowBlank="1" showErrorMessage="1" promptTitle="2.-Mandatory Light Emitting" prompt="Enter the cost(s) associated LED cost(s) listed on Work Order. " sqref="A21:C22" xr:uid="{00000000-0002-0000-1100-000000000000}"/>
    <dataValidation allowBlank="1" showErrorMessage="1" promptTitle="1.-Mandatory- Health &amp; Safety " prompt="Enter the cost(s) associated with H&amp;S amount listed on Work Order. " sqref="A16:C17" xr:uid="{00000000-0002-0000-1100-000001000000}"/>
    <dataValidation allowBlank="1" showInputMessage="1" showErrorMessage="1" promptTitle="1. Mandatory-H&amp;S Items" prompt="Enter the cost(s) associated with H&amp;S amount listed on Work Order. " sqref="D16 D21 D26 D35 D44 D49 D63 D70 D78 D89 D98" xr:uid="{00000000-0002-0000-1100-000002000000}"/>
    <dataValidation allowBlank="1" showErrorMessage="1" promptTitle="1. Mandatory-H&amp;S Items" prompt="Enter the cost(s) associated with H&amp;S amount listed on Work Order. " sqref="F16:M17 F21:M22 F26:M27 F35:M36 F44:M45 F49:M50 F63:M64 F70:M71 F78:M79 F89:M90 F98:M99" xr:uid="{00000000-0002-0000-1100-000003000000}"/>
    <dataValidation allowBlank="1" showErrorMessage="1" sqref="A26:C27 A35:C36 A44:C45 A49:C50 A63:C64 A70:C71 A78:C79 A89:C90 A98:C99" xr:uid="{00000000-0002-0000-1100-000004000000}"/>
  </dataValidations>
  <hyperlinks>
    <hyperlink ref="D53" r:id="rId1" display="Attic Floors- Unconditoned Attic SWS " xr:uid="{00000000-0004-0000-1100-000000000000}"/>
    <hyperlink ref="D55" r:id="rId2" display="Attic Floors- Unconditoned Attic SWS " xr:uid="{00000000-0004-0000-1100-000001000000}"/>
    <hyperlink ref="D58" r:id="rId3" display="○ Attic Floors- Unconditoned Attic SWS " xr:uid="{00000000-0004-0000-1100-000002000000}"/>
    <hyperlink ref="D62" r:id="rId4" display="            ○ Attic Knee Walls SWS" xr:uid="{00000000-0004-0000-1100-000003000000}"/>
    <hyperlink ref="H80" r:id="rId5" xr:uid="{00000000-0004-0000-1100-000004000000}"/>
    <hyperlink ref="H82" r:id="rId6" xr:uid="{00000000-0004-0000-1100-000005000000}"/>
    <hyperlink ref="A20:M20" r:id="rId7" display="○WPN 22-7" xr:uid="{00000000-0004-0000-1100-000006000000}"/>
    <hyperlink ref="D53:M53" r:id="rId8" display=" ○ Attic Floors- Unconditoned Attic SWS " xr:uid="{00000000-0004-0000-1100-000007000000}"/>
    <hyperlink ref="D55:M55" r:id="rId9" display="○ Attic Floors- Unconditoned Attic SWS " xr:uid="{00000000-0004-0000-1100-000008000000}"/>
    <hyperlink ref="D60:H60" r:id="rId10" display="            ○ Inaccessible Ceilings- Dense Pack SWS  " xr:uid="{00000000-0004-0000-1100-000009000000}"/>
    <hyperlink ref="A25:M25" r:id="rId11" display="○ Lighting Replacement SWS" xr:uid="{00000000-0004-0000-1100-00000A000000}"/>
    <hyperlink ref="A34:M34" r:id="rId12" display="○ Air sealing SWS" xr:uid="{00000000-0004-0000-1100-00000B000000}"/>
    <hyperlink ref="A43:M43" r:id="rId13" display="○ Duct sealing SWS" xr:uid="{00000000-0004-0000-1100-00000C000000}"/>
    <hyperlink ref="A48:M48" r:id="rId14" display="○ General Duct Insulation SWS" xr:uid="{00000000-0004-0000-1100-00000D000000}"/>
    <hyperlink ref="A69:M69" r:id="rId15" display="○ Dense Pack Insulation SWS" xr:uid="{00000000-0004-0000-1100-00000E000000}"/>
    <hyperlink ref="A76:M76" r:id="rId16" display="○ Floors SWS" xr:uid="{00000000-0004-0000-1100-00000F000000}"/>
    <hyperlink ref="A77:M77" r:id="rId17" display="○ Ground Vapor Retarders SWS" xr:uid="{00000000-0004-0000-1100-000010000000}"/>
    <hyperlink ref="A97:M97" r:id="rId18" display="○ Refrigerator Replacement SWS " xr:uid="{00000000-0004-0000-1100-000011000000}"/>
    <hyperlink ref="A108:M108" r:id="rId19" display="○ Heating &amp; Cooling: Equipment Installation SWS" xr:uid="{00000000-0004-0000-1100-000012000000}"/>
    <hyperlink ref="L84:M85" r:id="rId20" display="Tank Insulation SWS " xr:uid="{00000000-0004-0000-1100-000013000000}"/>
    <hyperlink ref="L86:M87" r:id="rId21" display="Pipe Insulation SWS" xr:uid="{00000000-0004-0000-1100-000014000000}"/>
  </hyperlinks>
  <pageMargins left="0.7" right="0.7" top="0.75" bottom="0.75" header="0.3" footer="0.3"/>
  <pageSetup scale="69" orientation="portrait" horizontalDpi="300" r:id="rId22"/>
  <rowBreaks count="1" manualBreakCount="1">
    <brk id="62" max="16383" man="1"/>
  </rowBreaks>
  <drawing r:id="rId23"/>
  <legacyDrawing r:id="rId24"/>
  <mc:AlternateContent xmlns:mc="http://schemas.openxmlformats.org/markup-compatibility/2006">
    <mc:Choice Requires="x14">
      <controls>
        <mc:AlternateContent xmlns:mc="http://schemas.openxmlformats.org/markup-compatibility/2006">
          <mc:Choice Requires="x14">
            <control shapeId="47105" r:id="rId25" name="Check Box 1">
              <controlPr defaultSize="0" autoFill="0" autoLine="0" autoPict="0">
                <anchor moveWithCells="1">
                  <from>
                    <xdr:col>10</xdr:col>
                    <xdr:colOff>38100</xdr:colOff>
                    <xdr:row>3</xdr:row>
                    <xdr:rowOff>412750</xdr:rowOff>
                  </from>
                  <to>
                    <xdr:col>10</xdr:col>
                    <xdr:colOff>749300</xdr:colOff>
                    <xdr:row>4</xdr:row>
                    <xdr:rowOff>228600</xdr:rowOff>
                  </to>
                </anchor>
              </controlPr>
            </control>
          </mc:Choice>
        </mc:AlternateContent>
        <mc:AlternateContent xmlns:mc="http://schemas.openxmlformats.org/markup-compatibility/2006">
          <mc:Choice Requires="x14">
            <control shapeId="47106" r:id="rId26" name="Check Box 2">
              <controlPr defaultSize="0" autoFill="0" autoLine="0" autoPict="0">
                <anchor moveWithCells="1">
                  <from>
                    <xdr:col>12</xdr:col>
                    <xdr:colOff>25400</xdr:colOff>
                    <xdr:row>3</xdr:row>
                    <xdr:rowOff>419100</xdr:rowOff>
                  </from>
                  <to>
                    <xdr:col>12</xdr:col>
                    <xdr:colOff>749300</xdr:colOff>
                    <xdr:row>5</xdr:row>
                    <xdr:rowOff>0</xdr:rowOff>
                  </to>
                </anchor>
              </controlPr>
            </control>
          </mc:Choice>
        </mc:AlternateContent>
        <mc:AlternateContent xmlns:mc="http://schemas.openxmlformats.org/markup-compatibility/2006">
          <mc:Choice Requires="x14">
            <control shapeId="47107" r:id="rId27" name="Check Box 3">
              <controlPr defaultSize="0" autoFill="0" autoLine="0" autoPict="0">
                <anchor moveWithCells="1">
                  <from>
                    <xdr:col>10</xdr:col>
                    <xdr:colOff>31750</xdr:colOff>
                    <xdr:row>5</xdr:row>
                    <xdr:rowOff>0</xdr:rowOff>
                  </from>
                  <to>
                    <xdr:col>10</xdr:col>
                    <xdr:colOff>749300</xdr:colOff>
                    <xdr:row>6</xdr:row>
                    <xdr:rowOff>25400</xdr:rowOff>
                  </to>
                </anchor>
              </controlPr>
            </control>
          </mc:Choice>
        </mc:AlternateContent>
        <mc:AlternateContent xmlns:mc="http://schemas.openxmlformats.org/markup-compatibility/2006">
          <mc:Choice Requires="x14">
            <control shapeId="47108" r:id="rId28" name="Check Box 4">
              <controlPr defaultSize="0" autoFill="0" autoLine="0" autoPict="0">
                <anchor moveWithCells="1">
                  <from>
                    <xdr:col>12</xdr:col>
                    <xdr:colOff>25400</xdr:colOff>
                    <xdr:row>4</xdr:row>
                    <xdr:rowOff>228600</xdr:rowOff>
                  </from>
                  <to>
                    <xdr:col>12</xdr:col>
                    <xdr:colOff>749300</xdr:colOff>
                    <xdr:row>6</xdr:row>
                    <xdr:rowOff>25400</xdr:rowOff>
                  </to>
                </anchor>
              </controlPr>
            </control>
          </mc:Choice>
        </mc:AlternateContent>
        <mc:AlternateContent xmlns:mc="http://schemas.openxmlformats.org/markup-compatibility/2006">
          <mc:Choice Requires="x14">
            <control shapeId="47109" r:id="rId29" name="Check Box 5">
              <controlPr defaultSize="0" autoFill="0" autoLine="0" autoPict="0">
                <anchor moveWithCells="1">
                  <from>
                    <xdr:col>10</xdr:col>
                    <xdr:colOff>31750</xdr:colOff>
                    <xdr:row>6</xdr:row>
                    <xdr:rowOff>12700</xdr:rowOff>
                  </from>
                  <to>
                    <xdr:col>10</xdr:col>
                    <xdr:colOff>749300</xdr:colOff>
                    <xdr:row>7</xdr:row>
                    <xdr:rowOff>31750</xdr:rowOff>
                  </to>
                </anchor>
              </controlPr>
            </control>
          </mc:Choice>
        </mc:AlternateContent>
        <mc:AlternateContent xmlns:mc="http://schemas.openxmlformats.org/markup-compatibility/2006">
          <mc:Choice Requires="x14">
            <control shapeId="47110" r:id="rId30" name="Check Box 6">
              <controlPr defaultSize="0" autoFill="0" autoLine="0" autoPict="0">
                <anchor moveWithCells="1">
                  <from>
                    <xdr:col>12</xdr:col>
                    <xdr:colOff>25400</xdr:colOff>
                    <xdr:row>5</xdr:row>
                    <xdr:rowOff>228600</xdr:rowOff>
                  </from>
                  <to>
                    <xdr:col>12</xdr:col>
                    <xdr:colOff>749300</xdr:colOff>
                    <xdr:row>7</xdr:row>
                    <xdr:rowOff>12700</xdr:rowOff>
                  </to>
                </anchor>
              </controlPr>
            </control>
          </mc:Choice>
        </mc:AlternateContent>
        <mc:AlternateContent xmlns:mc="http://schemas.openxmlformats.org/markup-compatibility/2006">
          <mc:Choice Requires="x14">
            <control shapeId="47111" r:id="rId31" name="Check Box 7">
              <controlPr defaultSize="0" autoFill="0" autoLine="0" autoPict="0">
                <anchor moveWithCells="1">
                  <from>
                    <xdr:col>10</xdr:col>
                    <xdr:colOff>31750</xdr:colOff>
                    <xdr:row>6</xdr:row>
                    <xdr:rowOff>228600</xdr:rowOff>
                  </from>
                  <to>
                    <xdr:col>10</xdr:col>
                    <xdr:colOff>736600</xdr:colOff>
                    <xdr:row>8</xdr:row>
                    <xdr:rowOff>12700</xdr:rowOff>
                  </to>
                </anchor>
              </controlPr>
            </control>
          </mc:Choice>
        </mc:AlternateContent>
        <mc:AlternateContent xmlns:mc="http://schemas.openxmlformats.org/markup-compatibility/2006">
          <mc:Choice Requires="x14">
            <control shapeId="47112" r:id="rId32" name="Check Box 8">
              <controlPr defaultSize="0" autoFill="0" autoLine="0" autoPict="0">
                <anchor moveWithCells="1">
                  <from>
                    <xdr:col>12</xdr:col>
                    <xdr:colOff>25400</xdr:colOff>
                    <xdr:row>6</xdr:row>
                    <xdr:rowOff>215900</xdr:rowOff>
                  </from>
                  <to>
                    <xdr:col>12</xdr:col>
                    <xdr:colOff>749300</xdr:colOff>
                    <xdr:row>8</xdr:row>
                    <xdr:rowOff>0</xdr:rowOff>
                  </to>
                </anchor>
              </controlPr>
            </control>
          </mc:Choice>
        </mc:AlternateContent>
        <mc:AlternateContent xmlns:mc="http://schemas.openxmlformats.org/markup-compatibility/2006">
          <mc:Choice Requires="x14">
            <control shapeId="47113" r:id="rId33" name="Check Box 9">
              <controlPr defaultSize="0" autoFill="0" autoLine="0" autoPict="0">
                <anchor moveWithCells="1">
                  <from>
                    <xdr:col>10</xdr:col>
                    <xdr:colOff>31750</xdr:colOff>
                    <xdr:row>7</xdr:row>
                    <xdr:rowOff>222250</xdr:rowOff>
                  </from>
                  <to>
                    <xdr:col>10</xdr:col>
                    <xdr:colOff>736600</xdr:colOff>
                    <xdr:row>9</xdr:row>
                    <xdr:rowOff>0</xdr:rowOff>
                  </to>
                </anchor>
              </controlPr>
            </control>
          </mc:Choice>
        </mc:AlternateContent>
        <mc:AlternateContent xmlns:mc="http://schemas.openxmlformats.org/markup-compatibility/2006">
          <mc:Choice Requires="x14">
            <control shapeId="47114" r:id="rId34" name="Check Box 10">
              <controlPr defaultSize="0" autoFill="0" autoLine="0" autoPict="0">
                <anchor moveWithCells="1">
                  <from>
                    <xdr:col>12</xdr:col>
                    <xdr:colOff>25400</xdr:colOff>
                    <xdr:row>7</xdr:row>
                    <xdr:rowOff>222250</xdr:rowOff>
                  </from>
                  <to>
                    <xdr:col>12</xdr:col>
                    <xdr:colOff>749300</xdr:colOff>
                    <xdr:row>9</xdr:row>
                    <xdr:rowOff>12700</xdr:rowOff>
                  </to>
                </anchor>
              </controlPr>
            </control>
          </mc:Choice>
        </mc:AlternateContent>
        <mc:AlternateContent xmlns:mc="http://schemas.openxmlformats.org/markup-compatibility/2006">
          <mc:Choice Requires="x14">
            <control shapeId="47115" r:id="rId35" name="Check Box 11">
              <controlPr defaultSize="0" autoFill="0" autoLine="0" autoPict="0">
                <anchor moveWithCells="1">
                  <from>
                    <xdr:col>10</xdr:col>
                    <xdr:colOff>31750</xdr:colOff>
                    <xdr:row>8</xdr:row>
                    <xdr:rowOff>228600</xdr:rowOff>
                  </from>
                  <to>
                    <xdr:col>10</xdr:col>
                    <xdr:colOff>749300</xdr:colOff>
                    <xdr:row>10</xdr:row>
                    <xdr:rowOff>25400</xdr:rowOff>
                  </to>
                </anchor>
              </controlPr>
            </control>
          </mc:Choice>
        </mc:AlternateContent>
        <mc:AlternateContent xmlns:mc="http://schemas.openxmlformats.org/markup-compatibility/2006">
          <mc:Choice Requires="x14">
            <control shapeId="47116" r:id="rId36" name="Check Box 12">
              <controlPr defaultSize="0" autoFill="0" autoLine="0" autoPict="0">
                <anchor moveWithCells="1">
                  <from>
                    <xdr:col>12</xdr:col>
                    <xdr:colOff>25400</xdr:colOff>
                    <xdr:row>9</xdr:row>
                    <xdr:rowOff>0</xdr:rowOff>
                  </from>
                  <to>
                    <xdr:col>12</xdr:col>
                    <xdr:colOff>749300</xdr:colOff>
                    <xdr:row>10</xdr:row>
                    <xdr:rowOff>31750</xdr:rowOff>
                  </to>
                </anchor>
              </controlPr>
            </control>
          </mc:Choice>
        </mc:AlternateContent>
        <mc:AlternateContent xmlns:mc="http://schemas.openxmlformats.org/markup-compatibility/2006">
          <mc:Choice Requires="x14">
            <control shapeId="47117" r:id="rId37" name="Check Box 13">
              <controlPr defaultSize="0" autoFill="0" autoLine="0" autoPict="0">
                <anchor moveWithCells="1">
                  <from>
                    <xdr:col>0</xdr:col>
                    <xdr:colOff>184150</xdr:colOff>
                    <xdr:row>31</xdr:row>
                    <xdr:rowOff>69850</xdr:rowOff>
                  </from>
                  <to>
                    <xdr:col>0</xdr:col>
                    <xdr:colOff>488950</xdr:colOff>
                    <xdr:row>32</xdr:row>
                    <xdr:rowOff>139700</xdr:rowOff>
                  </to>
                </anchor>
              </controlPr>
            </control>
          </mc:Choice>
        </mc:AlternateContent>
        <mc:AlternateContent xmlns:mc="http://schemas.openxmlformats.org/markup-compatibility/2006">
          <mc:Choice Requires="x14">
            <control shapeId="47118" r:id="rId38" name="Check Box 14">
              <controlPr defaultSize="0" autoFill="0" autoLine="0" autoPict="0">
                <anchor moveWithCells="1">
                  <from>
                    <xdr:col>2</xdr:col>
                    <xdr:colOff>190500</xdr:colOff>
                    <xdr:row>31</xdr:row>
                    <xdr:rowOff>101600</xdr:rowOff>
                  </from>
                  <to>
                    <xdr:col>3</xdr:col>
                    <xdr:colOff>31750</xdr:colOff>
                    <xdr:row>32</xdr:row>
                    <xdr:rowOff>139700</xdr:rowOff>
                  </to>
                </anchor>
              </controlPr>
            </control>
          </mc:Choice>
        </mc:AlternateContent>
        <mc:AlternateContent xmlns:mc="http://schemas.openxmlformats.org/markup-compatibility/2006">
          <mc:Choice Requires="x14">
            <control shapeId="47119" r:id="rId39" name="Check Box 15">
              <controlPr defaultSize="0" autoFill="0" autoLine="0" autoPict="0">
                <anchor moveWithCells="1">
                  <from>
                    <xdr:col>1</xdr:col>
                    <xdr:colOff>203200</xdr:colOff>
                    <xdr:row>31</xdr:row>
                    <xdr:rowOff>76200</xdr:rowOff>
                  </from>
                  <to>
                    <xdr:col>1</xdr:col>
                    <xdr:colOff>431800</xdr:colOff>
                    <xdr:row>32</xdr:row>
                    <xdr:rowOff>107950</xdr:rowOff>
                  </to>
                </anchor>
              </controlPr>
            </control>
          </mc:Choice>
        </mc:AlternateContent>
        <mc:AlternateContent xmlns:mc="http://schemas.openxmlformats.org/markup-compatibility/2006">
          <mc:Choice Requires="x14">
            <control shapeId="47120" r:id="rId40" name="Check Box 16">
              <controlPr defaultSize="0" autoFill="0" autoLine="0" autoPict="0">
                <anchor moveWithCells="1">
                  <from>
                    <xdr:col>0</xdr:col>
                    <xdr:colOff>184150</xdr:colOff>
                    <xdr:row>38</xdr:row>
                    <xdr:rowOff>177800</xdr:rowOff>
                  </from>
                  <to>
                    <xdr:col>1</xdr:col>
                    <xdr:colOff>38100</xdr:colOff>
                    <xdr:row>40</xdr:row>
                    <xdr:rowOff>31750</xdr:rowOff>
                  </to>
                </anchor>
              </controlPr>
            </control>
          </mc:Choice>
        </mc:AlternateContent>
        <mc:AlternateContent xmlns:mc="http://schemas.openxmlformats.org/markup-compatibility/2006">
          <mc:Choice Requires="x14">
            <control shapeId="47121" r:id="rId41" name="Check Box 17">
              <controlPr defaultSize="0" autoFill="0" autoLine="0" autoPict="0">
                <anchor moveWithCells="1">
                  <from>
                    <xdr:col>2</xdr:col>
                    <xdr:colOff>190500</xdr:colOff>
                    <xdr:row>39</xdr:row>
                    <xdr:rowOff>0</xdr:rowOff>
                  </from>
                  <to>
                    <xdr:col>3</xdr:col>
                    <xdr:colOff>114300</xdr:colOff>
                    <xdr:row>40</xdr:row>
                    <xdr:rowOff>25400</xdr:rowOff>
                  </to>
                </anchor>
              </controlPr>
            </control>
          </mc:Choice>
        </mc:AlternateContent>
        <mc:AlternateContent xmlns:mc="http://schemas.openxmlformats.org/markup-compatibility/2006">
          <mc:Choice Requires="x14">
            <control shapeId="47122" r:id="rId42" name="Check Box 18">
              <controlPr defaultSize="0" autoFill="0" autoLine="0" autoPict="0">
                <anchor moveWithCells="1">
                  <from>
                    <xdr:col>1</xdr:col>
                    <xdr:colOff>203200</xdr:colOff>
                    <xdr:row>38</xdr:row>
                    <xdr:rowOff>190500</xdr:rowOff>
                  </from>
                  <to>
                    <xdr:col>2</xdr:col>
                    <xdr:colOff>107950</xdr:colOff>
                    <xdr:row>40</xdr:row>
                    <xdr:rowOff>0</xdr:rowOff>
                  </to>
                </anchor>
              </controlPr>
            </control>
          </mc:Choice>
        </mc:AlternateContent>
        <mc:AlternateContent xmlns:mc="http://schemas.openxmlformats.org/markup-compatibility/2006">
          <mc:Choice Requires="x14">
            <control shapeId="47123" r:id="rId43" name="Check Box 19">
              <controlPr defaultSize="0" autoFill="0" autoLine="0" autoPict="0">
                <anchor moveWithCells="1">
                  <from>
                    <xdr:col>0</xdr:col>
                    <xdr:colOff>190500</xdr:colOff>
                    <xdr:row>41</xdr:row>
                    <xdr:rowOff>25400</xdr:rowOff>
                  </from>
                  <to>
                    <xdr:col>1</xdr:col>
                    <xdr:colOff>31750</xdr:colOff>
                    <xdr:row>41</xdr:row>
                    <xdr:rowOff>152400</xdr:rowOff>
                  </to>
                </anchor>
              </controlPr>
            </control>
          </mc:Choice>
        </mc:AlternateContent>
        <mc:AlternateContent xmlns:mc="http://schemas.openxmlformats.org/markup-compatibility/2006">
          <mc:Choice Requires="x14">
            <control shapeId="47124" r:id="rId44" name="Check Box 20">
              <controlPr defaultSize="0" autoFill="0" autoLine="0" autoPict="0">
                <anchor moveWithCells="1">
                  <from>
                    <xdr:col>2</xdr:col>
                    <xdr:colOff>190500</xdr:colOff>
                    <xdr:row>41</xdr:row>
                    <xdr:rowOff>0</xdr:rowOff>
                  </from>
                  <to>
                    <xdr:col>3</xdr:col>
                    <xdr:colOff>88900</xdr:colOff>
                    <xdr:row>42</xdr:row>
                    <xdr:rowOff>25400</xdr:rowOff>
                  </to>
                </anchor>
              </controlPr>
            </control>
          </mc:Choice>
        </mc:AlternateContent>
        <mc:AlternateContent xmlns:mc="http://schemas.openxmlformats.org/markup-compatibility/2006">
          <mc:Choice Requires="x14">
            <control shapeId="47125" r:id="rId45" name="Check Box 21">
              <controlPr defaultSize="0" autoFill="0" autoLine="0" autoPict="0">
                <anchor moveWithCells="1">
                  <from>
                    <xdr:col>1</xdr:col>
                    <xdr:colOff>222250</xdr:colOff>
                    <xdr:row>40</xdr:row>
                    <xdr:rowOff>184150</xdr:rowOff>
                  </from>
                  <to>
                    <xdr:col>2</xdr:col>
                    <xdr:colOff>101600</xdr:colOff>
                    <xdr:row>42</xdr:row>
                    <xdr:rowOff>31750</xdr:rowOff>
                  </to>
                </anchor>
              </controlPr>
            </control>
          </mc:Choice>
        </mc:AlternateContent>
        <mc:AlternateContent xmlns:mc="http://schemas.openxmlformats.org/markup-compatibility/2006">
          <mc:Choice Requires="x14">
            <control shapeId="47126" r:id="rId46" name="Check Box 22">
              <controlPr defaultSize="0" autoFill="0" autoLine="0" autoPict="0">
                <anchor moveWithCells="1">
                  <from>
                    <xdr:col>0</xdr:col>
                    <xdr:colOff>184150</xdr:colOff>
                    <xdr:row>17</xdr:row>
                    <xdr:rowOff>177800</xdr:rowOff>
                  </from>
                  <to>
                    <xdr:col>1</xdr:col>
                    <xdr:colOff>254000</xdr:colOff>
                    <xdr:row>19</xdr:row>
                    <xdr:rowOff>38100</xdr:rowOff>
                  </to>
                </anchor>
              </controlPr>
            </control>
          </mc:Choice>
        </mc:AlternateContent>
        <mc:AlternateContent xmlns:mc="http://schemas.openxmlformats.org/markup-compatibility/2006">
          <mc:Choice Requires="x14">
            <control shapeId="47127" r:id="rId47" name="Check Box 23">
              <controlPr defaultSize="0" autoFill="0" autoLine="0" autoPict="0">
                <anchor moveWithCells="1">
                  <from>
                    <xdr:col>1</xdr:col>
                    <xdr:colOff>190500</xdr:colOff>
                    <xdr:row>17</xdr:row>
                    <xdr:rowOff>190500</xdr:rowOff>
                  </from>
                  <to>
                    <xdr:col>2</xdr:col>
                    <xdr:colOff>107950</xdr:colOff>
                    <xdr:row>19</xdr:row>
                    <xdr:rowOff>25400</xdr:rowOff>
                  </to>
                </anchor>
              </controlPr>
            </control>
          </mc:Choice>
        </mc:AlternateContent>
        <mc:AlternateContent xmlns:mc="http://schemas.openxmlformats.org/markup-compatibility/2006">
          <mc:Choice Requires="x14">
            <control shapeId="47128" r:id="rId48" name="Check Box 24">
              <controlPr defaultSize="0" autoFill="0" autoLine="0" autoPict="0">
                <anchor moveWithCells="1">
                  <from>
                    <xdr:col>2</xdr:col>
                    <xdr:colOff>184150</xdr:colOff>
                    <xdr:row>17</xdr:row>
                    <xdr:rowOff>177800</xdr:rowOff>
                  </from>
                  <to>
                    <xdr:col>3</xdr:col>
                    <xdr:colOff>254000</xdr:colOff>
                    <xdr:row>19</xdr:row>
                    <xdr:rowOff>38100</xdr:rowOff>
                  </to>
                </anchor>
              </controlPr>
            </control>
          </mc:Choice>
        </mc:AlternateContent>
        <mc:AlternateContent xmlns:mc="http://schemas.openxmlformats.org/markup-compatibility/2006">
          <mc:Choice Requires="x14">
            <control shapeId="47129" r:id="rId49" name="Check Box 25">
              <controlPr defaultSize="0" autoFill="0" autoLine="0" autoPict="0">
                <anchor moveWithCells="1">
                  <from>
                    <xdr:col>0</xdr:col>
                    <xdr:colOff>184150</xdr:colOff>
                    <xdr:row>36</xdr:row>
                    <xdr:rowOff>177800</xdr:rowOff>
                  </from>
                  <to>
                    <xdr:col>1</xdr:col>
                    <xdr:colOff>38100</xdr:colOff>
                    <xdr:row>38</xdr:row>
                    <xdr:rowOff>31750</xdr:rowOff>
                  </to>
                </anchor>
              </controlPr>
            </control>
          </mc:Choice>
        </mc:AlternateContent>
        <mc:AlternateContent xmlns:mc="http://schemas.openxmlformats.org/markup-compatibility/2006">
          <mc:Choice Requires="x14">
            <control shapeId="47130" r:id="rId50" name="Check Box 26">
              <controlPr defaultSize="0" autoFill="0" autoLine="0" autoPict="0">
                <anchor moveWithCells="1">
                  <from>
                    <xdr:col>2</xdr:col>
                    <xdr:colOff>190500</xdr:colOff>
                    <xdr:row>37</xdr:row>
                    <xdr:rowOff>0</xdr:rowOff>
                  </from>
                  <to>
                    <xdr:col>3</xdr:col>
                    <xdr:colOff>114300</xdr:colOff>
                    <xdr:row>38</xdr:row>
                    <xdr:rowOff>25400</xdr:rowOff>
                  </to>
                </anchor>
              </controlPr>
            </control>
          </mc:Choice>
        </mc:AlternateContent>
        <mc:AlternateContent xmlns:mc="http://schemas.openxmlformats.org/markup-compatibility/2006">
          <mc:Choice Requires="x14">
            <control shapeId="47131" r:id="rId51" name="Check Box 27">
              <controlPr defaultSize="0" autoFill="0" autoLine="0" autoPict="0">
                <anchor moveWithCells="1">
                  <from>
                    <xdr:col>1</xdr:col>
                    <xdr:colOff>203200</xdr:colOff>
                    <xdr:row>36</xdr:row>
                    <xdr:rowOff>190500</xdr:rowOff>
                  </from>
                  <to>
                    <xdr:col>2</xdr:col>
                    <xdr:colOff>107950</xdr:colOff>
                    <xdr:row>38</xdr:row>
                    <xdr:rowOff>0</xdr:rowOff>
                  </to>
                </anchor>
              </controlPr>
            </control>
          </mc:Choice>
        </mc:AlternateContent>
        <mc:AlternateContent xmlns:mc="http://schemas.openxmlformats.org/markup-compatibility/2006">
          <mc:Choice Requires="x14">
            <control shapeId="47132" r:id="rId52" name="Check Box 28">
              <controlPr defaultSize="0" autoFill="0" autoLine="0" autoPict="0">
                <anchor moveWithCells="1">
                  <from>
                    <xdr:col>0</xdr:col>
                    <xdr:colOff>190500</xdr:colOff>
                    <xdr:row>46</xdr:row>
                    <xdr:rowOff>25400</xdr:rowOff>
                  </from>
                  <to>
                    <xdr:col>1</xdr:col>
                    <xdr:colOff>31750</xdr:colOff>
                    <xdr:row>46</xdr:row>
                    <xdr:rowOff>152400</xdr:rowOff>
                  </to>
                </anchor>
              </controlPr>
            </control>
          </mc:Choice>
        </mc:AlternateContent>
        <mc:AlternateContent xmlns:mc="http://schemas.openxmlformats.org/markup-compatibility/2006">
          <mc:Choice Requires="x14">
            <control shapeId="47133" r:id="rId53" name="Check Box 29">
              <controlPr defaultSize="0" autoFill="0" autoLine="0" autoPict="0">
                <anchor moveWithCells="1">
                  <from>
                    <xdr:col>2</xdr:col>
                    <xdr:colOff>190500</xdr:colOff>
                    <xdr:row>46</xdr:row>
                    <xdr:rowOff>0</xdr:rowOff>
                  </from>
                  <to>
                    <xdr:col>3</xdr:col>
                    <xdr:colOff>88900</xdr:colOff>
                    <xdr:row>47</xdr:row>
                    <xdr:rowOff>25400</xdr:rowOff>
                  </to>
                </anchor>
              </controlPr>
            </control>
          </mc:Choice>
        </mc:AlternateContent>
        <mc:AlternateContent xmlns:mc="http://schemas.openxmlformats.org/markup-compatibility/2006">
          <mc:Choice Requires="x14">
            <control shapeId="47134" r:id="rId54" name="Check Box 30">
              <controlPr defaultSize="0" autoFill="0" autoLine="0" autoPict="0">
                <anchor moveWithCells="1">
                  <from>
                    <xdr:col>1</xdr:col>
                    <xdr:colOff>222250</xdr:colOff>
                    <xdr:row>45</xdr:row>
                    <xdr:rowOff>184150</xdr:rowOff>
                  </from>
                  <to>
                    <xdr:col>2</xdr:col>
                    <xdr:colOff>101600</xdr:colOff>
                    <xdr:row>47</xdr:row>
                    <xdr:rowOff>31750</xdr:rowOff>
                  </to>
                </anchor>
              </controlPr>
            </control>
          </mc:Choice>
        </mc:AlternateContent>
        <mc:AlternateContent xmlns:mc="http://schemas.openxmlformats.org/markup-compatibility/2006">
          <mc:Choice Requires="x14">
            <control shapeId="47135" r:id="rId55" name="Check Box 31">
              <controlPr defaultSize="0" autoFill="0" autoLine="0" autoPict="0">
                <anchor moveWithCells="1">
                  <from>
                    <xdr:col>0</xdr:col>
                    <xdr:colOff>190500</xdr:colOff>
                    <xdr:row>27</xdr:row>
                    <xdr:rowOff>152400</xdr:rowOff>
                  </from>
                  <to>
                    <xdr:col>0</xdr:col>
                    <xdr:colOff>495300</xdr:colOff>
                    <xdr:row>29</xdr:row>
                    <xdr:rowOff>25400</xdr:rowOff>
                  </to>
                </anchor>
              </controlPr>
            </control>
          </mc:Choice>
        </mc:AlternateContent>
        <mc:AlternateContent xmlns:mc="http://schemas.openxmlformats.org/markup-compatibility/2006">
          <mc:Choice Requires="x14">
            <control shapeId="47136" r:id="rId56" name="Check Box 32">
              <controlPr defaultSize="0" autoFill="0" autoLine="0" autoPict="0">
                <anchor moveWithCells="1">
                  <from>
                    <xdr:col>2</xdr:col>
                    <xdr:colOff>203200</xdr:colOff>
                    <xdr:row>27</xdr:row>
                    <xdr:rowOff>184150</xdr:rowOff>
                  </from>
                  <to>
                    <xdr:col>3</xdr:col>
                    <xdr:colOff>38100</xdr:colOff>
                    <xdr:row>29</xdr:row>
                    <xdr:rowOff>25400</xdr:rowOff>
                  </to>
                </anchor>
              </controlPr>
            </control>
          </mc:Choice>
        </mc:AlternateContent>
        <mc:AlternateContent xmlns:mc="http://schemas.openxmlformats.org/markup-compatibility/2006">
          <mc:Choice Requires="x14">
            <control shapeId="47137" r:id="rId57" name="Check Box 33">
              <controlPr defaultSize="0" autoFill="0" autoLine="0" autoPict="0">
                <anchor moveWithCells="1">
                  <from>
                    <xdr:col>1</xdr:col>
                    <xdr:colOff>215900</xdr:colOff>
                    <xdr:row>28</xdr:row>
                    <xdr:rowOff>0</xdr:rowOff>
                  </from>
                  <to>
                    <xdr:col>2</xdr:col>
                    <xdr:colOff>0</xdr:colOff>
                    <xdr:row>29</xdr:row>
                    <xdr:rowOff>25400</xdr:rowOff>
                  </to>
                </anchor>
              </controlPr>
            </control>
          </mc:Choice>
        </mc:AlternateContent>
        <mc:AlternateContent xmlns:mc="http://schemas.openxmlformats.org/markup-compatibility/2006">
          <mc:Choice Requires="x14">
            <control shapeId="47138" r:id="rId58" name="Check Box 34">
              <controlPr defaultSize="0" autoFill="0" autoLine="0" autoPict="0">
                <anchor moveWithCells="1">
                  <from>
                    <xdr:col>0</xdr:col>
                    <xdr:colOff>184150</xdr:colOff>
                    <xdr:row>22</xdr:row>
                    <xdr:rowOff>177800</xdr:rowOff>
                  </from>
                  <to>
                    <xdr:col>1</xdr:col>
                    <xdr:colOff>254000</xdr:colOff>
                    <xdr:row>24</xdr:row>
                    <xdr:rowOff>38100</xdr:rowOff>
                  </to>
                </anchor>
              </controlPr>
            </control>
          </mc:Choice>
        </mc:AlternateContent>
        <mc:AlternateContent xmlns:mc="http://schemas.openxmlformats.org/markup-compatibility/2006">
          <mc:Choice Requires="x14">
            <control shapeId="47139" r:id="rId59" name="Check Box 35">
              <controlPr defaultSize="0" autoFill="0" autoLine="0" autoPict="0">
                <anchor moveWithCells="1">
                  <from>
                    <xdr:col>1</xdr:col>
                    <xdr:colOff>190500</xdr:colOff>
                    <xdr:row>22</xdr:row>
                    <xdr:rowOff>190500</xdr:rowOff>
                  </from>
                  <to>
                    <xdr:col>2</xdr:col>
                    <xdr:colOff>107950</xdr:colOff>
                    <xdr:row>24</xdr:row>
                    <xdr:rowOff>25400</xdr:rowOff>
                  </to>
                </anchor>
              </controlPr>
            </control>
          </mc:Choice>
        </mc:AlternateContent>
        <mc:AlternateContent xmlns:mc="http://schemas.openxmlformats.org/markup-compatibility/2006">
          <mc:Choice Requires="x14">
            <control shapeId="47140" r:id="rId60" name="Check Box 36">
              <controlPr defaultSize="0" autoFill="0" autoLine="0" autoPict="0">
                <anchor moveWithCells="1">
                  <from>
                    <xdr:col>2</xdr:col>
                    <xdr:colOff>184150</xdr:colOff>
                    <xdr:row>22</xdr:row>
                    <xdr:rowOff>177800</xdr:rowOff>
                  </from>
                  <to>
                    <xdr:col>3</xdr:col>
                    <xdr:colOff>254000</xdr:colOff>
                    <xdr:row>24</xdr:row>
                    <xdr:rowOff>38100</xdr:rowOff>
                  </to>
                </anchor>
              </controlPr>
            </control>
          </mc:Choice>
        </mc:AlternateContent>
        <mc:AlternateContent xmlns:mc="http://schemas.openxmlformats.org/markup-compatibility/2006">
          <mc:Choice Requires="x14">
            <control shapeId="47141" r:id="rId61" name="Check Box 37">
              <controlPr defaultSize="0" autoFill="0" autoLine="0" autoPict="0">
                <anchor moveWithCells="1">
                  <from>
                    <xdr:col>0</xdr:col>
                    <xdr:colOff>190500</xdr:colOff>
                    <xdr:row>52</xdr:row>
                    <xdr:rowOff>25400</xdr:rowOff>
                  </from>
                  <to>
                    <xdr:col>1</xdr:col>
                    <xdr:colOff>31750</xdr:colOff>
                    <xdr:row>52</xdr:row>
                    <xdr:rowOff>152400</xdr:rowOff>
                  </to>
                </anchor>
              </controlPr>
            </control>
          </mc:Choice>
        </mc:AlternateContent>
        <mc:AlternateContent xmlns:mc="http://schemas.openxmlformats.org/markup-compatibility/2006">
          <mc:Choice Requires="x14">
            <control shapeId="47142" r:id="rId62" name="Check Box 38">
              <controlPr defaultSize="0" autoFill="0" autoLine="0" autoPict="0">
                <anchor moveWithCells="1">
                  <from>
                    <xdr:col>2</xdr:col>
                    <xdr:colOff>190500</xdr:colOff>
                    <xdr:row>52</xdr:row>
                    <xdr:rowOff>0</xdr:rowOff>
                  </from>
                  <to>
                    <xdr:col>3</xdr:col>
                    <xdr:colOff>88900</xdr:colOff>
                    <xdr:row>53</xdr:row>
                    <xdr:rowOff>25400</xdr:rowOff>
                  </to>
                </anchor>
              </controlPr>
            </control>
          </mc:Choice>
        </mc:AlternateContent>
        <mc:AlternateContent xmlns:mc="http://schemas.openxmlformats.org/markup-compatibility/2006">
          <mc:Choice Requires="x14">
            <control shapeId="47143" r:id="rId63" name="Check Box 39">
              <controlPr defaultSize="0" autoFill="0" autoLine="0" autoPict="0">
                <anchor moveWithCells="1">
                  <from>
                    <xdr:col>1</xdr:col>
                    <xdr:colOff>222250</xdr:colOff>
                    <xdr:row>51</xdr:row>
                    <xdr:rowOff>184150</xdr:rowOff>
                  </from>
                  <to>
                    <xdr:col>2</xdr:col>
                    <xdr:colOff>101600</xdr:colOff>
                    <xdr:row>53</xdr:row>
                    <xdr:rowOff>31750</xdr:rowOff>
                  </to>
                </anchor>
              </controlPr>
            </control>
          </mc:Choice>
        </mc:AlternateContent>
        <mc:AlternateContent xmlns:mc="http://schemas.openxmlformats.org/markup-compatibility/2006">
          <mc:Choice Requires="x14">
            <control shapeId="47144" r:id="rId64" name="Check Box 40">
              <controlPr defaultSize="0" autoFill="0" autoLine="0" autoPict="0">
                <anchor moveWithCells="1">
                  <from>
                    <xdr:col>0</xdr:col>
                    <xdr:colOff>190500</xdr:colOff>
                    <xdr:row>54</xdr:row>
                    <xdr:rowOff>25400</xdr:rowOff>
                  </from>
                  <to>
                    <xdr:col>1</xdr:col>
                    <xdr:colOff>31750</xdr:colOff>
                    <xdr:row>54</xdr:row>
                    <xdr:rowOff>152400</xdr:rowOff>
                  </to>
                </anchor>
              </controlPr>
            </control>
          </mc:Choice>
        </mc:AlternateContent>
        <mc:AlternateContent xmlns:mc="http://schemas.openxmlformats.org/markup-compatibility/2006">
          <mc:Choice Requires="x14">
            <control shapeId="47145" r:id="rId65" name="Check Box 41">
              <controlPr defaultSize="0" autoFill="0" autoLine="0" autoPict="0">
                <anchor moveWithCells="1">
                  <from>
                    <xdr:col>2</xdr:col>
                    <xdr:colOff>203200</xdr:colOff>
                    <xdr:row>53</xdr:row>
                    <xdr:rowOff>184150</xdr:rowOff>
                  </from>
                  <to>
                    <xdr:col>3</xdr:col>
                    <xdr:colOff>101600</xdr:colOff>
                    <xdr:row>55</xdr:row>
                    <xdr:rowOff>12700</xdr:rowOff>
                  </to>
                </anchor>
              </controlPr>
            </control>
          </mc:Choice>
        </mc:AlternateContent>
        <mc:AlternateContent xmlns:mc="http://schemas.openxmlformats.org/markup-compatibility/2006">
          <mc:Choice Requires="x14">
            <control shapeId="47146" r:id="rId66" name="Check Box 42">
              <controlPr defaultSize="0" autoFill="0" autoLine="0" autoPict="0">
                <anchor moveWithCells="1">
                  <from>
                    <xdr:col>1</xdr:col>
                    <xdr:colOff>222250</xdr:colOff>
                    <xdr:row>53</xdr:row>
                    <xdr:rowOff>184150</xdr:rowOff>
                  </from>
                  <to>
                    <xdr:col>2</xdr:col>
                    <xdr:colOff>101600</xdr:colOff>
                    <xdr:row>55</xdr:row>
                    <xdr:rowOff>31750</xdr:rowOff>
                  </to>
                </anchor>
              </controlPr>
            </control>
          </mc:Choice>
        </mc:AlternateContent>
        <mc:AlternateContent xmlns:mc="http://schemas.openxmlformats.org/markup-compatibility/2006">
          <mc:Choice Requires="x14">
            <control shapeId="47147" r:id="rId67" name="Check Box 43">
              <controlPr defaultSize="0" autoFill="0" autoLine="0" autoPict="0">
                <anchor moveWithCells="1">
                  <from>
                    <xdr:col>0</xdr:col>
                    <xdr:colOff>190500</xdr:colOff>
                    <xdr:row>57</xdr:row>
                    <xdr:rowOff>25400</xdr:rowOff>
                  </from>
                  <to>
                    <xdr:col>1</xdr:col>
                    <xdr:colOff>31750</xdr:colOff>
                    <xdr:row>57</xdr:row>
                    <xdr:rowOff>152400</xdr:rowOff>
                  </to>
                </anchor>
              </controlPr>
            </control>
          </mc:Choice>
        </mc:AlternateContent>
        <mc:AlternateContent xmlns:mc="http://schemas.openxmlformats.org/markup-compatibility/2006">
          <mc:Choice Requires="x14">
            <control shapeId="47148" r:id="rId68" name="Check Box 44">
              <controlPr defaultSize="0" autoFill="0" autoLine="0" autoPict="0">
                <anchor moveWithCells="1">
                  <from>
                    <xdr:col>2</xdr:col>
                    <xdr:colOff>190500</xdr:colOff>
                    <xdr:row>57</xdr:row>
                    <xdr:rowOff>0</xdr:rowOff>
                  </from>
                  <to>
                    <xdr:col>3</xdr:col>
                    <xdr:colOff>88900</xdr:colOff>
                    <xdr:row>58</xdr:row>
                    <xdr:rowOff>25400</xdr:rowOff>
                  </to>
                </anchor>
              </controlPr>
            </control>
          </mc:Choice>
        </mc:AlternateContent>
        <mc:AlternateContent xmlns:mc="http://schemas.openxmlformats.org/markup-compatibility/2006">
          <mc:Choice Requires="x14">
            <control shapeId="47149" r:id="rId69" name="Check Box 45">
              <controlPr defaultSize="0" autoFill="0" autoLine="0" autoPict="0">
                <anchor moveWithCells="1">
                  <from>
                    <xdr:col>1</xdr:col>
                    <xdr:colOff>222250</xdr:colOff>
                    <xdr:row>56</xdr:row>
                    <xdr:rowOff>184150</xdr:rowOff>
                  </from>
                  <to>
                    <xdr:col>2</xdr:col>
                    <xdr:colOff>101600</xdr:colOff>
                    <xdr:row>58</xdr:row>
                    <xdr:rowOff>31750</xdr:rowOff>
                  </to>
                </anchor>
              </controlPr>
            </control>
          </mc:Choice>
        </mc:AlternateContent>
        <mc:AlternateContent xmlns:mc="http://schemas.openxmlformats.org/markup-compatibility/2006">
          <mc:Choice Requires="x14">
            <control shapeId="47150" r:id="rId70" name="Check Box 46">
              <controlPr defaultSize="0" autoFill="0" autoLine="0" autoPict="0">
                <anchor moveWithCells="1">
                  <from>
                    <xdr:col>0</xdr:col>
                    <xdr:colOff>190500</xdr:colOff>
                    <xdr:row>59</xdr:row>
                    <xdr:rowOff>25400</xdr:rowOff>
                  </from>
                  <to>
                    <xdr:col>1</xdr:col>
                    <xdr:colOff>31750</xdr:colOff>
                    <xdr:row>59</xdr:row>
                    <xdr:rowOff>152400</xdr:rowOff>
                  </to>
                </anchor>
              </controlPr>
            </control>
          </mc:Choice>
        </mc:AlternateContent>
        <mc:AlternateContent xmlns:mc="http://schemas.openxmlformats.org/markup-compatibility/2006">
          <mc:Choice Requires="x14">
            <control shapeId="47151" r:id="rId71" name="Check Box 47">
              <controlPr defaultSize="0" autoFill="0" autoLine="0" autoPict="0">
                <anchor moveWithCells="1">
                  <from>
                    <xdr:col>2</xdr:col>
                    <xdr:colOff>184150</xdr:colOff>
                    <xdr:row>58</xdr:row>
                    <xdr:rowOff>190500</xdr:rowOff>
                  </from>
                  <to>
                    <xdr:col>3</xdr:col>
                    <xdr:colOff>76200</xdr:colOff>
                    <xdr:row>60</xdr:row>
                    <xdr:rowOff>25400</xdr:rowOff>
                  </to>
                </anchor>
              </controlPr>
            </control>
          </mc:Choice>
        </mc:AlternateContent>
        <mc:AlternateContent xmlns:mc="http://schemas.openxmlformats.org/markup-compatibility/2006">
          <mc:Choice Requires="x14">
            <control shapeId="47152" r:id="rId72" name="Check Box 48">
              <controlPr defaultSize="0" autoFill="0" autoLine="0" autoPict="0">
                <anchor moveWithCells="1">
                  <from>
                    <xdr:col>1</xdr:col>
                    <xdr:colOff>222250</xdr:colOff>
                    <xdr:row>58</xdr:row>
                    <xdr:rowOff>184150</xdr:rowOff>
                  </from>
                  <to>
                    <xdr:col>2</xdr:col>
                    <xdr:colOff>101600</xdr:colOff>
                    <xdr:row>60</xdr:row>
                    <xdr:rowOff>31750</xdr:rowOff>
                  </to>
                </anchor>
              </controlPr>
            </control>
          </mc:Choice>
        </mc:AlternateContent>
        <mc:AlternateContent xmlns:mc="http://schemas.openxmlformats.org/markup-compatibility/2006">
          <mc:Choice Requires="x14">
            <control shapeId="47153" r:id="rId73" name="Check Box 49">
              <controlPr defaultSize="0" autoFill="0" autoLine="0" autoPict="0">
                <anchor moveWithCells="1">
                  <from>
                    <xdr:col>0</xdr:col>
                    <xdr:colOff>190500</xdr:colOff>
                    <xdr:row>61</xdr:row>
                    <xdr:rowOff>25400</xdr:rowOff>
                  </from>
                  <to>
                    <xdr:col>1</xdr:col>
                    <xdr:colOff>31750</xdr:colOff>
                    <xdr:row>61</xdr:row>
                    <xdr:rowOff>152400</xdr:rowOff>
                  </to>
                </anchor>
              </controlPr>
            </control>
          </mc:Choice>
        </mc:AlternateContent>
        <mc:AlternateContent xmlns:mc="http://schemas.openxmlformats.org/markup-compatibility/2006">
          <mc:Choice Requires="x14">
            <control shapeId="47154" r:id="rId74" name="Check Box 50">
              <controlPr defaultSize="0" autoFill="0" autoLine="0" autoPict="0">
                <anchor moveWithCells="1">
                  <from>
                    <xdr:col>2</xdr:col>
                    <xdr:colOff>184150</xdr:colOff>
                    <xdr:row>60</xdr:row>
                    <xdr:rowOff>184150</xdr:rowOff>
                  </from>
                  <to>
                    <xdr:col>3</xdr:col>
                    <xdr:colOff>76200</xdr:colOff>
                    <xdr:row>62</xdr:row>
                    <xdr:rowOff>12700</xdr:rowOff>
                  </to>
                </anchor>
              </controlPr>
            </control>
          </mc:Choice>
        </mc:AlternateContent>
        <mc:AlternateContent xmlns:mc="http://schemas.openxmlformats.org/markup-compatibility/2006">
          <mc:Choice Requires="x14">
            <control shapeId="47155" r:id="rId75" name="Check Box 51">
              <controlPr defaultSize="0" autoFill="0" autoLine="0" autoPict="0">
                <anchor moveWithCells="1">
                  <from>
                    <xdr:col>1</xdr:col>
                    <xdr:colOff>222250</xdr:colOff>
                    <xdr:row>60</xdr:row>
                    <xdr:rowOff>184150</xdr:rowOff>
                  </from>
                  <to>
                    <xdr:col>2</xdr:col>
                    <xdr:colOff>101600</xdr:colOff>
                    <xdr:row>62</xdr:row>
                    <xdr:rowOff>31750</xdr:rowOff>
                  </to>
                </anchor>
              </controlPr>
            </control>
          </mc:Choice>
        </mc:AlternateContent>
        <mc:AlternateContent xmlns:mc="http://schemas.openxmlformats.org/markup-compatibility/2006">
          <mc:Choice Requires="x14">
            <control shapeId="47156" r:id="rId76" name="Check Box 52">
              <controlPr defaultSize="0" autoFill="0" autoLine="0" autoPict="0">
                <anchor moveWithCells="1">
                  <from>
                    <xdr:col>0</xdr:col>
                    <xdr:colOff>190500</xdr:colOff>
                    <xdr:row>65</xdr:row>
                    <xdr:rowOff>25400</xdr:rowOff>
                  </from>
                  <to>
                    <xdr:col>1</xdr:col>
                    <xdr:colOff>31750</xdr:colOff>
                    <xdr:row>65</xdr:row>
                    <xdr:rowOff>152400</xdr:rowOff>
                  </to>
                </anchor>
              </controlPr>
            </control>
          </mc:Choice>
        </mc:AlternateContent>
        <mc:AlternateContent xmlns:mc="http://schemas.openxmlformats.org/markup-compatibility/2006">
          <mc:Choice Requires="x14">
            <control shapeId="47157" r:id="rId77" name="Check Box 53">
              <controlPr defaultSize="0" autoFill="0" autoLine="0" autoPict="0">
                <anchor moveWithCells="1">
                  <from>
                    <xdr:col>2</xdr:col>
                    <xdr:colOff>190500</xdr:colOff>
                    <xdr:row>65</xdr:row>
                    <xdr:rowOff>0</xdr:rowOff>
                  </from>
                  <to>
                    <xdr:col>3</xdr:col>
                    <xdr:colOff>88900</xdr:colOff>
                    <xdr:row>66</xdr:row>
                    <xdr:rowOff>25400</xdr:rowOff>
                  </to>
                </anchor>
              </controlPr>
            </control>
          </mc:Choice>
        </mc:AlternateContent>
        <mc:AlternateContent xmlns:mc="http://schemas.openxmlformats.org/markup-compatibility/2006">
          <mc:Choice Requires="x14">
            <control shapeId="47158" r:id="rId78" name="Check Box 54">
              <controlPr defaultSize="0" autoFill="0" autoLine="0" autoPict="0">
                <anchor moveWithCells="1">
                  <from>
                    <xdr:col>1</xdr:col>
                    <xdr:colOff>222250</xdr:colOff>
                    <xdr:row>64</xdr:row>
                    <xdr:rowOff>184150</xdr:rowOff>
                  </from>
                  <to>
                    <xdr:col>2</xdr:col>
                    <xdr:colOff>101600</xdr:colOff>
                    <xdr:row>66</xdr:row>
                    <xdr:rowOff>31750</xdr:rowOff>
                  </to>
                </anchor>
              </controlPr>
            </control>
          </mc:Choice>
        </mc:AlternateContent>
        <mc:AlternateContent xmlns:mc="http://schemas.openxmlformats.org/markup-compatibility/2006">
          <mc:Choice Requires="x14">
            <control shapeId="47159" r:id="rId79" name="Check Box 55">
              <controlPr defaultSize="0" autoFill="0" autoLine="0" autoPict="0">
                <anchor moveWithCells="1">
                  <from>
                    <xdr:col>0</xdr:col>
                    <xdr:colOff>190500</xdr:colOff>
                    <xdr:row>67</xdr:row>
                    <xdr:rowOff>25400</xdr:rowOff>
                  </from>
                  <to>
                    <xdr:col>1</xdr:col>
                    <xdr:colOff>31750</xdr:colOff>
                    <xdr:row>67</xdr:row>
                    <xdr:rowOff>152400</xdr:rowOff>
                  </to>
                </anchor>
              </controlPr>
            </control>
          </mc:Choice>
        </mc:AlternateContent>
        <mc:AlternateContent xmlns:mc="http://schemas.openxmlformats.org/markup-compatibility/2006">
          <mc:Choice Requires="x14">
            <control shapeId="47160" r:id="rId80" name="Check Box 56">
              <controlPr defaultSize="0" autoFill="0" autoLine="0" autoPict="0">
                <anchor moveWithCells="1">
                  <from>
                    <xdr:col>2</xdr:col>
                    <xdr:colOff>190500</xdr:colOff>
                    <xdr:row>67</xdr:row>
                    <xdr:rowOff>0</xdr:rowOff>
                  </from>
                  <to>
                    <xdr:col>3</xdr:col>
                    <xdr:colOff>88900</xdr:colOff>
                    <xdr:row>68</xdr:row>
                    <xdr:rowOff>25400</xdr:rowOff>
                  </to>
                </anchor>
              </controlPr>
            </control>
          </mc:Choice>
        </mc:AlternateContent>
        <mc:AlternateContent xmlns:mc="http://schemas.openxmlformats.org/markup-compatibility/2006">
          <mc:Choice Requires="x14">
            <control shapeId="47161" r:id="rId81" name="Check Box 57">
              <controlPr defaultSize="0" autoFill="0" autoLine="0" autoPict="0">
                <anchor moveWithCells="1">
                  <from>
                    <xdr:col>1</xdr:col>
                    <xdr:colOff>222250</xdr:colOff>
                    <xdr:row>66</xdr:row>
                    <xdr:rowOff>184150</xdr:rowOff>
                  </from>
                  <to>
                    <xdr:col>2</xdr:col>
                    <xdr:colOff>101600</xdr:colOff>
                    <xdr:row>68</xdr:row>
                    <xdr:rowOff>31750</xdr:rowOff>
                  </to>
                </anchor>
              </controlPr>
            </control>
          </mc:Choice>
        </mc:AlternateContent>
        <mc:AlternateContent xmlns:mc="http://schemas.openxmlformats.org/markup-compatibility/2006">
          <mc:Choice Requires="x14">
            <control shapeId="47162" r:id="rId82" name="Check Box 58">
              <controlPr defaultSize="0" autoFill="0" autoLine="0" autoPict="0">
                <anchor moveWithCells="1">
                  <from>
                    <xdr:col>0</xdr:col>
                    <xdr:colOff>190500</xdr:colOff>
                    <xdr:row>72</xdr:row>
                    <xdr:rowOff>25400</xdr:rowOff>
                  </from>
                  <to>
                    <xdr:col>1</xdr:col>
                    <xdr:colOff>31750</xdr:colOff>
                    <xdr:row>72</xdr:row>
                    <xdr:rowOff>152400</xdr:rowOff>
                  </to>
                </anchor>
              </controlPr>
            </control>
          </mc:Choice>
        </mc:AlternateContent>
        <mc:AlternateContent xmlns:mc="http://schemas.openxmlformats.org/markup-compatibility/2006">
          <mc:Choice Requires="x14">
            <control shapeId="47163" r:id="rId83" name="Check Box 59">
              <controlPr defaultSize="0" autoFill="0" autoLine="0" autoPict="0">
                <anchor moveWithCells="1">
                  <from>
                    <xdr:col>2</xdr:col>
                    <xdr:colOff>190500</xdr:colOff>
                    <xdr:row>72</xdr:row>
                    <xdr:rowOff>0</xdr:rowOff>
                  </from>
                  <to>
                    <xdr:col>3</xdr:col>
                    <xdr:colOff>88900</xdr:colOff>
                    <xdr:row>73</xdr:row>
                    <xdr:rowOff>25400</xdr:rowOff>
                  </to>
                </anchor>
              </controlPr>
            </control>
          </mc:Choice>
        </mc:AlternateContent>
        <mc:AlternateContent xmlns:mc="http://schemas.openxmlformats.org/markup-compatibility/2006">
          <mc:Choice Requires="x14">
            <control shapeId="47164" r:id="rId84" name="Check Box 60">
              <controlPr defaultSize="0" autoFill="0" autoLine="0" autoPict="0">
                <anchor moveWithCells="1">
                  <from>
                    <xdr:col>1</xdr:col>
                    <xdr:colOff>222250</xdr:colOff>
                    <xdr:row>71</xdr:row>
                    <xdr:rowOff>184150</xdr:rowOff>
                  </from>
                  <to>
                    <xdr:col>2</xdr:col>
                    <xdr:colOff>101600</xdr:colOff>
                    <xdr:row>73</xdr:row>
                    <xdr:rowOff>31750</xdr:rowOff>
                  </to>
                </anchor>
              </controlPr>
            </control>
          </mc:Choice>
        </mc:AlternateContent>
        <mc:AlternateContent xmlns:mc="http://schemas.openxmlformats.org/markup-compatibility/2006">
          <mc:Choice Requires="x14">
            <control shapeId="47165" r:id="rId85" name="Check Box 61">
              <controlPr defaultSize="0" autoFill="0" autoLine="0" autoPict="0">
                <anchor moveWithCells="1">
                  <from>
                    <xdr:col>0</xdr:col>
                    <xdr:colOff>190500</xdr:colOff>
                    <xdr:row>74</xdr:row>
                    <xdr:rowOff>25400</xdr:rowOff>
                  </from>
                  <to>
                    <xdr:col>1</xdr:col>
                    <xdr:colOff>31750</xdr:colOff>
                    <xdr:row>74</xdr:row>
                    <xdr:rowOff>152400</xdr:rowOff>
                  </to>
                </anchor>
              </controlPr>
            </control>
          </mc:Choice>
        </mc:AlternateContent>
        <mc:AlternateContent xmlns:mc="http://schemas.openxmlformats.org/markup-compatibility/2006">
          <mc:Choice Requires="x14">
            <control shapeId="47166" r:id="rId86" name="Check Box 62">
              <controlPr defaultSize="0" autoFill="0" autoLine="0" autoPict="0">
                <anchor moveWithCells="1">
                  <from>
                    <xdr:col>2</xdr:col>
                    <xdr:colOff>190500</xdr:colOff>
                    <xdr:row>74</xdr:row>
                    <xdr:rowOff>0</xdr:rowOff>
                  </from>
                  <to>
                    <xdr:col>3</xdr:col>
                    <xdr:colOff>88900</xdr:colOff>
                    <xdr:row>75</xdr:row>
                    <xdr:rowOff>25400</xdr:rowOff>
                  </to>
                </anchor>
              </controlPr>
            </control>
          </mc:Choice>
        </mc:AlternateContent>
        <mc:AlternateContent xmlns:mc="http://schemas.openxmlformats.org/markup-compatibility/2006">
          <mc:Choice Requires="x14">
            <control shapeId="47167" r:id="rId87" name="Check Box 63">
              <controlPr defaultSize="0" autoFill="0" autoLine="0" autoPict="0">
                <anchor moveWithCells="1">
                  <from>
                    <xdr:col>1</xdr:col>
                    <xdr:colOff>222250</xdr:colOff>
                    <xdr:row>73</xdr:row>
                    <xdr:rowOff>184150</xdr:rowOff>
                  </from>
                  <to>
                    <xdr:col>2</xdr:col>
                    <xdr:colOff>101600</xdr:colOff>
                    <xdr:row>75</xdr:row>
                    <xdr:rowOff>31750</xdr:rowOff>
                  </to>
                </anchor>
              </controlPr>
            </control>
          </mc:Choice>
        </mc:AlternateContent>
        <mc:AlternateContent xmlns:mc="http://schemas.openxmlformats.org/markup-compatibility/2006">
          <mc:Choice Requires="x14">
            <control shapeId="47168" r:id="rId88" name="Check Box 64">
              <controlPr defaultSize="0" autoFill="0" autoLine="0" autoPict="0">
                <anchor moveWithCells="1">
                  <from>
                    <xdr:col>0</xdr:col>
                    <xdr:colOff>190500</xdr:colOff>
                    <xdr:row>80</xdr:row>
                    <xdr:rowOff>25400</xdr:rowOff>
                  </from>
                  <to>
                    <xdr:col>1</xdr:col>
                    <xdr:colOff>31750</xdr:colOff>
                    <xdr:row>80</xdr:row>
                    <xdr:rowOff>152400</xdr:rowOff>
                  </to>
                </anchor>
              </controlPr>
            </control>
          </mc:Choice>
        </mc:AlternateContent>
        <mc:AlternateContent xmlns:mc="http://schemas.openxmlformats.org/markup-compatibility/2006">
          <mc:Choice Requires="x14">
            <control shapeId="47169" r:id="rId89" name="Check Box 65">
              <controlPr defaultSize="0" autoFill="0" autoLine="0" autoPict="0">
                <anchor moveWithCells="1">
                  <from>
                    <xdr:col>2</xdr:col>
                    <xdr:colOff>190500</xdr:colOff>
                    <xdr:row>80</xdr:row>
                    <xdr:rowOff>0</xdr:rowOff>
                  </from>
                  <to>
                    <xdr:col>3</xdr:col>
                    <xdr:colOff>88900</xdr:colOff>
                    <xdr:row>81</xdr:row>
                    <xdr:rowOff>25400</xdr:rowOff>
                  </to>
                </anchor>
              </controlPr>
            </control>
          </mc:Choice>
        </mc:AlternateContent>
        <mc:AlternateContent xmlns:mc="http://schemas.openxmlformats.org/markup-compatibility/2006">
          <mc:Choice Requires="x14">
            <control shapeId="47170" r:id="rId90" name="Check Box 66">
              <controlPr defaultSize="0" autoFill="0" autoLine="0" autoPict="0">
                <anchor moveWithCells="1">
                  <from>
                    <xdr:col>1</xdr:col>
                    <xdr:colOff>222250</xdr:colOff>
                    <xdr:row>79</xdr:row>
                    <xdr:rowOff>184150</xdr:rowOff>
                  </from>
                  <to>
                    <xdr:col>2</xdr:col>
                    <xdr:colOff>101600</xdr:colOff>
                    <xdr:row>81</xdr:row>
                    <xdr:rowOff>31750</xdr:rowOff>
                  </to>
                </anchor>
              </controlPr>
            </control>
          </mc:Choice>
        </mc:AlternateContent>
        <mc:AlternateContent xmlns:mc="http://schemas.openxmlformats.org/markup-compatibility/2006">
          <mc:Choice Requires="x14">
            <control shapeId="47171" r:id="rId91" name="Check Box 67">
              <controlPr defaultSize="0" autoFill="0" autoLine="0" autoPict="0">
                <anchor moveWithCells="1">
                  <from>
                    <xdr:col>0</xdr:col>
                    <xdr:colOff>190500</xdr:colOff>
                    <xdr:row>82</xdr:row>
                    <xdr:rowOff>25400</xdr:rowOff>
                  </from>
                  <to>
                    <xdr:col>1</xdr:col>
                    <xdr:colOff>31750</xdr:colOff>
                    <xdr:row>82</xdr:row>
                    <xdr:rowOff>152400</xdr:rowOff>
                  </to>
                </anchor>
              </controlPr>
            </control>
          </mc:Choice>
        </mc:AlternateContent>
        <mc:AlternateContent xmlns:mc="http://schemas.openxmlformats.org/markup-compatibility/2006">
          <mc:Choice Requires="x14">
            <control shapeId="47172" r:id="rId92" name="Check Box 68">
              <controlPr defaultSize="0" autoFill="0" autoLine="0" autoPict="0">
                <anchor moveWithCells="1">
                  <from>
                    <xdr:col>2</xdr:col>
                    <xdr:colOff>190500</xdr:colOff>
                    <xdr:row>82</xdr:row>
                    <xdr:rowOff>0</xdr:rowOff>
                  </from>
                  <to>
                    <xdr:col>3</xdr:col>
                    <xdr:colOff>88900</xdr:colOff>
                    <xdr:row>83</xdr:row>
                    <xdr:rowOff>25400</xdr:rowOff>
                  </to>
                </anchor>
              </controlPr>
            </control>
          </mc:Choice>
        </mc:AlternateContent>
        <mc:AlternateContent xmlns:mc="http://schemas.openxmlformats.org/markup-compatibility/2006">
          <mc:Choice Requires="x14">
            <control shapeId="47173" r:id="rId93" name="Check Box 69">
              <controlPr defaultSize="0" autoFill="0" autoLine="0" autoPict="0">
                <anchor moveWithCells="1">
                  <from>
                    <xdr:col>1</xdr:col>
                    <xdr:colOff>222250</xdr:colOff>
                    <xdr:row>81</xdr:row>
                    <xdr:rowOff>184150</xdr:rowOff>
                  </from>
                  <to>
                    <xdr:col>2</xdr:col>
                    <xdr:colOff>101600</xdr:colOff>
                    <xdr:row>83</xdr:row>
                    <xdr:rowOff>31750</xdr:rowOff>
                  </to>
                </anchor>
              </controlPr>
            </control>
          </mc:Choice>
        </mc:AlternateContent>
        <mc:AlternateContent xmlns:mc="http://schemas.openxmlformats.org/markup-compatibility/2006">
          <mc:Choice Requires="x14">
            <control shapeId="47174" r:id="rId94" name="Check Box 70">
              <controlPr defaultSize="0" autoFill="0" autoLine="0" autoPict="0">
                <anchor moveWithCells="1">
                  <from>
                    <xdr:col>0</xdr:col>
                    <xdr:colOff>190500</xdr:colOff>
                    <xdr:row>84</xdr:row>
                    <xdr:rowOff>25400</xdr:rowOff>
                  </from>
                  <to>
                    <xdr:col>1</xdr:col>
                    <xdr:colOff>31750</xdr:colOff>
                    <xdr:row>84</xdr:row>
                    <xdr:rowOff>152400</xdr:rowOff>
                  </to>
                </anchor>
              </controlPr>
            </control>
          </mc:Choice>
        </mc:AlternateContent>
        <mc:AlternateContent xmlns:mc="http://schemas.openxmlformats.org/markup-compatibility/2006">
          <mc:Choice Requires="x14">
            <control shapeId="47175" r:id="rId95" name="Check Box 71">
              <controlPr defaultSize="0" autoFill="0" autoLine="0" autoPict="0">
                <anchor moveWithCells="1">
                  <from>
                    <xdr:col>2</xdr:col>
                    <xdr:colOff>190500</xdr:colOff>
                    <xdr:row>84</xdr:row>
                    <xdr:rowOff>0</xdr:rowOff>
                  </from>
                  <to>
                    <xdr:col>3</xdr:col>
                    <xdr:colOff>88900</xdr:colOff>
                    <xdr:row>85</xdr:row>
                    <xdr:rowOff>25400</xdr:rowOff>
                  </to>
                </anchor>
              </controlPr>
            </control>
          </mc:Choice>
        </mc:AlternateContent>
        <mc:AlternateContent xmlns:mc="http://schemas.openxmlformats.org/markup-compatibility/2006">
          <mc:Choice Requires="x14">
            <control shapeId="47176" r:id="rId96" name="Check Box 72">
              <controlPr defaultSize="0" autoFill="0" autoLine="0" autoPict="0">
                <anchor moveWithCells="1">
                  <from>
                    <xdr:col>1</xdr:col>
                    <xdr:colOff>222250</xdr:colOff>
                    <xdr:row>83</xdr:row>
                    <xdr:rowOff>184150</xdr:rowOff>
                  </from>
                  <to>
                    <xdr:col>2</xdr:col>
                    <xdr:colOff>101600</xdr:colOff>
                    <xdr:row>85</xdr:row>
                    <xdr:rowOff>31750</xdr:rowOff>
                  </to>
                </anchor>
              </controlPr>
            </control>
          </mc:Choice>
        </mc:AlternateContent>
        <mc:AlternateContent xmlns:mc="http://schemas.openxmlformats.org/markup-compatibility/2006">
          <mc:Choice Requires="x14">
            <control shapeId="47177" r:id="rId97" name="Check Box 73">
              <controlPr defaultSize="0" autoFill="0" autoLine="0" autoPict="0">
                <anchor moveWithCells="1">
                  <from>
                    <xdr:col>0</xdr:col>
                    <xdr:colOff>190500</xdr:colOff>
                    <xdr:row>86</xdr:row>
                    <xdr:rowOff>25400</xdr:rowOff>
                  </from>
                  <to>
                    <xdr:col>1</xdr:col>
                    <xdr:colOff>31750</xdr:colOff>
                    <xdr:row>86</xdr:row>
                    <xdr:rowOff>152400</xdr:rowOff>
                  </to>
                </anchor>
              </controlPr>
            </control>
          </mc:Choice>
        </mc:AlternateContent>
        <mc:AlternateContent xmlns:mc="http://schemas.openxmlformats.org/markup-compatibility/2006">
          <mc:Choice Requires="x14">
            <control shapeId="47178" r:id="rId98" name="Check Box 74">
              <controlPr defaultSize="0" autoFill="0" autoLine="0" autoPict="0">
                <anchor moveWithCells="1">
                  <from>
                    <xdr:col>2</xdr:col>
                    <xdr:colOff>190500</xdr:colOff>
                    <xdr:row>86</xdr:row>
                    <xdr:rowOff>0</xdr:rowOff>
                  </from>
                  <to>
                    <xdr:col>3</xdr:col>
                    <xdr:colOff>88900</xdr:colOff>
                    <xdr:row>87</xdr:row>
                    <xdr:rowOff>25400</xdr:rowOff>
                  </to>
                </anchor>
              </controlPr>
            </control>
          </mc:Choice>
        </mc:AlternateContent>
        <mc:AlternateContent xmlns:mc="http://schemas.openxmlformats.org/markup-compatibility/2006">
          <mc:Choice Requires="x14">
            <control shapeId="47179" r:id="rId99" name="Check Box 75">
              <controlPr defaultSize="0" autoFill="0" autoLine="0" autoPict="0">
                <anchor moveWithCells="1">
                  <from>
                    <xdr:col>1</xdr:col>
                    <xdr:colOff>222250</xdr:colOff>
                    <xdr:row>85</xdr:row>
                    <xdr:rowOff>184150</xdr:rowOff>
                  </from>
                  <to>
                    <xdr:col>2</xdr:col>
                    <xdr:colOff>101600</xdr:colOff>
                    <xdr:row>87</xdr:row>
                    <xdr:rowOff>31750</xdr:rowOff>
                  </to>
                </anchor>
              </controlPr>
            </control>
          </mc:Choice>
        </mc:AlternateContent>
        <mc:AlternateContent xmlns:mc="http://schemas.openxmlformats.org/markup-compatibility/2006">
          <mc:Choice Requires="x14">
            <control shapeId="47180" r:id="rId100" name="Check Box 76">
              <controlPr defaultSize="0" autoFill="0" autoLine="0" autoPict="0">
                <anchor moveWithCells="1">
                  <from>
                    <xdr:col>0</xdr:col>
                    <xdr:colOff>190500</xdr:colOff>
                    <xdr:row>93</xdr:row>
                    <xdr:rowOff>25400</xdr:rowOff>
                  </from>
                  <to>
                    <xdr:col>1</xdr:col>
                    <xdr:colOff>31750</xdr:colOff>
                    <xdr:row>93</xdr:row>
                    <xdr:rowOff>152400</xdr:rowOff>
                  </to>
                </anchor>
              </controlPr>
            </control>
          </mc:Choice>
        </mc:AlternateContent>
        <mc:AlternateContent xmlns:mc="http://schemas.openxmlformats.org/markup-compatibility/2006">
          <mc:Choice Requires="x14">
            <control shapeId="47181" r:id="rId101" name="Check Box 77">
              <controlPr defaultSize="0" autoFill="0" autoLine="0" autoPict="0">
                <anchor moveWithCells="1">
                  <from>
                    <xdr:col>2</xdr:col>
                    <xdr:colOff>190500</xdr:colOff>
                    <xdr:row>93</xdr:row>
                    <xdr:rowOff>0</xdr:rowOff>
                  </from>
                  <to>
                    <xdr:col>3</xdr:col>
                    <xdr:colOff>88900</xdr:colOff>
                    <xdr:row>94</xdr:row>
                    <xdr:rowOff>25400</xdr:rowOff>
                  </to>
                </anchor>
              </controlPr>
            </control>
          </mc:Choice>
        </mc:AlternateContent>
        <mc:AlternateContent xmlns:mc="http://schemas.openxmlformats.org/markup-compatibility/2006">
          <mc:Choice Requires="x14">
            <control shapeId="47182" r:id="rId102" name="Check Box 78">
              <controlPr defaultSize="0" autoFill="0" autoLine="0" autoPict="0">
                <anchor moveWithCells="1">
                  <from>
                    <xdr:col>1</xdr:col>
                    <xdr:colOff>222250</xdr:colOff>
                    <xdr:row>92</xdr:row>
                    <xdr:rowOff>184150</xdr:rowOff>
                  </from>
                  <to>
                    <xdr:col>2</xdr:col>
                    <xdr:colOff>101600</xdr:colOff>
                    <xdr:row>94</xdr:row>
                    <xdr:rowOff>31750</xdr:rowOff>
                  </to>
                </anchor>
              </controlPr>
            </control>
          </mc:Choice>
        </mc:AlternateContent>
        <mc:AlternateContent xmlns:mc="http://schemas.openxmlformats.org/markup-compatibility/2006">
          <mc:Choice Requires="x14">
            <control shapeId="47183" r:id="rId103" name="Check Box 79">
              <controlPr defaultSize="0" autoFill="0" autoLine="0" autoPict="0">
                <anchor moveWithCells="1">
                  <from>
                    <xdr:col>2</xdr:col>
                    <xdr:colOff>190500</xdr:colOff>
                    <xdr:row>93</xdr:row>
                    <xdr:rowOff>0</xdr:rowOff>
                  </from>
                  <to>
                    <xdr:col>3</xdr:col>
                    <xdr:colOff>88900</xdr:colOff>
                    <xdr:row>94</xdr:row>
                    <xdr:rowOff>25400</xdr:rowOff>
                  </to>
                </anchor>
              </controlPr>
            </control>
          </mc:Choice>
        </mc:AlternateContent>
        <mc:AlternateContent xmlns:mc="http://schemas.openxmlformats.org/markup-compatibility/2006">
          <mc:Choice Requires="x14">
            <control shapeId="47184" r:id="rId104" name="Check Box 80">
              <controlPr defaultSize="0" autoFill="0" autoLine="0" autoPict="0">
                <anchor moveWithCells="1">
                  <from>
                    <xdr:col>0</xdr:col>
                    <xdr:colOff>190500</xdr:colOff>
                    <xdr:row>95</xdr:row>
                    <xdr:rowOff>25400</xdr:rowOff>
                  </from>
                  <to>
                    <xdr:col>1</xdr:col>
                    <xdr:colOff>31750</xdr:colOff>
                    <xdr:row>95</xdr:row>
                    <xdr:rowOff>152400</xdr:rowOff>
                  </to>
                </anchor>
              </controlPr>
            </control>
          </mc:Choice>
        </mc:AlternateContent>
        <mc:AlternateContent xmlns:mc="http://schemas.openxmlformats.org/markup-compatibility/2006">
          <mc:Choice Requires="x14">
            <control shapeId="47185" r:id="rId105" name="Check Box 81">
              <controlPr defaultSize="0" autoFill="0" autoLine="0" autoPict="0">
                <anchor moveWithCells="1">
                  <from>
                    <xdr:col>2</xdr:col>
                    <xdr:colOff>190500</xdr:colOff>
                    <xdr:row>95</xdr:row>
                    <xdr:rowOff>0</xdr:rowOff>
                  </from>
                  <to>
                    <xdr:col>3</xdr:col>
                    <xdr:colOff>88900</xdr:colOff>
                    <xdr:row>96</xdr:row>
                    <xdr:rowOff>25400</xdr:rowOff>
                  </to>
                </anchor>
              </controlPr>
            </control>
          </mc:Choice>
        </mc:AlternateContent>
        <mc:AlternateContent xmlns:mc="http://schemas.openxmlformats.org/markup-compatibility/2006">
          <mc:Choice Requires="x14">
            <control shapeId="47186" r:id="rId106" name="Check Box 82">
              <controlPr defaultSize="0" autoFill="0" autoLine="0" autoPict="0">
                <anchor moveWithCells="1">
                  <from>
                    <xdr:col>1</xdr:col>
                    <xdr:colOff>222250</xdr:colOff>
                    <xdr:row>94</xdr:row>
                    <xdr:rowOff>184150</xdr:rowOff>
                  </from>
                  <to>
                    <xdr:col>2</xdr:col>
                    <xdr:colOff>101600</xdr:colOff>
                    <xdr:row>96</xdr:row>
                    <xdr:rowOff>31750</xdr:rowOff>
                  </to>
                </anchor>
              </controlPr>
            </control>
          </mc:Choice>
        </mc:AlternateContent>
        <mc:AlternateContent xmlns:mc="http://schemas.openxmlformats.org/markup-compatibility/2006">
          <mc:Choice Requires="x14">
            <control shapeId="47187" r:id="rId107" name="Check Box 83">
              <controlPr defaultSize="0" autoFill="0" autoLine="0" autoPict="0">
                <anchor moveWithCells="1">
                  <from>
                    <xdr:col>0</xdr:col>
                    <xdr:colOff>203200</xdr:colOff>
                    <xdr:row>100</xdr:row>
                    <xdr:rowOff>101600</xdr:rowOff>
                  </from>
                  <to>
                    <xdr:col>1</xdr:col>
                    <xdr:colOff>38100</xdr:colOff>
                    <xdr:row>100</xdr:row>
                    <xdr:rowOff>228600</xdr:rowOff>
                  </to>
                </anchor>
              </controlPr>
            </control>
          </mc:Choice>
        </mc:AlternateContent>
        <mc:AlternateContent xmlns:mc="http://schemas.openxmlformats.org/markup-compatibility/2006">
          <mc:Choice Requires="x14">
            <control shapeId="47188" r:id="rId108" name="Check Box 84">
              <controlPr defaultSize="0" autoFill="0" autoLine="0" autoPict="0">
                <anchor moveWithCells="1">
                  <from>
                    <xdr:col>2</xdr:col>
                    <xdr:colOff>203200</xdr:colOff>
                    <xdr:row>100</xdr:row>
                    <xdr:rowOff>69850</xdr:rowOff>
                  </from>
                  <to>
                    <xdr:col>3</xdr:col>
                    <xdr:colOff>101600</xdr:colOff>
                    <xdr:row>100</xdr:row>
                    <xdr:rowOff>279400</xdr:rowOff>
                  </to>
                </anchor>
              </controlPr>
            </control>
          </mc:Choice>
        </mc:AlternateContent>
        <mc:AlternateContent xmlns:mc="http://schemas.openxmlformats.org/markup-compatibility/2006">
          <mc:Choice Requires="x14">
            <control shapeId="47189" r:id="rId109" name="Check Box 85">
              <controlPr defaultSize="0" autoFill="0" autoLine="0" autoPict="0">
                <anchor moveWithCells="1">
                  <from>
                    <xdr:col>1</xdr:col>
                    <xdr:colOff>190500</xdr:colOff>
                    <xdr:row>100</xdr:row>
                    <xdr:rowOff>25400</xdr:rowOff>
                  </from>
                  <to>
                    <xdr:col>2</xdr:col>
                    <xdr:colOff>215900</xdr:colOff>
                    <xdr:row>100</xdr:row>
                    <xdr:rowOff>317500</xdr:rowOff>
                  </to>
                </anchor>
              </controlPr>
            </control>
          </mc:Choice>
        </mc:AlternateContent>
        <mc:AlternateContent xmlns:mc="http://schemas.openxmlformats.org/markup-compatibility/2006">
          <mc:Choice Requires="x14">
            <control shapeId="47190" r:id="rId110" name="Check Box 86">
              <controlPr defaultSize="0" autoFill="0" autoLine="0" autoPict="0">
                <anchor moveWithCells="1">
                  <from>
                    <xdr:col>0</xdr:col>
                    <xdr:colOff>184150</xdr:colOff>
                    <xdr:row>102</xdr:row>
                    <xdr:rowOff>152400</xdr:rowOff>
                  </from>
                  <to>
                    <xdr:col>1</xdr:col>
                    <xdr:colOff>184150</xdr:colOff>
                    <xdr:row>102</xdr:row>
                    <xdr:rowOff>419100</xdr:rowOff>
                  </to>
                </anchor>
              </controlPr>
            </control>
          </mc:Choice>
        </mc:AlternateContent>
        <mc:AlternateContent xmlns:mc="http://schemas.openxmlformats.org/markup-compatibility/2006">
          <mc:Choice Requires="x14">
            <control shapeId="47191" r:id="rId111" name="Check Box 87">
              <controlPr defaultSize="0" autoFill="0" autoLine="0" autoPict="0">
                <anchor moveWithCells="1">
                  <from>
                    <xdr:col>2</xdr:col>
                    <xdr:colOff>215900</xdr:colOff>
                    <xdr:row>102</xdr:row>
                    <xdr:rowOff>114300</xdr:rowOff>
                  </from>
                  <to>
                    <xdr:col>3</xdr:col>
                    <xdr:colOff>177800</xdr:colOff>
                    <xdr:row>102</xdr:row>
                    <xdr:rowOff>412750</xdr:rowOff>
                  </to>
                </anchor>
              </controlPr>
            </control>
          </mc:Choice>
        </mc:AlternateContent>
        <mc:AlternateContent xmlns:mc="http://schemas.openxmlformats.org/markup-compatibility/2006">
          <mc:Choice Requires="x14">
            <control shapeId="47192" r:id="rId112" name="Check Box 88">
              <controlPr defaultSize="0" autoFill="0" autoLine="0" autoPict="0">
                <anchor moveWithCells="1">
                  <from>
                    <xdr:col>1</xdr:col>
                    <xdr:colOff>190500</xdr:colOff>
                    <xdr:row>102</xdr:row>
                    <xdr:rowOff>114300</xdr:rowOff>
                  </from>
                  <to>
                    <xdr:col>2</xdr:col>
                    <xdr:colOff>215900</xdr:colOff>
                    <xdr:row>102</xdr:row>
                    <xdr:rowOff>393700</xdr:rowOff>
                  </to>
                </anchor>
              </controlPr>
            </control>
          </mc:Choice>
        </mc:AlternateContent>
        <mc:AlternateContent xmlns:mc="http://schemas.openxmlformats.org/markup-compatibility/2006">
          <mc:Choice Requires="x14">
            <control shapeId="47193" r:id="rId113" name="Check Box 89">
              <controlPr defaultSize="0" autoFill="0" autoLine="0" autoPict="0">
                <anchor moveWithCells="1">
                  <from>
                    <xdr:col>0</xdr:col>
                    <xdr:colOff>190500</xdr:colOff>
                    <xdr:row>104</xdr:row>
                    <xdr:rowOff>0</xdr:rowOff>
                  </from>
                  <to>
                    <xdr:col>1</xdr:col>
                    <xdr:colOff>177800</xdr:colOff>
                    <xdr:row>104</xdr:row>
                    <xdr:rowOff>228600</xdr:rowOff>
                  </to>
                </anchor>
              </controlPr>
            </control>
          </mc:Choice>
        </mc:AlternateContent>
        <mc:AlternateContent xmlns:mc="http://schemas.openxmlformats.org/markup-compatibility/2006">
          <mc:Choice Requires="x14">
            <control shapeId="47194" r:id="rId114" name="Check Box 90">
              <controlPr defaultSize="0" autoFill="0" autoLine="0" autoPict="0">
                <anchor moveWithCells="1">
                  <from>
                    <xdr:col>2</xdr:col>
                    <xdr:colOff>190500</xdr:colOff>
                    <xdr:row>104</xdr:row>
                    <xdr:rowOff>0</xdr:rowOff>
                  </from>
                  <to>
                    <xdr:col>3</xdr:col>
                    <xdr:colOff>88900</xdr:colOff>
                    <xdr:row>105</xdr:row>
                    <xdr:rowOff>25400</xdr:rowOff>
                  </to>
                </anchor>
              </controlPr>
            </control>
          </mc:Choice>
        </mc:AlternateContent>
        <mc:AlternateContent xmlns:mc="http://schemas.openxmlformats.org/markup-compatibility/2006">
          <mc:Choice Requires="x14">
            <control shapeId="47195" r:id="rId115" name="Check Box 91">
              <controlPr defaultSize="0" autoFill="0" autoLine="0" autoPict="0">
                <anchor moveWithCells="1">
                  <from>
                    <xdr:col>1</xdr:col>
                    <xdr:colOff>222250</xdr:colOff>
                    <xdr:row>103</xdr:row>
                    <xdr:rowOff>184150</xdr:rowOff>
                  </from>
                  <to>
                    <xdr:col>2</xdr:col>
                    <xdr:colOff>298450</xdr:colOff>
                    <xdr:row>104</xdr:row>
                    <xdr:rowOff>260350</xdr:rowOff>
                  </to>
                </anchor>
              </controlPr>
            </control>
          </mc:Choice>
        </mc:AlternateContent>
        <mc:AlternateContent xmlns:mc="http://schemas.openxmlformats.org/markup-compatibility/2006">
          <mc:Choice Requires="x14">
            <control shapeId="47196" r:id="rId116" name="Check Box 92">
              <controlPr defaultSize="0" autoFill="0" autoLine="0" autoPict="0">
                <anchor moveWithCells="1">
                  <from>
                    <xdr:col>2</xdr:col>
                    <xdr:colOff>190500</xdr:colOff>
                    <xdr:row>104</xdr:row>
                    <xdr:rowOff>0</xdr:rowOff>
                  </from>
                  <to>
                    <xdr:col>3</xdr:col>
                    <xdr:colOff>88900</xdr:colOff>
                    <xdr:row>105</xdr:row>
                    <xdr:rowOff>25400</xdr:rowOff>
                  </to>
                </anchor>
              </controlPr>
            </control>
          </mc:Choice>
        </mc:AlternateContent>
        <mc:AlternateContent xmlns:mc="http://schemas.openxmlformats.org/markup-compatibility/2006">
          <mc:Choice Requires="x14">
            <control shapeId="47197" r:id="rId117" name="Check Box 93">
              <controlPr defaultSize="0" autoFill="0" autoLine="0" autoPict="0">
                <anchor moveWithCells="1">
                  <from>
                    <xdr:col>0</xdr:col>
                    <xdr:colOff>165100</xdr:colOff>
                    <xdr:row>106</xdr:row>
                    <xdr:rowOff>25400</xdr:rowOff>
                  </from>
                  <to>
                    <xdr:col>1</xdr:col>
                    <xdr:colOff>127000</xdr:colOff>
                    <xdr:row>107</xdr:row>
                    <xdr:rowOff>0</xdr:rowOff>
                  </to>
                </anchor>
              </controlPr>
            </control>
          </mc:Choice>
        </mc:AlternateContent>
        <mc:AlternateContent xmlns:mc="http://schemas.openxmlformats.org/markup-compatibility/2006">
          <mc:Choice Requires="x14">
            <control shapeId="47198" r:id="rId118" name="Check Box 94">
              <controlPr defaultSize="0" autoFill="0" autoLine="0" autoPict="0">
                <anchor moveWithCells="1">
                  <from>
                    <xdr:col>2</xdr:col>
                    <xdr:colOff>184150</xdr:colOff>
                    <xdr:row>105</xdr:row>
                    <xdr:rowOff>190500</xdr:rowOff>
                  </from>
                  <to>
                    <xdr:col>3</xdr:col>
                    <xdr:colOff>381000</xdr:colOff>
                    <xdr:row>106</xdr:row>
                    <xdr:rowOff>368300</xdr:rowOff>
                  </to>
                </anchor>
              </controlPr>
            </control>
          </mc:Choice>
        </mc:AlternateContent>
        <mc:AlternateContent xmlns:mc="http://schemas.openxmlformats.org/markup-compatibility/2006">
          <mc:Choice Requires="x14">
            <control shapeId="47199" r:id="rId119" name="Check Box 95">
              <controlPr defaultSize="0" autoFill="0" autoLine="0" autoPict="0">
                <anchor moveWithCells="1">
                  <from>
                    <xdr:col>1</xdr:col>
                    <xdr:colOff>222250</xdr:colOff>
                    <xdr:row>106</xdr:row>
                    <xdr:rowOff>31750</xdr:rowOff>
                  </from>
                  <to>
                    <xdr:col>2</xdr:col>
                    <xdr:colOff>298450</xdr:colOff>
                    <xdr:row>106</xdr:row>
                    <xdr:rowOff>355600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5000000}">
          <x14:formula1>
            <xm:f>'Agency-County'!$A$2:$A$22</xm:f>
          </x14:formula1>
          <xm:sqref>G2:M2</xm:sqref>
        </x14:dataValidation>
      </x14:dataValidations>
    </ext>
  </extLs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59999389629810485"/>
  </sheetPr>
  <dimension ref="A1:N80"/>
  <sheetViews>
    <sheetView showGridLines="0" zoomScaleNormal="100" zoomScaleSheetLayoutView="80" workbookViewId="0">
      <selection activeCell="Q8" sqref="Q8"/>
    </sheetView>
  </sheetViews>
  <sheetFormatPr defaultRowHeight="14.5" x14ac:dyDescent="0.35"/>
  <cols>
    <col min="3" max="3" width="9.1796875" customWidth="1"/>
    <col min="11" max="11" width="14" customWidth="1"/>
    <col min="12" max="12" width="10.453125" customWidth="1"/>
    <col min="13" max="13" width="14.81640625" customWidth="1"/>
  </cols>
  <sheetData>
    <row r="1" spans="1:13" ht="2.9" customHeight="1" thickBot="1" x14ac:dyDescent="0.4">
      <c r="A1" s="1024"/>
      <c r="B1" s="1024"/>
      <c r="C1" s="1024"/>
      <c r="D1" s="1024"/>
      <c r="E1" s="1024"/>
      <c r="F1" s="1024"/>
      <c r="G1" s="1024"/>
      <c r="H1" s="1024"/>
      <c r="I1" s="1024"/>
      <c r="J1" s="1024"/>
      <c r="K1" s="1024"/>
      <c r="L1" s="1024"/>
      <c r="M1" s="1024"/>
    </row>
    <row r="2" spans="1:13" s="291" customFormat="1" ht="16" thickBot="1" x14ac:dyDescent="0.4">
      <c r="A2" s="415" t="s">
        <v>200</v>
      </c>
      <c r="B2" s="1328">
        <f>'Contact Info'!B3</f>
        <v>0</v>
      </c>
      <c r="C2" s="1328"/>
      <c r="D2" s="1236" t="s">
        <v>776</v>
      </c>
      <c r="E2" s="1236"/>
      <c r="F2" s="1236"/>
      <c r="G2" s="1235"/>
      <c r="H2" s="1235"/>
      <c r="I2" s="1235"/>
      <c r="J2" s="1235"/>
      <c r="K2" s="1235"/>
      <c r="L2" s="1235"/>
      <c r="M2" s="1235"/>
    </row>
    <row r="3" spans="1:13" ht="21.5" thickBot="1" x14ac:dyDescent="0.55000000000000004">
      <c r="A3" s="1329" t="s">
        <v>950</v>
      </c>
      <c r="B3" s="1329"/>
      <c r="C3" s="1329"/>
      <c r="D3" s="1329"/>
      <c r="E3" s="1329"/>
      <c r="F3" s="1329"/>
      <c r="G3" s="1329"/>
      <c r="H3" s="1329"/>
      <c r="I3" s="1329"/>
      <c r="J3" s="1329"/>
      <c r="K3" s="1329"/>
      <c r="L3" s="1329"/>
      <c r="M3" s="1329"/>
    </row>
    <row r="4" spans="1:13" ht="35.15" customHeight="1" thickBot="1" x14ac:dyDescent="0.4">
      <c r="A4" s="1390" t="s">
        <v>879</v>
      </c>
      <c r="B4" s="1390"/>
      <c r="C4" s="1390"/>
      <c r="D4" s="1390"/>
      <c r="E4" s="1390"/>
      <c r="F4" s="1390"/>
      <c r="G4" s="1390"/>
      <c r="H4" s="1390"/>
      <c r="I4" s="1390"/>
      <c r="J4" s="1331" t="s">
        <v>778</v>
      </c>
      <c r="K4" s="1331"/>
      <c r="L4" s="1331" t="s">
        <v>779</v>
      </c>
      <c r="M4" s="1331"/>
    </row>
    <row r="5" spans="1:13" ht="18.75" customHeight="1" thickBot="1" x14ac:dyDescent="0.4">
      <c r="A5" s="1327" t="s">
        <v>830</v>
      </c>
      <c r="B5" s="1327"/>
      <c r="C5" s="1327"/>
      <c r="D5" s="1327"/>
      <c r="E5" s="1327"/>
      <c r="F5" s="1327"/>
      <c r="G5" s="1327"/>
      <c r="H5" s="1327"/>
      <c r="I5" s="1327"/>
      <c r="J5" s="1326"/>
      <c r="K5" s="1326"/>
      <c r="L5" s="1326"/>
      <c r="M5" s="1326"/>
    </row>
    <row r="6" spans="1:13" ht="18.75" customHeight="1" thickBot="1" x14ac:dyDescent="0.4">
      <c r="A6" s="1327" t="s">
        <v>404</v>
      </c>
      <c r="B6" s="1327"/>
      <c r="C6" s="1327"/>
      <c r="D6" s="1327"/>
      <c r="E6" s="1327"/>
      <c r="F6" s="1327"/>
      <c r="G6" s="1327"/>
      <c r="H6" s="1327"/>
      <c r="I6" s="1327"/>
      <c r="J6" s="1326"/>
      <c r="K6" s="1326"/>
      <c r="L6" s="1326"/>
      <c r="M6" s="1326"/>
    </row>
    <row r="7" spans="1:13" ht="18.75" customHeight="1" thickBot="1" x14ac:dyDescent="0.4">
      <c r="A7" s="1327" t="s">
        <v>405</v>
      </c>
      <c r="B7" s="1327"/>
      <c r="C7" s="1327"/>
      <c r="D7" s="1327"/>
      <c r="E7" s="1327"/>
      <c r="F7" s="1327"/>
      <c r="G7" s="1327"/>
      <c r="H7" s="1327"/>
      <c r="I7" s="1327"/>
      <c r="J7" s="1326"/>
      <c r="K7" s="1326"/>
      <c r="L7" s="1326"/>
      <c r="M7" s="1326"/>
    </row>
    <row r="8" spans="1:13" ht="18.75" customHeight="1" thickBot="1" x14ac:dyDescent="0.4">
      <c r="A8" s="1327" t="s">
        <v>883</v>
      </c>
      <c r="B8" s="1327"/>
      <c r="C8" s="1327"/>
      <c r="D8" s="1327"/>
      <c r="E8" s="1327"/>
      <c r="F8" s="1327"/>
      <c r="G8" s="1327"/>
      <c r="H8" s="1327"/>
      <c r="I8" s="1327"/>
      <c r="J8" s="1326"/>
      <c r="K8" s="1326"/>
      <c r="L8" s="1326"/>
      <c r="M8" s="1326"/>
    </row>
    <row r="9" spans="1:13" ht="18.75" customHeight="1" thickBot="1" x14ac:dyDescent="0.4">
      <c r="A9" s="1327" t="s">
        <v>897</v>
      </c>
      <c r="B9" s="1327"/>
      <c r="C9" s="1327"/>
      <c r="D9" s="1327"/>
      <c r="E9" s="1327"/>
      <c r="F9" s="1327"/>
      <c r="G9" s="1327"/>
      <c r="H9" s="1327"/>
      <c r="I9" s="1327"/>
      <c r="J9" s="1326"/>
      <c r="K9" s="1326"/>
      <c r="L9" s="1326"/>
      <c r="M9" s="1326"/>
    </row>
    <row r="10" spans="1:13" ht="18.75" customHeight="1" thickBot="1" x14ac:dyDescent="0.4">
      <c r="A10" s="1327" t="s">
        <v>406</v>
      </c>
      <c r="B10" s="1327"/>
      <c r="C10" s="1327"/>
      <c r="D10" s="1327"/>
      <c r="E10" s="1327"/>
      <c r="F10" s="1327"/>
      <c r="G10" s="1327"/>
      <c r="H10" s="1327"/>
      <c r="I10" s="1327"/>
      <c r="J10" s="1326"/>
      <c r="K10" s="1326"/>
      <c r="L10" s="1326"/>
      <c r="M10" s="1326"/>
    </row>
    <row r="11" spans="1:13" ht="16" thickBot="1" x14ac:dyDescent="0.4">
      <c r="A11" s="1212" t="s">
        <v>0</v>
      </c>
      <c r="B11" s="1213"/>
      <c r="C11" s="1213"/>
      <c r="D11" s="1213"/>
      <c r="E11" s="1213"/>
      <c r="F11" s="1213"/>
      <c r="G11" s="1213"/>
      <c r="H11" s="1213"/>
      <c r="I11" s="1213"/>
      <c r="J11" s="1213"/>
      <c r="K11" s="1213"/>
      <c r="L11" s="1213"/>
      <c r="M11" s="1214"/>
    </row>
    <row r="12" spans="1:13" ht="15" thickBot="1" x14ac:dyDescent="0.4">
      <c r="A12" s="1387" t="s">
        <v>877</v>
      </c>
      <c r="B12" s="1388"/>
      <c r="C12" s="1388"/>
      <c r="D12" s="1388"/>
      <c r="E12" s="1388"/>
      <c r="F12" s="1388"/>
      <c r="G12" s="1388"/>
      <c r="H12" s="1388"/>
      <c r="I12" s="1388"/>
      <c r="J12" s="1388"/>
      <c r="K12" s="1388"/>
      <c r="L12" s="1388"/>
      <c r="M12" s="1389"/>
    </row>
    <row r="13" spans="1:13" ht="15" thickBot="1" x14ac:dyDescent="0.4">
      <c r="A13" s="1387"/>
      <c r="B13" s="1388"/>
      <c r="C13" s="1388"/>
      <c r="D13" s="1388"/>
      <c r="E13" s="1388"/>
      <c r="F13" s="1388"/>
      <c r="G13" s="1388"/>
      <c r="H13" s="1388"/>
      <c r="I13" s="1388"/>
      <c r="J13" s="1388"/>
      <c r="K13" s="1388"/>
      <c r="L13" s="1388"/>
      <c r="M13" s="1389"/>
    </row>
    <row r="14" spans="1:13" ht="15" thickBot="1" x14ac:dyDescent="0.4">
      <c r="A14" s="1387"/>
      <c r="B14" s="1388"/>
      <c r="C14" s="1388"/>
      <c r="D14" s="1388"/>
      <c r="E14" s="1388"/>
      <c r="F14" s="1388"/>
      <c r="G14" s="1388"/>
      <c r="H14" s="1388"/>
      <c r="I14" s="1388"/>
      <c r="J14" s="1388"/>
      <c r="K14" s="1388"/>
      <c r="L14" s="1388"/>
      <c r="M14" s="1389"/>
    </row>
    <row r="15" spans="1:13" ht="15" thickBot="1" x14ac:dyDescent="0.4">
      <c r="A15" s="1324" t="s">
        <v>781</v>
      </c>
      <c r="B15" s="1324"/>
      <c r="C15" s="1324"/>
      <c r="D15" s="1324"/>
      <c r="E15" s="1324"/>
      <c r="F15" s="1324"/>
      <c r="G15" s="1324"/>
      <c r="H15" s="1324"/>
      <c r="I15" s="1324"/>
      <c r="J15" s="1324"/>
      <c r="K15" s="1324"/>
      <c r="L15" s="1324"/>
      <c r="M15" s="1324"/>
    </row>
    <row r="16" spans="1:13" ht="15" thickBot="1" x14ac:dyDescent="0.4">
      <c r="A16" s="1325" t="s">
        <v>782</v>
      </c>
      <c r="B16" s="1325"/>
      <c r="C16" s="1325"/>
      <c r="D16" s="1246" t="s">
        <v>24</v>
      </c>
      <c r="E16" s="1247"/>
      <c r="F16" s="1428"/>
      <c r="G16" s="1429"/>
      <c r="H16" s="1429"/>
      <c r="I16" s="1429"/>
      <c r="J16" s="1429"/>
      <c r="K16" s="1429"/>
      <c r="L16" s="1429"/>
      <c r="M16" s="1430"/>
    </row>
    <row r="17" spans="1:14" ht="15" thickBot="1" x14ac:dyDescent="0.4">
      <c r="A17" s="1325"/>
      <c r="B17" s="1325"/>
      <c r="C17" s="1325"/>
      <c r="D17" s="1248"/>
      <c r="E17" s="1249"/>
      <c r="F17" s="1431"/>
      <c r="G17" s="1432"/>
      <c r="H17" s="1432"/>
      <c r="I17" s="1432"/>
      <c r="J17" s="1432"/>
      <c r="K17" s="1432"/>
      <c r="L17" s="1432"/>
      <c r="M17" s="1433"/>
    </row>
    <row r="18" spans="1:14" ht="15" thickBot="1" x14ac:dyDescent="0.4">
      <c r="A18" s="292" t="s">
        <v>789</v>
      </c>
      <c r="B18" s="292" t="s">
        <v>132</v>
      </c>
      <c r="C18" s="292" t="s">
        <v>790</v>
      </c>
      <c r="D18" s="1318" t="s">
        <v>783</v>
      </c>
      <c r="E18" s="1318"/>
      <c r="F18" s="1318"/>
      <c r="G18" s="1318"/>
      <c r="H18" s="1318"/>
      <c r="I18" s="1318"/>
      <c r="J18" s="1318"/>
      <c r="K18" s="1318"/>
      <c r="L18" s="1318"/>
      <c r="M18" s="1318"/>
    </row>
    <row r="19" spans="1:14" ht="15" thickBot="1" x14ac:dyDescent="0.4">
      <c r="A19" s="392"/>
      <c r="B19" s="392"/>
      <c r="C19" s="392"/>
      <c r="D19" s="1318"/>
      <c r="E19" s="1318"/>
      <c r="F19" s="1318"/>
      <c r="G19" s="1318"/>
      <c r="H19" s="1318"/>
      <c r="I19" s="1318"/>
      <c r="J19" s="1318"/>
      <c r="K19" s="1318"/>
      <c r="L19" s="1318"/>
      <c r="M19" s="1318"/>
    </row>
    <row r="20" spans="1:14" ht="15" thickBot="1" x14ac:dyDescent="0.4">
      <c r="A20" s="1391" t="s">
        <v>878</v>
      </c>
      <c r="B20" s="1392"/>
      <c r="C20" s="1392"/>
      <c r="D20" s="1392"/>
      <c r="E20" s="1392"/>
      <c r="F20" s="1392"/>
      <c r="G20" s="1392"/>
      <c r="H20" s="1392"/>
      <c r="I20" s="1392"/>
      <c r="J20" s="1392"/>
      <c r="K20" s="1392"/>
      <c r="L20" s="1392"/>
      <c r="M20" s="1393"/>
    </row>
    <row r="21" spans="1:14" x14ac:dyDescent="0.35">
      <c r="A21" s="1289" t="s">
        <v>784</v>
      </c>
      <c r="B21" s="1290"/>
      <c r="C21" s="1291"/>
      <c r="D21" s="1246" t="s">
        <v>24</v>
      </c>
      <c r="E21" s="1247"/>
      <c r="F21" s="1428"/>
      <c r="G21" s="1429"/>
      <c r="H21" s="1429"/>
      <c r="I21" s="1429"/>
      <c r="J21" s="1429"/>
      <c r="K21" s="1429"/>
      <c r="L21" s="1429"/>
      <c r="M21" s="1430"/>
    </row>
    <row r="22" spans="1:14" ht="15" thickBot="1" x14ac:dyDescent="0.4">
      <c r="A22" s="1292"/>
      <c r="B22" s="1293"/>
      <c r="C22" s="1294"/>
      <c r="D22" s="1248"/>
      <c r="E22" s="1249"/>
      <c r="F22" s="1431"/>
      <c r="G22" s="1432"/>
      <c r="H22" s="1432"/>
      <c r="I22" s="1432"/>
      <c r="J22" s="1432"/>
      <c r="K22" s="1432"/>
      <c r="L22" s="1432"/>
      <c r="M22" s="1433"/>
    </row>
    <row r="23" spans="1:14" ht="15" thickBot="1" x14ac:dyDescent="0.4">
      <c r="A23" s="293" t="s">
        <v>789</v>
      </c>
      <c r="B23" s="293" t="s">
        <v>132</v>
      </c>
      <c r="C23" s="293" t="s">
        <v>790</v>
      </c>
      <c r="D23" s="1310" t="s">
        <v>926</v>
      </c>
      <c r="E23" s="1310"/>
      <c r="F23" s="1310"/>
      <c r="G23" s="1310"/>
      <c r="H23" s="1310"/>
      <c r="I23" s="1310"/>
      <c r="J23" s="1310"/>
      <c r="K23" s="1310"/>
      <c r="L23" s="1310"/>
      <c r="M23" s="1310"/>
    </row>
    <row r="24" spans="1:14" ht="20.149999999999999" customHeight="1" thickBot="1" x14ac:dyDescent="0.4">
      <c r="A24" s="392"/>
      <c r="B24" s="392"/>
      <c r="C24" s="392"/>
      <c r="D24" s="1310"/>
      <c r="E24" s="1310"/>
      <c r="F24" s="1310"/>
      <c r="G24" s="1310"/>
      <c r="H24" s="1310"/>
      <c r="I24" s="1310"/>
      <c r="J24" s="1310"/>
      <c r="K24" s="1310"/>
      <c r="L24" s="1310"/>
      <c r="M24" s="1310"/>
    </row>
    <row r="25" spans="1:14" ht="15" thickBot="1" x14ac:dyDescent="0.4">
      <c r="A25" s="1116" t="s">
        <v>786</v>
      </c>
      <c r="B25" s="1117"/>
      <c r="C25" s="1117"/>
      <c r="D25" s="1117"/>
      <c r="E25" s="1117"/>
      <c r="F25" s="1117"/>
      <c r="G25" s="1117"/>
      <c r="H25" s="1117"/>
      <c r="I25" s="1117"/>
      <c r="J25" s="1117"/>
      <c r="K25" s="1117"/>
      <c r="L25" s="1117"/>
      <c r="M25" s="1118"/>
    </row>
    <row r="26" spans="1:14" x14ac:dyDescent="0.35">
      <c r="A26" s="1319" t="s">
        <v>787</v>
      </c>
      <c r="B26" s="1319"/>
      <c r="C26" s="1319"/>
      <c r="D26" s="1246" t="s">
        <v>24</v>
      </c>
      <c r="E26" s="1247"/>
      <c r="F26" s="1428"/>
      <c r="G26" s="1429"/>
      <c r="H26" s="1429"/>
      <c r="I26" s="1429"/>
      <c r="J26" s="1429"/>
      <c r="K26" s="1429"/>
      <c r="L26" s="1429"/>
      <c r="M26" s="1430"/>
    </row>
    <row r="27" spans="1:14" ht="15" thickBot="1" x14ac:dyDescent="0.4">
      <c r="A27" s="1320"/>
      <c r="B27" s="1320"/>
      <c r="C27" s="1320"/>
      <c r="D27" s="1248"/>
      <c r="E27" s="1249"/>
      <c r="F27" s="1431"/>
      <c r="G27" s="1432"/>
      <c r="H27" s="1432"/>
      <c r="I27" s="1432"/>
      <c r="J27" s="1432"/>
      <c r="K27" s="1432"/>
      <c r="L27" s="1432"/>
      <c r="M27" s="1433"/>
    </row>
    <row r="28" spans="1:14" ht="15" thickBot="1" x14ac:dyDescent="0.4">
      <c r="A28" s="292" t="s">
        <v>789</v>
      </c>
      <c r="B28" s="292" t="s">
        <v>132</v>
      </c>
      <c r="C28" s="292" t="s">
        <v>790</v>
      </c>
      <c r="D28" s="1317" t="s">
        <v>788</v>
      </c>
      <c r="E28" s="1317"/>
      <c r="F28" s="1317"/>
      <c r="G28" s="1317"/>
      <c r="H28" s="1317"/>
      <c r="I28" s="1317"/>
      <c r="J28" s="1317"/>
      <c r="K28" s="1317"/>
      <c r="L28" s="1317"/>
      <c r="M28" s="1317"/>
    </row>
    <row r="29" spans="1:14" ht="15" thickBot="1" x14ac:dyDescent="0.4">
      <c r="A29" s="392"/>
      <c r="B29" s="392"/>
      <c r="C29" s="392"/>
      <c r="D29" s="1317"/>
      <c r="E29" s="1317"/>
      <c r="F29" s="1317"/>
      <c r="G29" s="1317"/>
      <c r="H29" s="1317"/>
      <c r="I29" s="1317"/>
      <c r="J29" s="1317"/>
      <c r="K29" s="1317"/>
      <c r="L29" s="1317"/>
      <c r="M29" s="1317"/>
    </row>
    <row r="30" spans="1:14" ht="15" thickBot="1" x14ac:dyDescent="0.4">
      <c r="A30" s="292" t="s">
        <v>789</v>
      </c>
      <c r="B30" s="292" t="s">
        <v>132</v>
      </c>
      <c r="C30" s="292" t="s">
        <v>790</v>
      </c>
      <c r="D30" s="1317" t="s">
        <v>934</v>
      </c>
      <c r="E30" s="1317"/>
      <c r="F30" s="1317"/>
      <c r="G30" s="1317"/>
      <c r="H30" s="1317"/>
      <c r="I30" s="1317"/>
      <c r="J30" s="1317"/>
      <c r="K30" s="1317"/>
      <c r="L30" s="1317"/>
      <c r="M30" s="1317"/>
      <c r="N30" s="244"/>
    </row>
    <row r="31" spans="1:14" ht="15" thickBot="1" x14ac:dyDescent="0.4">
      <c r="A31" s="392"/>
      <c r="B31" s="392"/>
      <c r="C31" s="392"/>
      <c r="D31" s="1317"/>
      <c r="E31" s="1317"/>
      <c r="F31" s="1317"/>
      <c r="G31" s="1317"/>
      <c r="H31" s="1317"/>
      <c r="I31" s="1317"/>
      <c r="J31" s="1317"/>
      <c r="K31" s="1317"/>
      <c r="L31" s="1317"/>
      <c r="M31" s="1317"/>
    </row>
    <row r="32" spans="1:14" ht="15" thickBot="1" x14ac:dyDescent="0.4">
      <c r="A32" s="1103" t="s">
        <v>791</v>
      </c>
      <c r="B32" s="1104"/>
      <c r="C32" s="1104"/>
      <c r="D32" s="1104"/>
      <c r="E32" s="1104"/>
      <c r="F32" s="1104"/>
      <c r="G32" s="1104"/>
      <c r="H32" s="1104"/>
      <c r="I32" s="1104"/>
      <c r="J32" s="1104"/>
      <c r="K32" s="1104"/>
      <c r="L32" s="1104"/>
      <c r="M32" s="1105"/>
    </row>
    <row r="33" spans="1:13" x14ac:dyDescent="0.35">
      <c r="A33" s="1308" t="s">
        <v>792</v>
      </c>
      <c r="B33" s="1308"/>
      <c r="C33" s="1308"/>
      <c r="D33" s="1246" t="s">
        <v>24</v>
      </c>
      <c r="E33" s="1247"/>
      <c r="F33" s="1428"/>
      <c r="G33" s="1429"/>
      <c r="H33" s="1429"/>
      <c r="I33" s="1429"/>
      <c r="J33" s="1429"/>
      <c r="K33" s="1429"/>
      <c r="L33" s="1429"/>
      <c r="M33" s="1430"/>
    </row>
    <row r="34" spans="1:13" ht="15" thickBot="1" x14ac:dyDescent="0.4">
      <c r="A34" s="1309"/>
      <c r="B34" s="1309"/>
      <c r="C34" s="1309"/>
      <c r="D34" s="1248"/>
      <c r="E34" s="1249"/>
      <c r="F34" s="1431"/>
      <c r="G34" s="1432"/>
      <c r="H34" s="1432"/>
      <c r="I34" s="1432"/>
      <c r="J34" s="1432"/>
      <c r="K34" s="1432"/>
      <c r="L34" s="1432"/>
      <c r="M34" s="1433"/>
    </row>
    <row r="35" spans="1:13" ht="15" thickBot="1" x14ac:dyDescent="0.4">
      <c r="A35" s="293" t="s">
        <v>789</v>
      </c>
      <c r="B35" s="293" t="s">
        <v>132</v>
      </c>
      <c r="C35" s="293" t="s">
        <v>790</v>
      </c>
      <c r="D35" s="1310" t="s">
        <v>935</v>
      </c>
      <c r="E35" s="1310"/>
      <c r="F35" s="1310"/>
      <c r="G35" s="1310"/>
      <c r="H35" s="1310"/>
      <c r="I35" s="1310"/>
      <c r="J35" s="1310"/>
      <c r="K35" s="1310"/>
      <c r="L35" s="1310"/>
      <c r="M35" s="1310"/>
    </row>
    <row r="36" spans="1:13" ht="15" thickBot="1" x14ac:dyDescent="0.4">
      <c r="A36" s="392"/>
      <c r="B36" s="392"/>
      <c r="C36" s="392"/>
      <c r="D36" s="1310"/>
      <c r="E36" s="1310"/>
      <c r="F36" s="1310"/>
      <c r="G36" s="1310"/>
      <c r="H36" s="1310"/>
      <c r="I36" s="1310"/>
      <c r="J36" s="1310"/>
      <c r="K36" s="1310"/>
      <c r="L36" s="1310"/>
      <c r="M36" s="1310"/>
    </row>
    <row r="37" spans="1:13" ht="15" thickBot="1" x14ac:dyDescent="0.4">
      <c r="A37" s="293" t="s">
        <v>789</v>
      </c>
      <c r="B37" s="293" t="s">
        <v>132</v>
      </c>
      <c r="C37" s="293" t="s">
        <v>790</v>
      </c>
      <c r="D37" s="1310" t="s">
        <v>794</v>
      </c>
      <c r="E37" s="1310"/>
      <c r="F37" s="1310"/>
      <c r="G37" s="1310"/>
      <c r="H37" s="1310"/>
      <c r="I37" s="1310"/>
      <c r="J37" s="1310"/>
      <c r="K37" s="1310"/>
      <c r="L37" s="1310"/>
      <c r="M37" s="1310"/>
    </row>
    <row r="38" spans="1:13" ht="15" thickBot="1" x14ac:dyDescent="0.4">
      <c r="A38" s="392"/>
      <c r="B38" s="392"/>
      <c r="C38" s="392"/>
      <c r="D38" s="1310"/>
      <c r="E38" s="1310"/>
      <c r="F38" s="1310"/>
      <c r="G38" s="1310"/>
      <c r="H38" s="1310"/>
      <c r="I38" s="1310"/>
      <c r="J38" s="1310"/>
      <c r="K38" s="1310"/>
      <c r="L38" s="1310"/>
      <c r="M38" s="1310"/>
    </row>
    <row r="39" spans="1:13" ht="15" thickBot="1" x14ac:dyDescent="0.4">
      <c r="A39" s="293" t="s">
        <v>789</v>
      </c>
      <c r="B39" s="293" t="s">
        <v>132</v>
      </c>
      <c r="C39" s="293" t="s">
        <v>790</v>
      </c>
      <c r="D39" s="1310" t="s">
        <v>795</v>
      </c>
      <c r="E39" s="1310"/>
      <c r="F39" s="1310"/>
      <c r="G39" s="1310"/>
      <c r="H39" s="1310"/>
      <c r="I39" s="1310"/>
      <c r="J39" s="1310"/>
      <c r="K39" s="1310"/>
      <c r="L39" s="1310"/>
      <c r="M39" s="1310"/>
    </row>
    <row r="40" spans="1:13" ht="20.149999999999999" customHeight="1" thickBot="1" x14ac:dyDescent="0.4">
      <c r="A40" s="392"/>
      <c r="B40" s="392"/>
      <c r="C40" s="392"/>
      <c r="D40" s="1310"/>
      <c r="E40" s="1310"/>
      <c r="F40" s="1310"/>
      <c r="G40" s="1310"/>
      <c r="H40" s="1310"/>
      <c r="I40" s="1310"/>
      <c r="J40" s="1310"/>
      <c r="K40" s="1310"/>
      <c r="L40" s="1310"/>
      <c r="M40" s="1310"/>
    </row>
    <row r="41" spans="1:13" ht="15" thickBot="1" x14ac:dyDescent="0.4">
      <c r="A41" s="1116" t="s">
        <v>796</v>
      </c>
      <c r="B41" s="1117"/>
      <c r="C41" s="1117"/>
      <c r="D41" s="1117"/>
      <c r="E41" s="1117"/>
      <c r="F41" s="1117"/>
      <c r="G41" s="1117"/>
      <c r="H41" s="1117"/>
      <c r="I41" s="1117"/>
      <c r="J41" s="1117"/>
      <c r="K41" s="1117"/>
      <c r="L41" s="1117"/>
      <c r="M41" s="1118"/>
    </row>
    <row r="42" spans="1:13" x14ac:dyDescent="0.35">
      <c r="A42" s="1311" t="s">
        <v>898</v>
      </c>
      <c r="B42" s="1312"/>
      <c r="C42" s="1313"/>
      <c r="D42" s="1246" t="s">
        <v>24</v>
      </c>
      <c r="E42" s="1247"/>
      <c r="F42" s="1428"/>
      <c r="G42" s="1429"/>
      <c r="H42" s="1429"/>
      <c r="I42" s="1429"/>
      <c r="J42" s="1429"/>
      <c r="K42" s="1429"/>
      <c r="L42" s="1429"/>
      <c r="M42" s="1430"/>
    </row>
    <row r="43" spans="1:13" ht="15" thickBot="1" x14ac:dyDescent="0.4">
      <c r="A43" s="1314"/>
      <c r="B43" s="1315"/>
      <c r="C43" s="1316"/>
      <c r="D43" s="1248"/>
      <c r="E43" s="1249"/>
      <c r="F43" s="1431"/>
      <c r="G43" s="1432"/>
      <c r="H43" s="1432"/>
      <c r="I43" s="1432"/>
      <c r="J43" s="1432"/>
      <c r="K43" s="1432"/>
      <c r="L43" s="1432"/>
      <c r="M43" s="1433"/>
    </row>
    <row r="44" spans="1:13" ht="20.149999999999999" customHeight="1" thickBot="1" x14ac:dyDescent="0.4">
      <c r="A44" s="402" t="s">
        <v>789</v>
      </c>
      <c r="B44" s="402" t="s">
        <v>132</v>
      </c>
      <c r="C44" s="402" t="s">
        <v>790</v>
      </c>
      <c r="D44" s="1304" t="s">
        <v>943</v>
      </c>
      <c r="E44" s="1258"/>
      <c r="F44" s="1258"/>
      <c r="G44" s="1258"/>
      <c r="H44" s="1258"/>
      <c r="I44" s="1258"/>
      <c r="J44" s="1258"/>
      <c r="K44" s="1258"/>
      <c r="L44" s="1258"/>
      <c r="M44" s="1305"/>
    </row>
    <row r="45" spans="1:13" ht="20.149999999999999" customHeight="1" thickBot="1" x14ac:dyDescent="0.4">
      <c r="A45" s="392"/>
      <c r="B45" s="392"/>
      <c r="C45" s="392"/>
      <c r="D45" s="1306"/>
      <c r="E45" s="1259"/>
      <c r="F45" s="1259"/>
      <c r="G45" s="1259"/>
      <c r="H45" s="1259"/>
      <c r="I45" s="1259"/>
      <c r="J45" s="1259"/>
      <c r="K45" s="1259"/>
      <c r="L45" s="1259"/>
      <c r="M45" s="1307"/>
    </row>
    <row r="46" spans="1:13" ht="15" thickBot="1" x14ac:dyDescent="0.4">
      <c r="A46" s="1391" t="s">
        <v>936</v>
      </c>
      <c r="B46" s="1440"/>
      <c r="C46" s="1440"/>
      <c r="D46" s="1440"/>
      <c r="E46" s="1440"/>
      <c r="F46" s="1440"/>
      <c r="G46" s="1440"/>
      <c r="H46" s="1440"/>
      <c r="I46" s="1440"/>
      <c r="J46" s="1440"/>
      <c r="K46" s="1440"/>
      <c r="L46" s="1440"/>
      <c r="M46" s="1441"/>
    </row>
    <row r="47" spans="1:13" ht="15" customHeight="1" x14ac:dyDescent="0.35">
      <c r="A47" s="1289" t="s">
        <v>899</v>
      </c>
      <c r="B47" s="1290"/>
      <c r="C47" s="1291"/>
      <c r="D47" s="1246" t="s">
        <v>24</v>
      </c>
      <c r="E47" s="1247"/>
      <c r="F47" s="1428"/>
      <c r="G47" s="1429"/>
      <c r="H47" s="1429"/>
      <c r="I47" s="1429"/>
      <c r="J47" s="1429"/>
      <c r="K47" s="1429"/>
      <c r="L47" s="1429"/>
      <c r="M47" s="1430"/>
    </row>
    <row r="48" spans="1:13" ht="15" thickBot="1" x14ac:dyDescent="0.4">
      <c r="A48" s="1292"/>
      <c r="B48" s="1293"/>
      <c r="C48" s="1294"/>
      <c r="D48" s="1248"/>
      <c r="E48" s="1249"/>
      <c r="F48" s="1431"/>
      <c r="G48" s="1432"/>
      <c r="H48" s="1432"/>
      <c r="I48" s="1432"/>
      <c r="J48" s="1432"/>
      <c r="K48" s="1432"/>
      <c r="L48" s="1432"/>
      <c r="M48" s="1433"/>
    </row>
    <row r="49" spans="1:13" ht="15" thickBot="1" x14ac:dyDescent="0.4">
      <c r="A49" s="293" t="s">
        <v>789</v>
      </c>
      <c r="B49" s="293" t="s">
        <v>132</v>
      </c>
      <c r="C49" s="293" t="s">
        <v>790</v>
      </c>
      <c r="D49" s="1295" t="s">
        <v>831</v>
      </c>
      <c r="E49" s="1296"/>
      <c r="F49" s="1296"/>
      <c r="G49" s="1296"/>
      <c r="H49" s="1296"/>
      <c r="I49" s="1296"/>
      <c r="J49" s="1296"/>
      <c r="K49" s="1296"/>
      <c r="L49" s="1296"/>
      <c r="M49" s="1297"/>
    </row>
    <row r="50" spans="1:13" s="294" customFormat="1" ht="15" thickBot="1" x14ac:dyDescent="0.4">
      <c r="A50" s="392"/>
      <c r="B50" s="392"/>
      <c r="C50" s="392"/>
      <c r="D50" s="1298"/>
      <c r="E50" s="1299"/>
      <c r="F50" s="1299"/>
      <c r="G50" s="1299"/>
      <c r="H50" s="1299"/>
      <c r="I50" s="1299"/>
      <c r="J50" s="1299"/>
      <c r="K50" s="1299"/>
      <c r="L50" s="1299"/>
      <c r="M50" s="1300"/>
    </row>
    <row r="51" spans="1:13" s="294" customFormat="1" ht="15" thickBot="1" x14ac:dyDescent="0.4">
      <c r="A51" s="1301" t="s">
        <v>832</v>
      </c>
      <c r="B51" s="1302"/>
      <c r="C51" s="1302"/>
      <c r="D51" s="1302"/>
      <c r="E51" s="1302"/>
      <c r="F51" s="1302"/>
      <c r="G51" s="1302"/>
      <c r="H51" s="1302"/>
      <c r="I51" s="1302"/>
      <c r="J51" s="1302"/>
      <c r="K51" s="1302"/>
      <c r="L51" s="1302"/>
      <c r="M51" s="1303"/>
    </row>
    <row r="52" spans="1:13" ht="15" thickBot="1" x14ac:dyDescent="0.4">
      <c r="A52" s="1188" t="s">
        <v>833</v>
      </c>
      <c r="B52" s="1189"/>
      <c r="C52" s="1189"/>
      <c r="D52" s="1189"/>
      <c r="E52" s="1189"/>
      <c r="F52" s="1189"/>
      <c r="G52" s="1189"/>
      <c r="H52" s="1189"/>
      <c r="I52" s="1189"/>
      <c r="J52" s="1189"/>
      <c r="K52" s="1189"/>
      <c r="L52" s="1189"/>
      <c r="M52" s="1190"/>
    </row>
    <row r="53" spans="1:13" ht="15" customHeight="1" x14ac:dyDescent="0.35">
      <c r="A53" s="1240" t="s">
        <v>901</v>
      </c>
      <c r="B53" s="1241"/>
      <c r="C53" s="1242"/>
      <c r="D53" s="1246" t="s">
        <v>24</v>
      </c>
      <c r="E53" s="1247"/>
      <c r="F53" s="1428"/>
      <c r="G53" s="1429"/>
      <c r="H53" s="1429"/>
      <c r="I53" s="1429"/>
      <c r="J53" s="1429"/>
      <c r="K53" s="1429"/>
      <c r="L53" s="1429"/>
      <c r="M53" s="1430"/>
    </row>
    <row r="54" spans="1:13" ht="15" thickBot="1" x14ac:dyDescent="0.4">
      <c r="A54" s="1243"/>
      <c r="B54" s="1244"/>
      <c r="C54" s="1245"/>
      <c r="D54" s="1248"/>
      <c r="E54" s="1249"/>
      <c r="F54" s="1431"/>
      <c r="G54" s="1432"/>
      <c r="H54" s="1432"/>
      <c r="I54" s="1432"/>
      <c r="J54" s="1432"/>
      <c r="K54" s="1432"/>
      <c r="L54" s="1432"/>
      <c r="M54" s="1433"/>
    </row>
    <row r="55" spans="1:13" ht="15" thickBot="1" x14ac:dyDescent="0.4">
      <c r="A55" s="402" t="s">
        <v>789</v>
      </c>
      <c r="B55" s="402" t="s">
        <v>132</v>
      </c>
      <c r="C55" s="402" t="s">
        <v>790</v>
      </c>
      <c r="D55" s="1256" t="s">
        <v>800</v>
      </c>
      <c r="E55" s="1285" t="s">
        <v>915</v>
      </c>
      <c r="F55" s="1285"/>
      <c r="G55" s="1285"/>
      <c r="H55" s="1400" t="s">
        <v>814</v>
      </c>
      <c r="I55" s="1400"/>
      <c r="J55" s="1400"/>
      <c r="K55" s="1400"/>
      <c r="L55" s="1400"/>
      <c r="M55" s="1401"/>
    </row>
    <row r="56" spans="1:13" ht="15" thickBot="1" x14ac:dyDescent="0.4">
      <c r="A56" s="392"/>
      <c r="B56" s="392"/>
      <c r="C56" s="392"/>
      <c r="D56" s="1257"/>
      <c r="E56" s="1286"/>
      <c r="F56" s="1286"/>
      <c r="G56" s="1286"/>
      <c r="H56" s="1402"/>
      <c r="I56" s="1402"/>
      <c r="J56" s="1402"/>
      <c r="K56" s="1402"/>
      <c r="L56" s="1402"/>
      <c r="M56" s="1403"/>
    </row>
    <row r="57" spans="1:13" ht="15" thickBot="1" x14ac:dyDescent="0.4">
      <c r="A57" s="402" t="s">
        <v>789</v>
      </c>
      <c r="B57" s="402" t="s">
        <v>132</v>
      </c>
      <c r="C57" s="402" t="s">
        <v>790</v>
      </c>
      <c r="D57" s="1256" t="s">
        <v>800</v>
      </c>
      <c r="E57" s="1285" t="s">
        <v>916</v>
      </c>
      <c r="F57" s="1285"/>
      <c r="G57" s="1285"/>
      <c r="H57" s="1400" t="s">
        <v>814</v>
      </c>
      <c r="I57" s="1400"/>
      <c r="J57" s="1400"/>
      <c r="K57" s="1400"/>
      <c r="L57" s="1400"/>
      <c r="M57" s="1401"/>
    </row>
    <row r="58" spans="1:13" ht="15" thickBot="1" x14ac:dyDescent="0.4">
      <c r="A58" s="392"/>
      <c r="B58" s="392"/>
      <c r="C58" s="392"/>
      <c r="D58" s="1257"/>
      <c r="E58" s="1286"/>
      <c r="F58" s="1286"/>
      <c r="G58" s="1286"/>
      <c r="H58" s="1402"/>
      <c r="I58" s="1402"/>
      <c r="J58" s="1402"/>
      <c r="K58" s="1402"/>
      <c r="L58" s="1402"/>
      <c r="M58" s="1403"/>
    </row>
    <row r="59" spans="1:13" ht="15" thickBot="1" x14ac:dyDescent="0.4">
      <c r="A59" s="402" t="s">
        <v>789</v>
      </c>
      <c r="B59" s="402" t="s">
        <v>132</v>
      </c>
      <c r="C59" s="402" t="s">
        <v>790</v>
      </c>
      <c r="D59" s="1256" t="s">
        <v>800</v>
      </c>
      <c r="E59" s="1285" t="s">
        <v>875</v>
      </c>
      <c r="F59" s="1285"/>
      <c r="G59" s="1285"/>
      <c r="H59" s="1285"/>
      <c r="I59" s="1285"/>
      <c r="J59" s="1285"/>
      <c r="K59" s="1285"/>
      <c r="L59" s="1436" t="s">
        <v>816</v>
      </c>
      <c r="M59" s="1437"/>
    </row>
    <row r="60" spans="1:13" ht="15" thickBot="1" x14ac:dyDescent="0.4">
      <c r="A60" s="392"/>
      <c r="B60" s="392"/>
      <c r="C60" s="392"/>
      <c r="D60" s="1257"/>
      <c r="E60" s="1286"/>
      <c r="F60" s="1286"/>
      <c r="G60" s="1286"/>
      <c r="H60" s="1286"/>
      <c r="I60" s="1286"/>
      <c r="J60" s="1286"/>
      <c r="K60" s="1286"/>
      <c r="L60" s="1438"/>
      <c r="M60" s="1439"/>
    </row>
    <row r="61" spans="1:13" ht="15" thickBot="1" x14ac:dyDescent="0.4">
      <c r="A61" s="402" t="s">
        <v>789</v>
      </c>
      <c r="B61" s="402" t="s">
        <v>132</v>
      </c>
      <c r="C61" s="402" t="s">
        <v>790</v>
      </c>
      <c r="D61" s="1256" t="s">
        <v>800</v>
      </c>
      <c r="E61" s="1258" t="s">
        <v>817</v>
      </c>
      <c r="F61" s="1258"/>
      <c r="G61" s="1258"/>
      <c r="H61" s="1258"/>
      <c r="I61" s="1258"/>
      <c r="J61" s="1258"/>
      <c r="K61" s="1258"/>
      <c r="L61" s="1436" t="s">
        <v>818</v>
      </c>
      <c r="M61" s="1437"/>
    </row>
    <row r="62" spans="1:13" ht="15" thickBot="1" x14ac:dyDescent="0.4">
      <c r="A62" s="392"/>
      <c r="B62" s="392"/>
      <c r="C62" s="392"/>
      <c r="D62" s="1257"/>
      <c r="E62" s="1259"/>
      <c r="F62" s="1259"/>
      <c r="G62" s="1259"/>
      <c r="H62" s="1259"/>
      <c r="I62" s="1259"/>
      <c r="J62" s="1259"/>
      <c r="K62" s="1259"/>
      <c r="L62" s="1438"/>
      <c r="M62" s="1439"/>
    </row>
    <row r="63" spans="1:13" ht="15" thickBot="1" x14ac:dyDescent="0.4">
      <c r="A63" s="403"/>
      <c r="B63" s="404"/>
      <c r="C63" s="404"/>
      <c r="D63" s="1264" t="s">
        <v>902</v>
      </c>
      <c r="E63" s="1264"/>
      <c r="F63" s="1264"/>
      <c r="G63" s="1264"/>
      <c r="H63" s="1264"/>
      <c r="I63" s="1264"/>
      <c r="J63" s="1264"/>
      <c r="K63" s="1264"/>
      <c r="L63" s="404"/>
      <c r="M63" s="405"/>
    </row>
    <row r="64" spans="1:13" x14ac:dyDescent="0.35">
      <c r="A64" s="1265" t="s">
        <v>834</v>
      </c>
      <c r="B64" s="1265"/>
      <c r="C64" s="1265"/>
      <c r="D64" s="1246" t="s">
        <v>24</v>
      </c>
      <c r="E64" s="1247"/>
      <c r="F64" s="1428"/>
      <c r="G64" s="1429"/>
      <c r="H64" s="1429"/>
      <c r="I64" s="1429"/>
      <c r="J64" s="1429"/>
      <c r="K64" s="1429"/>
      <c r="L64" s="1429"/>
      <c r="M64" s="1430"/>
    </row>
    <row r="65" spans="1:13" ht="15" thickBot="1" x14ac:dyDescent="0.4">
      <c r="A65" s="1266"/>
      <c r="B65" s="1266"/>
      <c r="C65" s="1266"/>
      <c r="D65" s="1248"/>
      <c r="E65" s="1249"/>
      <c r="F65" s="1431"/>
      <c r="G65" s="1432"/>
      <c r="H65" s="1432"/>
      <c r="I65" s="1432"/>
      <c r="J65" s="1432"/>
      <c r="K65" s="1432"/>
      <c r="L65" s="1432"/>
      <c r="M65" s="1433"/>
    </row>
    <row r="66" spans="1:13" x14ac:dyDescent="0.35">
      <c r="A66" s="1273" t="s">
        <v>932</v>
      </c>
      <c r="B66" s="1274"/>
      <c r="C66" s="1274"/>
      <c r="D66" s="1274"/>
      <c r="E66" s="1274"/>
      <c r="F66" s="1274"/>
      <c r="G66" s="1274"/>
      <c r="H66" s="1274"/>
      <c r="I66" s="1274"/>
      <c r="J66" s="1274"/>
      <c r="K66" s="1274"/>
      <c r="L66" s="1274"/>
      <c r="M66" s="1275"/>
    </row>
    <row r="67" spans="1:13" ht="15" thickBot="1" x14ac:dyDescent="0.4">
      <c r="A67" s="1276"/>
      <c r="B67" s="1277"/>
      <c r="C67" s="1277"/>
      <c r="D67" s="1277"/>
      <c r="E67" s="1277"/>
      <c r="F67" s="1277"/>
      <c r="G67" s="1277"/>
      <c r="H67" s="1277"/>
      <c r="I67" s="1277"/>
      <c r="J67" s="1277"/>
      <c r="K67" s="1277"/>
      <c r="L67" s="1277"/>
      <c r="M67" s="1278"/>
    </row>
    <row r="68" spans="1:13" ht="15" thickBot="1" x14ac:dyDescent="0.4">
      <c r="A68" s="293" t="s">
        <v>789</v>
      </c>
      <c r="B68" s="293" t="s">
        <v>132</v>
      </c>
      <c r="C68" s="293" t="s">
        <v>790</v>
      </c>
      <c r="D68" s="1279" t="s">
        <v>800</v>
      </c>
      <c r="E68" s="1281" t="s">
        <v>820</v>
      </c>
      <c r="F68" s="1281"/>
      <c r="G68" s="1281"/>
      <c r="H68" s="1281"/>
      <c r="I68" s="1281"/>
      <c r="J68" s="1281"/>
      <c r="K68" s="1281"/>
      <c r="L68" s="1281"/>
      <c r="M68" s="1282"/>
    </row>
    <row r="69" spans="1:13" ht="15" thickBot="1" x14ac:dyDescent="0.4">
      <c r="A69" s="392"/>
      <c r="B69" s="392"/>
      <c r="C69" s="392"/>
      <c r="D69" s="1280"/>
      <c r="E69" s="1283"/>
      <c r="F69" s="1283"/>
      <c r="G69" s="1283"/>
      <c r="H69" s="1283"/>
      <c r="I69" s="1283"/>
      <c r="J69" s="1283"/>
      <c r="K69" s="1283"/>
      <c r="L69" s="1283"/>
      <c r="M69" s="1284"/>
    </row>
    <row r="70" spans="1:13" ht="15" thickBot="1" x14ac:dyDescent="0.4">
      <c r="A70" s="293" t="s">
        <v>789</v>
      </c>
      <c r="B70" s="293" t="s">
        <v>132</v>
      </c>
      <c r="C70" s="293" t="s">
        <v>790</v>
      </c>
      <c r="D70" s="1279" t="s">
        <v>800</v>
      </c>
      <c r="E70" s="1281" t="s">
        <v>933</v>
      </c>
      <c r="F70" s="1281"/>
      <c r="G70" s="1281"/>
      <c r="H70" s="1281"/>
      <c r="I70" s="1281"/>
      <c r="J70" s="1281"/>
      <c r="K70" s="1281"/>
      <c r="L70" s="1281"/>
      <c r="M70" s="1282"/>
    </row>
    <row r="71" spans="1:13" ht="20.149999999999999" customHeight="1" thickBot="1" x14ac:dyDescent="0.4">
      <c r="A71" s="392"/>
      <c r="B71" s="392"/>
      <c r="C71" s="392"/>
      <c r="D71" s="1280"/>
      <c r="E71" s="1283"/>
      <c r="F71" s="1283"/>
      <c r="G71" s="1283"/>
      <c r="H71" s="1283"/>
      <c r="I71" s="1283"/>
      <c r="J71" s="1283"/>
      <c r="K71" s="1283"/>
      <c r="L71" s="1283"/>
      <c r="M71" s="1284"/>
    </row>
    <row r="72" spans="1:13" ht="15" thickBot="1" x14ac:dyDescent="0.4">
      <c r="A72" s="1188" t="s">
        <v>822</v>
      </c>
      <c r="B72" s="1189"/>
      <c r="C72" s="1189"/>
      <c r="D72" s="1189"/>
      <c r="E72" s="1189"/>
      <c r="F72" s="1189"/>
      <c r="G72" s="1189"/>
      <c r="H72" s="1189"/>
      <c r="I72" s="1189"/>
      <c r="J72" s="1189"/>
      <c r="K72" s="1189"/>
      <c r="L72" s="1189"/>
      <c r="M72" s="1190"/>
    </row>
    <row r="73" spans="1:13" ht="15" customHeight="1" x14ac:dyDescent="0.35">
      <c r="A73" s="1240" t="s">
        <v>903</v>
      </c>
      <c r="B73" s="1241"/>
      <c r="C73" s="1242"/>
      <c r="D73" s="1246" t="s">
        <v>24</v>
      </c>
      <c r="E73" s="1247"/>
      <c r="F73" s="1428"/>
      <c r="G73" s="1429"/>
      <c r="H73" s="1429"/>
      <c r="I73" s="1429"/>
      <c r="J73" s="1429"/>
      <c r="K73" s="1429"/>
      <c r="L73" s="1429"/>
      <c r="M73" s="1430"/>
    </row>
    <row r="74" spans="1:13" ht="21" customHeight="1" thickBot="1" x14ac:dyDescent="0.4">
      <c r="A74" s="1243"/>
      <c r="B74" s="1244"/>
      <c r="C74" s="1245"/>
      <c r="D74" s="1248"/>
      <c r="E74" s="1249"/>
      <c r="F74" s="1431"/>
      <c r="G74" s="1432"/>
      <c r="H74" s="1432"/>
      <c r="I74" s="1432"/>
      <c r="J74" s="1432"/>
      <c r="K74" s="1432"/>
      <c r="L74" s="1432"/>
      <c r="M74" s="1433"/>
    </row>
    <row r="75" spans="1:13" ht="15.75" customHeight="1" thickBot="1" x14ac:dyDescent="0.4">
      <c r="A75" s="292" t="s">
        <v>789</v>
      </c>
      <c r="B75" s="292" t="s">
        <v>132</v>
      </c>
      <c r="C75" s="292" t="s">
        <v>790</v>
      </c>
      <c r="D75" s="1332" t="s">
        <v>823</v>
      </c>
      <c r="E75" s="1252" t="s">
        <v>826</v>
      </c>
      <c r="F75" s="1252"/>
      <c r="G75" s="1252"/>
      <c r="H75" s="1252"/>
      <c r="I75" s="1252"/>
      <c r="J75" s="1252"/>
      <c r="K75" s="1252"/>
      <c r="L75" s="1252"/>
      <c r="M75" s="1253"/>
    </row>
    <row r="76" spans="1:13" ht="21.75" customHeight="1" thickBot="1" x14ac:dyDescent="0.4">
      <c r="A76" s="392"/>
      <c r="B76" s="392"/>
      <c r="C76" s="392"/>
      <c r="D76" s="1333"/>
      <c r="E76" s="1254"/>
      <c r="F76" s="1254"/>
      <c r="G76" s="1254"/>
      <c r="H76" s="1254"/>
      <c r="I76" s="1254"/>
      <c r="J76" s="1254"/>
      <c r="K76" s="1254"/>
      <c r="L76" s="1254"/>
      <c r="M76" s="1255"/>
    </row>
    <row r="77" spans="1:13" ht="15.75" customHeight="1" thickBot="1" x14ac:dyDescent="0.4">
      <c r="A77" s="292" t="s">
        <v>789</v>
      </c>
      <c r="B77" s="292" t="s">
        <v>132</v>
      </c>
      <c r="C77" s="292" t="s">
        <v>790</v>
      </c>
      <c r="D77" s="1332" t="s">
        <v>904</v>
      </c>
      <c r="E77" s="1252" t="s">
        <v>907</v>
      </c>
      <c r="F77" s="1252"/>
      <c r="G77" s="1252"/>
      <c r="H77" s="1252"/>
      <c r="I77" s="1252"/>
      <c r="J77" s="1252"/>
      <c r="K77" s="1252"/>
      <c r="L77" s="1252"/>
      <c r="M77" s="1253"/>
    </row>
    <row r="78" spans="1:13" ht="33.75" customHeight="1" thickBot="1" x14ac:dyDescent="0.4">
      <c r="A78" s="392"/>
      <c r="B78" s="392"/>
      <c r="C78" s="392"/>
      <c r="D78" s="1333"/>
      <c r="E78" s="1254"/>
      <c r="F78" s="1254"/>
      <c r="G78" s="1254"/>
      <c r="H78" s="1254"/>
      <c r="I78" s="1254"/>
      <c r="J78" s="1254"/>
      <c r="K78" s="1254"/>
      <c r="L78" s="1254"/>
      <c r="M78" s="1255"/>
    </row>
    <row r="79" spans="1:13" ht="15.75" customHeight="1" thickBot="1" x14ac:dyDescent="0.4">
      <c r="A79" s="1103" t="s">
        <v>828</v>
      </c>
      <c r="B79" s="1104"/>
      <c r="C79" s="1104"/>
      <c r="D79" s="1104"/>
      <c r="E79" s="1104"/>
      <c r="F79" s="1104"/>
      <c r="G79" s="1104"/>
      <c r="H79" s="1104"/>
      <c r="I79" s="1104"/>
      <c r="J79" s="1104"/>
      <c r="K79" s="1104"/>
      <c r="L79" s="1104"/>
      <c r="M79" s="1105"/>
    </row>
    <row r="80" spans="1:13" ht="20.149999999999999" customHeight="1" thickBot="1" x14ac:dyDescent="0.4">
      <c r="A80" s="1228" t="s">
        <v>1041</v>
      </c>
      <c r="B80" s="1229"/>
      <c r="C80" s="460"/>
      <c r="D80" s="460"/>
      <c r="E80" s="460"/>
      <c r="F80" s="460"/>
      <c r="G80" s="460"/>
      <c r="H80" s="460"/>
      <c r="I80" s="460"/>
      <c r="J80" s="460"/>
      <c r="K80" s="463" t="s">
        <v>1040</v>
      </c>
      <c r="L80" s="1230"/>
      <c r="M80" s="1231"/>
    </row>
  </sheetData>
  <mergeCells count="98">
    <mergeCell ref="A80:B80"/>
    <mergeCell ref="L80:M80"/>
    <mergeCell ref="A4:I4"/>
    <mergeCell ref="J4:K4"/>
    <mergeCell ref="L4:M4"/>
    <mergeCell ref="A5:I5"/>
    <mergeCell ref="J5:K5"/>
    <mergeCell ref="L5:M5"/>
    <mergeCell ref="A6:I6"/>
    <mergeCell ref="J6:K6"/>
    <mergeCell ref="L6:M6"/>
    <mergeCell ref="A7:I7"/>
    <mergeCell ref="J7:K7"/>
    <mergeCell ref="L7:M7"/>
    <mergeCell ref="A8:I8"/>
    <mergeCell ref="J8:K8"/>
    <mergeCell ref="A1:M1"/>
    <mergeCell ref="B2:C2"/>
    <mergeCell ref="D2:F2"/>
    <mergeCell ref="G2:M2"/>
    <mergeCell ref="A3:M3"/>
    <mergeCell ref="L8:M8"/>
    <mergeCell ref="A9:I9"/>
    <mergeCell ref="J9:K9"/>
    <mergeCell ref="L9:M9"/>
    <mergeCell ref="A10:I10"/>
    <mergeCell ref="J10:K10"/>
    <mergeCell ref="L10:M10"/>
    <mergeCell ref="D23:M24"/>
    <mergeCell ref="A11:M11"/>
    <mergeCell ref="A12:M14"/>
    <mergeCell ref="A15:M15"/>
    <mergeCell ref="A16:C17"/>
    <mergeCell ref="D16:E17"/>
    <mergeCell ref="F16:M17"/>
    <mergeCell ref="D18:M19"/>
    <mergeCell ref="A20:M20"/>
    <mergeCell ref="A21:C22"/>
    <mergeCell ref="D21:E22"/>
    <mergeCell ref="F21:M22"/>
    <mergeCell ref="D37:M38"/>
    <mergeCell ref="A25:M25"/>
    <mergeCell ref="A26:C27"/>
    <mergeCell ref="D26:E27"/>
    <mergeCell ref="F26:M27"/>
    <mergeCell ref="D28:M29"/>
    <mergeCell ref="D30:M31"/>
    <mergeCell ref="A32:M32"/>
    <mergeCell ref="A33:C34"/>
    <mergeCell ref="D33:E34"/>
    <mergeCell ref="F33:M34"/>
    <mergeCell ref="D35:M36"/>
    <mergeCell ref="A51:M51"/>
    <mergeCell ref="D39:M40"/>
    <mergeCell ref="A41:M41"/>
    <mergeCell ref="A42:C43"/>
    <mergeCell ref="D42:E43"/>
    <mergeCell ref="F42:M43"/>
    <mergeCell ref="D44:M45"/>
    <mergeCell ref="A46:M46"/>
    <mergeCell ref="A47:C48"/>
    <mergeCell ref="D47:E48"/>
    <mergeCell ref="F47:M48"/>
    <mergeCell ref="D49:M50"/>
    <mergeCell ref="A52:M52"/>
    <mergeCell ref="A53:C54"/>
    <mergeCell ref="D53:E54"/>
    <mergeCell ref="F53:M54"/>
    <mergeCell ref="D55:D56"/>
    <mergeCell ref="E55:G56"/>
    <mergeCell ref="H55:M56"/>
    <mergeCell ref="D57:D58"/>
    <mergeCell ref="E57:G58"/>
    <mergeCell ref="H57:M58"/>
    <mergeCell ref="D59:D60"/>
    <mergeCell ref="E59:K60"/>
    <mergeCell ref="L59:M60"/>
    <mergeCell ref="A72:M72"/>
    <mergeCell ref="D61:D62"/>
    <mergeCell ref="E61:K62"/>
    <mergeCell ref="L61:M62"/>
    <mergeCell ref="D63:K63"/>
    <mergeCell ref="A64:C65"/>
    <mergeCell ref="D64:E65"/>
    <mergeCell ref="F64:M65"/>
    <mergeCell ref="A66:M67"/>
    <mergeCell ref="D68:D69"/>
    <mergeCell ref="E68:M69"/>
    <mergeCell ref="D70:D71"/>
    <mergeCell ref="E70:M71"/>
    <mergeCell ref="A79:M79"/>
    <mergeCell ref="A73:C74"/>
    <mergeCell ref="D73:E74"/>
    <mergeCell ref="F73:M74"/>
    <mergeCell ref="D75:D76"/>
    <mergeCell ref="E75:M76"/>
    <mergeCell ref="D77:D78"/>
    <mergeCell ref="E77:M78"/>
  </mergeCells>
  <dataValidations count="2">
    <dataValidation allowBlank="1" showErrorMessage="1" sqref="A16:C17 A26:C27 A21:C22 A33:C34 A42:C43 A47:C48 A53:C54 A64:C65 A73:C74" xr:uid="{00000000-0002-0000-1200-000000000000}"/>
    <dataValidation allowBlank="1" showErrorMessage="1" promptTitle="1. Mandatory-H&amp;S Items" prompt="Enter the cost(s) associated with H&amp;S amount listed on Work Order. " sqref="D16:M17 D21:M22 D26:M27 D33:M34 D42:M43 D47:M48 D53:M54 D73:M74 D64:M65" xr:uid="{00000000-0002-0000-1200-000001000000}"/>
  </dataValidations>
  <hyperlinks>
    <hyperlink ref="A46" r:id="rId1" display="Attic Floors- Unconditoned Attic SWS " xr:uid="{00000000-0004-0000-1200-000000000000}"/>
    <hyperlink ref="H55" r:id="rId2" xr:uid="{00000000-0004-0000-1200-000001000000}"/>
    <hyperlink ref="H57" r:id="rId3" xr:uid="{00000000-0004-0000-1200-000002000000}"/>
    <hyperlink ref="A52:M52" r:id="rId4" display="○ Window Replacement SWS" xr:uid="{00000000-0004-0000-1200-000003000000}"/>
    <hyperlink ref="L61:M62" r:id="rId5" display="Pipe Insulation SWS" xr:uid="{00000000-0004-0000-1200-000004000000}"/>
    <hyperlink ref="A20:M20" r:id="rId6" display="○WPN 22-7" xr:uid="{00000000-0004-0000-1200-000005000000}"/>
    <hyperlink ref="A25:M25" r:id="rId7" display="○ Lighting Replacement SWS" xr:uid="{00000000-0004-0000-1200-000006000000}"/>
    <hyperlink ref="A32:M32" r:id="rId8" display="○ Air sealing SWS" xr:uid="{00000000-0004-0000-1200-000007000000}"/>
    <hyperlink ref="A41:M41" r:id="rId9" display="○ Duct sealing SWS" xr:uid="{00000000-0004-0000-1200-000008000000}"/>
    <hyperlink ref="L59:M60" r:id="rId10" display="Tank Insulation SWS " xr:uid="{00000000-0004-0000-1200-000009000000}"/>
    <hyperlink ref="A79:M79" r:id="rId11" display="○ Heating &amp; Cooling: Equipment Installation SWS" xr:uid="{00000000-0004-0000-1200-00000A000000}"/>
    <hyperlink ref="A46:M46" r:id="rId12" display="○ Attic Floors- Unconditioned Attic SWS " xr:uid="{00000000-0004-0000-1200-00000B000000}"/>
    <hyperlink ref="A72:M72" r:id="rId13" display="○ Refrigerator Replacement SWS " xr:uid="{00000000-0004-0000-1200-00000C000000}"/>
  </hyperlinks>
  <pageMargins left="0.7" right="0.7" top="0.75" bottom="0.75" header="0.3" footer="0.3"/>
  <pageSetup scale="70" orientation="portrait" horizontalDpi="300" r:id="rId14"/>
  <rowBreaks count="1" manualBreakCount="1">
    <brk id="52" max="16383" man="1"/>
  </rowBreaks>
  <drawing r:id="rId15"/>
  <legacyDrawing r:id="rId16"/>
  <mc:AlternateContent xmlns:mc="http://schemas.openxmlformats.org/markup-compatibility/2006">
    <mc:Choice Requires="x14">
      <controls>
        <mc:AlternateContent xmlns:mc="http://schemas.openxmlformats.org/markup-compatibility/2006">
          <mc:Choice Requires="x14">
            <control shapeId="50177" r:id="rId17" name="Check Box 1">
              <controlPr defaultSize="0" autoFill="0" autoLine="0" autoPict="0">
                <anchor moveWithCells="1">
                  <from>
                    <xdr:col>10</xdr:col>
                    <xdr:colOff>31750</xdr:colOff>
                    <xdr:row>3</xdr:row>
                    <xdr:rowOff>368300</xdr:rowOff>
                  </from>
                  <to>
                    <xdr:col>10</xdr:col>
                    <xdr:colOff>736600</xdr:colOff>
                    <xdr:row>5</xdr:row>
                    <xdr:rowOff>63500</xdr:rowOff>
                  </to>
                </anchor>
              </controlPr>
            </control>
          </mc:Choice>
        </mc:AlternateContent>
        <mc:AlternateContent xmlns:mc="http://schemas.openxmlformats.org/markup-compatibility/2006">
          <mc:Choice Requires="x14">
            <control shapeId="50178" r:id="rId18" name="Check Box 2">
              <controlPr defaultSize="0" autoFill="0" autoLine="0" autoPict="0">
                <anchor moveWithCells="1">
                  <from>
                    <xdr:col>12</xdr:col>
                    <xdr:colOff>25400</xdr:colOff>
                    <xdr:row>3</xdr:row>
                    <xdr:rowOff>336550</xdr:rowOff>
                  </from>
                  <to>
                    <xdr:col>12</xdr:col>
                    <xdr:colOff>787400</xdr:colOff>
                    <xdr:row>5</xdr:row>
                    <xdr:rowOff>69850</xdr:rowOff>
                  </to>
                </anchor>
              </controlPr>
            </control>
          </mc:Choice>
        </mc:AlternateContent>
        <mc:AlternateContent xmlns:mc="http://schemas.openxmlformats.org/markup-compatibility/2006">
          <mc:Choice Requires="x14">
            <control shapeId="50179" r:id="rId19" name="Check Box 3">
              <controlPr defaultSize="0" autoFill="0" autoLine="0" autoPict="0">
                <anchor moveWithCells="1">
                  <from>
                    <xdr:col>10</xdr:col>
                    <xdr:colOff>38100</xdr:colOff>
                    <xdr:row>4</xdr:row>
                    <xdr:rowOff>215900</xdr:rowOff>
                  </from>
                  <to>
                    <xdr:col>10</xdr:col>
                    <xdr:colOff>749300</xdr:colOff>
                    <xdr:row>6</xdr:row>
                    <xdr:rowOff>50800</xdr:rowOff>
                  </to>
                </anchor>
              </controlPr>
            </control>
          </mc:Choice>
        </mc:AlternateContent>
        <mc:AlternateContent xmlns:mc="http://schemas.openxmlformats.org/markup-compatibility/2006">
          <mc:Choice Requires="x14">
            <control shapeId="50180" r:id="rId20" name="Check Box 4">
              <controlPr defaultSize="0" autoFill="0" autoLine="0" autoPict="0">
                <anchor moveWithCells="1">
                  <from>
                    <xdr:col>12</xdr:col>
                    <xdr:colOff>31750</xdr:colOff>
                    <xdr:row>4</xdr:row>
                    <xdr:rowOff>190500</xdr:rowOff>
                  </from>
                  <to>
                    <xdr:col>12</xdr:col>
                    <xdr:colOff>755650</xdr:colOff>
                    <xdr:row>6</xdr:row>
                    <xdr:rowOff>63500</xdr:rowOff>
                  </to>
                </anchor>
              </controlPr>
            </control>
          </mc:Choice>
        </mc:AlternateContent>
        <mc:AlternateContent xmlns:mc="http://schemas.openxmlformats.org/markup-compatibility/2006">
          <mc:Choice Requires="x14">
            <control shapeId="50181" r:id="rId21" name="Check Box 5">
              <controlPr defaultSize="0" autoFill="0" autoLine="0" autoPict="0">
                <anchor moveWithCells="1">
                  <from>
                    <xdr:col>10</xdr:col>
                    <xdr:colOff>38100</xdr:colOff>
                    <xdr:row>5</xdr:row>
                    <xdr:rowOff>203200</xdr:rowOff>
                  </from>
                  <to>
                    <xdr:col>10</xdr:col>
                    <xdr:colOff>749300</xdr:colOff>
                    <xdr:row>7</xdr:row>
                    <xdr:rowOff>50800</xdr:rowOff>
                  </to>
                </anchor>
              </controlPr>
            </control>
          </mc:Choice>
        </mc:AlternateContent>
        <mc:AlternateContent xmlns:mc="http://schemas.openxmlformats.org/markup-compatibility/2006">
          <mc:Choice Requires="x14">
            <control shapeId="50182" r:id="rId22" name="Check Box 6">
              <controlPr defaultSize="0" autoFill="0" autoLine="0" autoPict="0">
                <anchor moveWithCells="1">
                  <from>
                    <xdr:col>12</xdr:col>
                    <xdr:colOff>25400</xdr:colOff>
                    <xdr:row>6</xdr:row>
                    <xdr:rowOff>12700</xdr:rowOff>
                  </from>
                  <to>
                    <xdr:col>12</xdr:col>
                    <xdr:colOff>698500</xdr:colOff>
                    <xdr:row>7</xdr:row>
                    <xdr:rowOff>31750</xdr:rowOff>
                  </to>
                </anchor>
              </controlPr>
            </control>
          </mc:Choice>
        </mc:AlternateContent>
        <mc:AlternateContent xmlns:mc="http://schemas.openxmlformats.org/markup-compatibility/2006">
          <mc:Choice Requires="x14">
            <control shapeId="50183" r:id="rId23" name="Check Box 7">
              <controlPr defaultSize="0" autoFill="0" autoLine="0" autoPict="0">
                <anchor moveWithCells="1">
                  <from>
                    <xdr:col>10</xdr:col>
                    <xdr:colOff>31750</xdr:colOff>
                    <xdr:row>6</xdr:row>
                    <xdr:rowOff>203200</xdr:rowOff>
                  </from>
                  <to>
                    <xdr:col>10</xdr:col>
                    <xdr:colOff>736600</xdr:colOff>
                    <xdr:row>8</xdr:row>
                    <xdr:rowOff>50800</xdr:rowOff>
                  </to>
                </anchor>
              </controlPr>
            </control>
          </mc:Choice>
        </mc:AlternateContent>
        <mc:AlternateContent xmlns:mc="http://schemas.openxmlformats.org/markup-compatibility/2006">
          <mc:Choice Requires="x14">
            <control shapeId="50184" r:id="rId24" name="Check Box 8">
              <controlPr defaultSize="0" autoFill="0" autoLine="0" autoPict="0">
                <anchor moveWithCells="1">
                  <from>
                    <xdr:col>12</xdr:col>
                    <xdr:colOff>25400</xdr:colOff>
                    <xdr:row>7</xdr:row>
                    <xdr:rowOff>25400</xdr:rowOff>
                  </from>
                  <to>
                    <xdr:col>12</xdr:col>
                    <xdr:colOff>641350</xdr:colOff>
                    <xdr:row>8</xdr:row>
                    <xdr:rowOff>12700</xdr:rowOff>
                  </to>
                </anchor>
              </controlPr>
            </control>
          </mc:Choice>
        </mc:AlternateContent>
        <mc:AlternateContent xmlns:mc="http://schemas.openxmlformats.org/markup-compatibility/2006">
          <mc:Choice Requires="x14">
            <control shapeId="50185" r:id="rId25" name="Check Box 9">
              <controlPr defaultSize="0" autoFill="0" autoLine="0" autoPict="0">
                <anchor moveWithCells="1">
                  <from>
                    <xdr:col>10</xdr:col>
                    <xdr:colOff>31750</xdr:colOff>
                    <xdr:row>7</xdr:row>
                    <xdr:rowOff>203200</xdr:rowOff>
                  </from>
                  <to>
                    <xdr:col>10</xdr:col>
                    <xdr:colOff>736600</xdr:colOff>
                    <xdr:row>9</xdr:row>
                    <xdr:rowOff>50800</xdr:rowOff>
                  </to>
                </anchor>
              </controlPr>
            </control>
          </mc:Choice>
        </mc:AlternateContent>
        <mc:AlternateContent xmlns:mc="http://schemas.openxmlformats.org/markup-compatibility/2006">
          <mc:Choice Requires="x14">
            <control shapeId="50186" r:id="rId26" name="Check Box 10">
              <controlPr defaultSize="0" autoFill="0" autoLine="0" autoPict="0">
                <anchor moveWithCells="1">
                  <from>
                    <xdr:col>12</xdr:col>
                    <xdr:colOff>25400</xdr:colOff>
                    <xdr:row>7</xdr:row>
                    <xdr:rowOff>190500</xdr:rowOff>
                  </from>
                  <to>
                    <xdr:col>12</xdr:col>
                    <xdr:colOff>749300</xdr:colOff>
                    <xdr:row>9</xdr:row>
                    <xdr:rowOff>38100</xdr:rowOff>
                  </to>
                </anchor>
              </controlPr>
            </control>
          </mc:Choice>
        </mc:AlternateContent>
        <mc:AlternateContent xmlns:mc="http://schemas.openxmlformats.org/markup-compatibility/2006">
          <mc:Choice Requires="x14">
            <control shapeId="50187" r:id="rId27" name="Check Box 11">
              <controlPr defaultSize="0" autoFill="0" autoLine="0" autoPict="0">
                <anchor moveWithCells="1">
                  <from>
                    <xdr:col>10</xdr:col>
                    <xdr:colOff>38100</xdr:colOff>
                    <xdr:row>8</xdr:row>
                    <xdr:rowOff>203200</xdr:rowOff>
                  </from>
                  <to>
                    <xdr:col>10</xdr:col>
                    <xdr:colOff>749300</xdr:colOff>
                    <xdr:row>10</xdr:row>
                    <xdr:rowOff>50800</xdr:rowOff>
                  </to>
                </anchor>
              </controlPr>
            </control>
          </mc:Choice>
        </mc:AlternateContent>
        <mc:AlternateContent xmlns:mc="http://schemas.openxmlformats.org/markup-compatibility/2006">
          <mc:Choice Requires="x14">
            <control shapeId="50188" r:id="rId28" name="Check Box 12">
              <controlPr defaultSize="0" autoFill="0" autoLine="0" autoPict="0">
                <anchor moveWithCells="1">
                  <from>
                    <xdr:col>12</xdr:col>
                    <xdr:colOff>25400</xdr:colOff>
                    <xdr:row>8</xdr:row>
                    <xdr:rowOff>203200</xdr:rowOff>
                  </from>
                  <to>
                    <xdr:col>12</xdr:col>
                    <xdr:colOff>749300</xdr:colOff>
                    <xdr:row>10</xdr:row>
                    <xdr:rowOff>63500</xdr:rowOff>
                  </to>
                </anchor>
              </controlPr>
            </control>
          </mc:Choice>
        </mc:AlternateContent>
        <mc:AlternateContent xmlns:mc="http://schemas.openxmlformats.org/markup-compatibility/2006">
          <mc:Choice Requires="x14">
            <control shapeId="50189" r:id="rId29" name="Check Box 13">
              <controlPr defaultSize="0" autoFill="0" autoLine="0" autoPict="0">
                <anchor moveWithCells="1">
                  <from>
                    <xdr:col>0</xdr:col>
                    <xdr:colOff>177800</xdr:colOff>
                    <xdr:row>29</xdr:row>
                    <xdr:rowOff>177800</xdr:rowOff>
                  </from>
                  <to>
                    <xdr:col>0</xdr:col>
                    <xdr:colOff>393700</xdr:colOff>
                    <xdr:row>31</xdr:row>
                    <xdr:rowOff>63500</xdr:rowOff>
                  </to>
                </anchor>
              </controlPr>
            </control>
          </mc:Choice>
        </mc:AlternateContent>
        <mc:AlternateContent xmlns:mc="http://schemas.openxmlformats.org/markup-compatibility/2006">
          <mc:Choice Requires="x14">
            <control shapeId="50190" r:id="rId30" name="Check Box 14">
              <controlPr defaultSize="0" autoFill="0" autoLine="0" autoPict="0">
                <anchor moveWithCells="1">
                  <from>
                    <xdr:col>2</xdr:col>
                    <xdr:colOff>203200</xdr:colOff>
                    <xdr:row>29</xdr:row>
                    <xdr:rowOff>177800</xdr:rowOff>
                  </from>
                  <to>
                    <xdr:col>2</xdr:col>
                    <xdr:colOff>406400</xdr:colOff>
                    <xdr:row>31</xdr:row>
                    <xdr:rowOff>63500</xdr:rowOff>
                  </to>
                </anchor>
              </controlPr>
            </control>
          </mc:Choice>
        </mc:AlternateContent>
        <mc:AlternateContent xmlns:mc="http://schemas.openxmlformats.org/markup-compatibility/2006">
          <mc:Choice Requires="x14">
            <control shapeId="50191" r:id="rId31" name="Check Box 15">
              <controlPr defaultSize="0" autoFill="0" autoLine="0" autoPict="0">
                <anchor moveWithCells="1">
                  <from>
                    <xdr:col>1</xdr:col>
                    <xdr:colOff>184150</xdr:colOff>
                    <xdr:row>29</xdr:row>
                    <xdr:rowOff>177800</xdr:rowOff>
                  </from>
                  <to>
                    <xdr:col>1</xdr:col>
                    <xdr:colOff>431800</xdr:colOff>
                    <xdr:row>31</xdr:row>
                    <xdr:rowOff>63500</xdr:rowOff>
                  </to>
                </anchor>
              </controlPr>
            </control>
          </mc:Choice>
        </mc:AlternateContent>
        <mc:AlternateContent xmlns:mc="http://schemas.openxmlformats.org/markup-compatibility/2006">
          <mc:Choice Requires="x14">
            <control shapeId="50192" r:id="rId32" name="Check Box 16">
              <controlPr defaultSize="0" autoFill="0" autoLine="0" autoPict="0">
                <anchor moveWithCells="1">
                  <from>
                    <xdr:col>0</xdr:col>
                    <xdr:colOff>203200</xdr:colOff>
                    <xdr:row>36</xdr:row>
                    <xdr:rowOff>114300</xdr:rowOff>
                  </from>
                  <to>
                    <xdr:col>1</xdr:col>
                    <xdr:colOff>127000</xdr:colOff>
                    <xdr:row>38</xdr:row>
                    <xdr:rowOff>69850</xdr:rowOff>
                  </to>
                </anchor>
              </controlPr>
            </control>
          </mc:Choice>
        </mc:AlternateContent>
        <mc:AlternateContent xmlns:mc="http://schemas.openxmlformats.org/markup-compatibility/2006">
          <mc:Choice Requires="x14">
            <control shapeId="50193" r:id="rId33" name="Check Box 17">
              <controlPr defaultSize="0" autoFill="0" autoLine="0" autoPict="0">
                <anchor moveWithCells="1">
                  <from>
                    <xdr:col>2</xdr:col>
                    <xdr:colOff>184150</xdr:colOff>
                    <xdr:row>36</xdr:row>
                    <xdr:rowOff>139700</xdr:rowOff>
                  </from>
                  <to>
                    <xdr:col>3</xdr:col>
                    <xdr:colOff>279400</xdr:colOff>
                    <xdr:row>38</xdr:row>
                    <xdr:rowOff>50800</xdr:rowOff>
                  </to>
                </anchor>
              </controlPr>
            </control>
          </mc:Choice>
        </mc:AlternateContent>
        <mc:AlternateContent xmlns:mc="http://schemas.openxmlformats.org/markup-compatibility/2006">
          <mc:Choice Requires="x14">
            <control shapeId="50194" r:id="rId34" name="Check Box 18">
              <controlPr defaultSize="0" autoFill="0" autoLine="0" autoPict="0">
                <anchor moveWithCells="1">
                  <from>
                    <xdr:col>1</xdr:col>
                    <xdr:colOff>190500</xdr:colOff>
                    <xdr:row>36</xdr:row>
                    <xdr:rowOff>127000</xdr:rowOff>
                  </from>
                  <to>
                    <xdr:col>1</xdr:col>
                    <xdr:colOff>571500</xdr:colOff>
                    <xdr:row>38</xdr:row>
                    <xdr:rowOff>63500</xdr:rowOff>
                  </to>
                </anchor>
              </controlPr>
            </control>
          </mc:Choice>
        </mc:AlternateContent>
        <mc:AlternateContent xmlns:mc="http://schemas.openxmlformats.org/markup-compatibility/2006">
          <mc:Choice Requires="x14">
            <control shapeId="50195" r:id="rId35" name="Check Box 19">
              <controlPr defaultSize="0" autoFill="0" autoLine="0" autoPict="0">
                <anchor moveWithCells="1">
                  <from>
                    <xdr:col>0</xdr:col>
                    <xdr:colOff>190500</xdr:colOff>
                    <xdr:row>38</xdr:row>
                    <xdr:rowOff>139700</xdr:rowOff>
                  </from>
                  <to>
                    <xdr:col>1</xdr:col>
                    <xdr:colOff>330200</xdr:colOff>
                    <xdr:row>40</xdr:row>
                    <xdr:rowOff>38100</xdr:rowOff>
                  </to>
                </anchor>
              </controlPr>
            </control>
          </mc:Choice>
        </mc:AlternateContent>
        <mc:AlternateContent xmlns:mc="http://schemas.openxmlformats.org/markup-compatibility/2006">
          <mc:Choice Requires="x14">
            <control shapeId="50196" r:id="rId36" name="Check Box 20">
              <controlPr defaultSize="0" autoFill="0" autoLine="0" autoPict="0">
                <anchor moveWithCells="1">
                  <from>
                    <xdr:col>2</xdr:col>
                    <xdr:colOff>184150</xdr:colOff>
                    <xdr:row>38</xdr:row>
                    <xdr:rowOff>139700</xdr:rowOff>
                  </from>
                  <to>
                    <xdr:col>3</xdr:col>
                    <xdr:colOff>304800</xdr:colOff>
                    <xdr:row>40</xdr:row>
                    <xdr:rowOff>38100</xdr:rowOff>
                  </to>
                </anchor>
              </controlPr>
            </control>
          </mc:Choice>
        </mc:AlternateContent>
        <mc:AlternateContent xmlns:mc="http://schemas.openxmlformats.org/markup-compatibility/2006">
          <mc:Choice Requires="x14">
            <control shapeId="50197" r:id="rId37" name="Check Box 21">
              <controlPr defaultSize="0" autoFill="0" autoLine="0" autoPict="0">
                <anchor moveWithCells="1">
                  <from>
                    <xdr:col>1</xdr:col>
                    <xdr:colOff>203200</xdr:colOff>
                    <xdr:row>38</xdr:row>
                    <xdr:rowOff>152400</xdr:rowOff>
                  </from>
                  <to>
                    <xdr:col>2</xdr:col>
                    <xdr:colOff>50800</xdr:colOff>
                    <xdr:row>40</xdr:row>
                    <xdr:rowOff>50800</xdr:rowOff>
                  </to>
                </anchor>
              </controlPr>
            </control>
          </mc:Choice>
        </mc:AlternateContent>
        <mc:AlternateContent xmlns:mc="http://schemas.openxmlformats.org/markup-compatibility/2006">
          <mc:Choice Requires="x14">
            <control shapeId="50198" r:id="rId38" name="Check Box 22">
              <controlPr defaultSize="0" autoFill="0" autoLine="0" autoPict="0">
                <anchor moveWithCells="1">
                  <from>
                    <xdr:col>0</xdr:col>
                    <xdr:colOff>177800</xdr:colOff>
                    <xdr:row>17</xdr:row>
                    <xdr:rowOff>152400</xdr:rowOff>
                  </from>
                  <to>
                    <xdr:col>0</xdr:col>
                    <xdr:colOff>596900</xdr:colOff>
                    <xdr:row>19</xdr:row>
                    <xdr:rowOff>25400</xdr:rowOff>
                  </to>
                </anchor>
              </controlPr>
            </control>
          </mc:Choice>
        </mc:AlternateContent>
        <mc:AlternateContent xmlns:mc="http://schemas.openxmlformats.org/markup-compatibility/2006">
          <mc:Choice Requires="x14">
            <control shapeId="50199" r:id="rId39" name="Check Box 23">
              <controlPr defaultSize="0" autoFill="0" autoLine="0" autoPict="0">
                <anchor moveWithCells="1">
                  <from>
                    <xdr:col>2</xdr:col>
                    <xdr:colOff>203200</xdr:colOff>
                    <xdr:row>17</xdr:row>
                    <xdr:rowOff>152400</xdr:rowOff>
                  </from>
                  <to>
                    <xdr:col>3</xdr:col>
                    <xdr:colOff>31750</xdr:colOff>
                    <xdr:row>19</xdr:row>
                    <xdr:rowOff>25400</xdr:rowOff>
                  </to>
                </anchor>
              </controlPr>
            </control>
          </mc:Choice>
        </mc:AlternateContent>
        <mc:AlternateContent xmlns:mc="http://schemas.openxmlformats.org/markup-compatibility/2006">
          <mc:Choice Requires="x14">
            <control shapeId="50200" r:id="rId40" name="Check Box 24">
              <controlPr defaultSize="0" autoFill="0" autoLine="0" autoPict="0">
                <anchor moveWithCells="1">
                  <from>
                    <xdr:col>1</xdr:col>
                    <xdr:colOff>184150</xdr:colOff>
                    <xdr:row>17</xdr:row>
                    <xdr:rowOff>146050</xdr:rowOff>
                  </from>
                  <to>
                    <xdr:col>1</xdr:col>
                    <xdr:colOff>603250</xdr:colOff>
                    <xdr:row>19</xdr:row>
                    <xdr:rowOff>31750</xdr:rowOff>
                  </to>
                </anchor>
              </controlPr>
            </control>
          </mc:Choice>
        </mc:AlternateContent>
        <mc:AlternateContent xmlns:mc="http://schemas.openxmlformats.org/markup-compatibility/2006">
          <mc:Choice Requires="x14">
            <control shapeId="50201" r:id="rId41" name="Check Box 25">
              <controlPr defaultSize="0" autoFill="0" autoLine="0" autoPict="0">
                <anchor moveWithCells="1">
                  <from>
                    <xdr:col>0</xdr:col>
                    <xdr:colOff>190500</xdr:colOff>
                    <xdr:row>22</xdr:row>
                    <xdr:rowOff>177800</xdr:rowOff>
                  </from>
                  <to>
                    <xdr:col>1</xdr:col>
                    <xdr:colOff>38100</xdr:colOff>
                    <xdr:row>23</xdr:row>
                    <xdr:rowOff>241300</xdr:rowOff>
                  </to>
                </anchor>
              </controlPr>
            </control>
          </mc:Choice>
        </mc:AlternateContent>
        <mc:AlternateContent xmlns:mc="http://schemas.openxmlformats.org/markup-compatibility/2006">
          <mc:Choice Requires="x14">
            <control shapeId="50202" r:id="rId42" name="Check Box 26">
              <controlPr defaultSize="0" autoFill="0" autoLine="0" autoPict="0">
                <anchor moveWithCells="1">
                  <from>
                    <xdr:col>2</xdr:col>
                    <xdr:colOff>203200</xdr:colOff>
                    <xdr:row>22</xdr:row>
                    <xdr:rowOff>177800</xdr:rowOff>
                  </from>
                  <to>
                    <xdr:col>2</xdr:col>
                    <xdr:colOff>495300</xdr:colOff>
                    <xdr:row>23</xdr:row>
                    <xdr:rowOff>241300</xdr:rowOff>
                  </to>
                </anchor>
              </controlPr>
            </control>
          </mc:Choice>
        </mc:AlternateContent>
        <mc:AlternateContent xmlns:mc="http://schemas.openxmlformats.org/markup-compatibility/2006">
          <mc:Choice Requires="x14">
            <control shapeId="50203" r:id="rId43" name="Check Box 27">
              <controlPr defaultSize="0" autoFill="0" autoLine="0" autoPict="0">
                <anchor moveWithCells="1">
                  <from>
                    <xdr:col>1</xdr:col>
                    <xdr:colOff>184150</xdr:colOff>
                    <xdr:row>22</xdr:row>
                    <xdr:rowOff>177800</xdr:rowOff>
                  </from>
                  <to>
                    <xdr:col>1</xdr:col>
                    <xdr:colOff>533400</xdr:colOff>
                    <xdr:row>23</xdr:row>
                    <xdr:rowOff>241300</xdr:rowOff>
                  </to>
                </anchor>
              </controlPr>
            </control>
          </mc:Choice>
        </mc:AlternateContent>
        <mc:AlternateContent xmlns:mc="http://schemas.openxmlformats.org/markup-compatibility/2006">
          <mc:Choice Requires="x14">
            <control shapeId="50204" r:id="rId44" name="Check Box 28">
              <controlPr defaultSize="0" autoFill="0" autoLine="0" autoPict="0">
                <anchor moveWithCells="1">
                  <from>
                    <xdr:col>0</xdr:col>
                    <xdr:colOff>177800</xdr:colOff>
                    <xdr:row>27</xdr:row>
                    <xdr:rowOff>177800</xdr:rowOff>
                  </from>
                  <to>
                    <xdr:col>0</xdr:col>
                    <xdr:colOff>393700</xdr:colOff>
                    <xdr:row>29</xdr:row>
                    <xdr:rowOff>63500</xdr:rowOff>
                  </to>
                </anchor>
              </controlPr>
            </control>
          </mc:Choice>
        </mc:AlternateContent>
        <mc:AlternateContent xmlns:mc="http://schemas.openxmlformats.org/markup-compatibility/2006">
          <mc:Choice Requires="x14">
            <control shapeId="50205" r:id="rId45" name="Check Box 29">
              <controlPr defaultSize="0" autoFill="0" autoLine="0" autoPict="0">
                <anchor moveWithCells="1">
                  <from>
                    <xdr:col>2</xdr:col>
                    <xdr:colOff>203200</xdr:colOff>
                    <xdr:row>27</xdr:row>
                    <xdr:rowOff>177800</xdr:rowOff>
                  </from>
                  <to>
                    <xdr:col>2</xdr:col>
                    <xdr:colOff>406400</xdr:colOff>
                    <xdr:row>29</xdr:row>
                    <xdr:rowOff>63500</xdr:rowOff>
                  </to>
                </anchor>
              </controlPr>
            </control>
          </mc:Choice>
        </mc:AlternateContent>
        <mc:AlternateContent xmlns:mc="http://schemas.openxmlformats.org/markup-compatibility/2006">
          <mc:Choice Requires="x14">
            <control shapeId="50206" r:id="rId46" name="Check Box 30">
              <controlPr defaultSize="0" autoFill="0" autoLine="0" autoPict="0">
                <anchor moveWithCells="1">
                  <from>
                    <xdr:col>1</xdr:col>
                    <xdr:colOff>184150</xdr:colOff>
                    <xdr:row>27</xdr:row>
                    <xdr:rowOff>177800</xdr:rowOff>
                  </from>
                  <to>
                    <xdr:col>1</xdr:col>
                    <xdr:colOff>431800</xdr:colOff>
                    <xdr:row>29</xdr:row>
                    <xdr:rowOff>63500</xdr:rowOff>
                  </to>
                </anchor>
              </controlPr>
            </control>
          </mc:Choice>
        </mc:AlternateContent>
        <mc:AlternateContent xmlns:mc="http://schemas.openxmlformats.org/markup-compatibility/2006">
          <mc:Choice Requires="x14">
            <control shapeId="50207" r:id="rId47" name="Check Box 31">
              <controlPr defaultSize="0" autoFill="0" autoLine="0" autoPict="0">
                <anchor moveWithCells="1">
                  <from>
                    <xdr:col>0</xdr:col>
                    <xdr:colOff>215900</xdr:colOff>
                    <xdr:row>34</xdr:row>
                    <xdr:rowOff>107950</xdr:rowOff>
                  </from>
                  <to>
                    <xdr:col>1</xdr:col>
                    <xdr:colOff>31750</xdr:colOff>
                    <xdr:row>36</xdr:row>
                    <xdr:rowOff>38100</xdr:rowOff>
                  </to>
                </anchor>
              </controlPr>
            </control>
          </mc:Choice>
        </mc:AlternateContent>
        <mc:AlternateContent xmlns:mc="http://schemas.openxmlformats.org/markup-compatibility/2006">
          <mc:Choice Requires="x14">
            <control shapeId="50208" r:id="rId48" name="Check Box 32">
              <controlPr defaultSize="0" autoFill="0" autoLine="0" autoPict="0">
                <anchor moveWithCells="1">
                  <from>
                    <xdr:col>2</xdr:col>
                    <xdr:colOff>215900</xdr:colOff>
                    <xdr:row>34</xdr:row>
                    <xdr:rowOff>139700</xdr:rowOff>
                  </from>
                  <to>
                    <xdr:col>2</xdr:col>
                    <xdr:colOff>603250</xdr:colOff>
                    <xdr:row>36</xdr:row>
                    <xdr:rowOff>31750</xdr:rowOff>
                  </to>
                </anchor>
              </controlPr>
            </control>
          </mc:Choice>
        </mc:AlternateContent>
        <mc:AlternateContent xmlns:mc="http://schemas.openxmlformats.org/markup-compatibility/2006">
          <mc:Choice Requires="x14">
            <control shapeId="50209" r:id="rId49" name="Check Box 33">
              <controlPr defaultSize="0" autoFill="0" autoLine="0" autoPict="0">
                <anchor moveWithCells="1">
                  <from>
                    <xdr:col>1</xdr:col>
                    <xdr:colOff>215900</xdr:colOff>
                    <xdr:row>34</xdr:row>
                    <xdr:rowOff>127000</xdr:rowOff>
                  </from>
                  <to>
                    <xdr:col>2</xdr:col>
                    <xdr:colOff>38100</xdr:colOff>
                    <xdr:row>36</xdr:row>
                    <xdr:rowOff>63500</xdr:rowOff>
                  </to>
                </anchor>
              </controlPr>
            </control>
          </mc:Choice>
        </mc:AlternateContent>
        <mc:AlternateContent xmlns:mc="http://schemas.openxmlformats.org/markup-compatibility/2006">
          <mc:Choice Requires="x14">
            <control shapeId="50210" r:id="rId50" name="Check Box 34">
              <controlPr defaultSize="0" autoFill="0" autoLine="0" autoPict="0">
                <anchor moveWithCells="1">
                  <from>
                    <xdr:col>0</xdr:col>
                    <xdr:colOff>177800</xdr:colOff>
                    <xdr:row>43</xdr:row>
                    <xdr:rowOff>203200</xdr:rowOff>
                  </from>
                  <to>
                    <xdr:col>1</xdr:col>
                    <xdr:colOff>304800</xdr:colOff>
                    <xdr:row>45</xdr:row>
                    <xdr:rowOff>69850</xdr:rowOff>
                  </to>
                </anchor>
              </controlPr>
            </control>
          </mc:Choice>
        </mc:AlternateContent>
        <mc:AlternateContent xmlns:mc="http://schemas.openxmlformats.org/markup-compatibility/2006">
          <mc:Choice Requires="x14">
            <control shapeId="50211" r:id="rId51" name="Check Box 35">
              <controlPr defaultSize="0" autoFill="0" autoLine="0" autoPict="0">
                <anchor moveWithCells="1">
                  <from>
                    <xdr:col>2</xdr:col>
                    <xdr:colOff>203200</xdr:colOff>
                    <xdr:row>43</xdr:row>
                    <xdr:rowOff>190500</xdr:rowOff>
                  </from>
                  <to>
                    <xdr:col>3</xdr:col>
                    <xdr:colOff>330200</xdr:colOff>
                    <xdr:row>45</xdr:row>
                    <xdr:rowOff>63500</xdr:rowOff>
                  </to>
                </anchor>
              </controlPr>
            </control>
          </mc:Choice>
        </mc:AlternateContent>
        <mc:AlternateContent xmlns:mc="http://schemas.openxmlformats.org/markup-compatibility/2006">
          <mc:Choice Requires="x14">
            <control shapeId="50212" r:id="rId52" name="Check Box 36">
              <controlPr defaultSize="0" autoFill="0" autoLine="0" autoPict="0">
                <anchor moveWithCells="1">
                  <from>
                    <xdr:col>1</xdr:col>
                    <xdr:colOff>190500</xdr:colOff>
                    <xdr:row>43</xdr:row>
                    <xdr:rowOff>190500</xdr:rowOff>
                  </from>
                  <to>
                    <xdr:col>2</xdr:col>
                    <xdr:colOff>38100</xdr:colOff>
                    <xdr:row>45</xdr:row>
                    <xdr:rowOff>50800</xdr:rowOff>
                  </to>
                </anchor>
              </controlPr>
            </control>
          </mc:Choice>
        </mc:AlternateContent>
        <mc:AlternateContent xmlns:mc="http://schemas.openxmlformats.org/markup-compatibility/2006">
          <mc:Choice Requires="x14">
            <control shapeId="50213" r:id="rId53" name="Check Box 37">
              <controlPr defaultSize="0" autoFill="0" autoLine="0" autoPict="0">
                <anchor moveWithCells="1">
                  <from>
                    <xdr:col>0</xdr:col>
                    <xdr:colOff>165100</xdr:colOff>
                    <xdr:row>48</xdr:row>
                    <xdr:rowOff>146050</xdr:rowOff>
                  </from>
                  <to>
                    <xdr:col>1</xdr:col>
                    <xdr:colOff>298450</xdr:colOff>
                    <xdr:row>50</xdr:row>
                    <xdr:rowOff>50800</xdr:rowOff>
                  </to>
                </anchor>
              </controlPr>
            </control>
          </mc:Choice>
        </mc:AlternateContent>
        <mc:AlternateContent xmlns:mc="http://schemas.openxmlformats.org/markup-compatibility/2006">
          <mc:Choice Requires="x14">
            <control shapeId="50214" r:id="rId54" name="Check Box 38">
              <controlPr defaultSize="0" autoFill="0" autoLine="0" autoPict="0">
                <anchor moveWithCells="1">
                  <from>
                    <xdr:col>2</xdr:col>
                    <xdr:colOff>184150</xdr:colOff>
                    <xdr:row>48</xdr:row>
                    <xdr:rowOff>152400</xdr:rowOff>
                  </from>
                  <to>
                    <xdr:col>3</xdr:col>
                    <xdr:colOff>304800</xdr:colOff>
                    <xdr:row>50</xdr:row>
                    <xdr:rowOff>63500</xdr:rowOff>
                  </to>
                </anchor>
              </controlPr>
            </control>
          </mc:Choice>
        </mc:AlternateContent>
        <mc:AlternateContent xmlns:mc="http://schemas.openxmlformats.org/markup-compatibility/2006">
          <mc:Choice Requires="x14">
            <control shapeId="50215" r:id="rId55" name="Check Box 39">
              <controlPr defaultSize="0" autoFill="0" autoLine="0" autoPict="0">
                <anchor moveWithCells="1">
                  <from>
                    <xdr:col>1</xdr:col>
                    <xdr:colOff>190500</xdr:colOff>
                    <xdr:row>48</xdr:row>
                    <xdr:rowOff>146050</xdr:rowOff>
                  </from>
                  <to>
                    <xdr:col>2</xdr:col>
                    <xdr:colOff>38100</xdr:colOff>
                    <xdr:row>50</xdr:row>
                    <xdr:rowOff>38100</xdr:rowOff>
                  </to>
                </anchor>
              </controlPr>
            </control>
          </mc:Choice>
        </mc:AlternateContent>
        <mc:AlternateContent xmlns:mc="http://schemas.openxmlformats.org/markup-compatibility/2006">
          <mc:Choice Requires="x14">
            <control shapeId="50216" r:id="rId56" name="Check Box 40">
              <controlPr defaultSize="0" autoFill="0" autoLine="0" autoPict="0">
                <anchor moveWithCells="1">
                  <from>
                    <xdr:col>0</xdr:col>
                    <xdr:colOff>215900</xdr:colOff>
                    <xdr:row>54</xdr:row>
                    <xdr:rowOff>152400</xdr:rowOff>
                  </from>
                  <to>
                    <xdr:col>1</xdr:col>
                    <xdr:colOff>342900</xdr:colOff>
                    <xdr:row>56</xdr:row>
                    <xdr:rowOff>63500</xdr:rowOff>
                  </to>
                </anchor>
              </controlPr>
            </control>
          </mc:Choice>
        </mc:AlternateContent>
        <mc:AlternateContent xmlns:mc="http://schemas.openxmlformats.org/markup-compatibility/2006">
          <mc:Choice Requires="x14">
            <control shapeId="50217" r:id="rId57" name="Check Box 41">
              <controlPr defaultSize="0" autoFill="0" autoLine="0" autoPict="0">
                <anchor moveWithCells="1">
                  <from>
                    <xdr:col>2</xdr:col>
                    <xdr:colOff>190500</xdr:colOff>
                    <xdr:row>54</xdr:row>
                    <xdr:rowOff>165100</xdr:rowOff>
                  </from>
                  <to>
                    <xdr:col>3</xdr:col>
                    <xdr:colOff>317500</xdr:colOff>
                    <xdr:row>56</xdr:row>
                    <xdr:rowOff>69850</xdr:rowOff>
                  </to>
                </anchor>
              </controlPr>
            </control>
          </mc:Choice>
        </mc:AlternateContent>
        <mc:AlternateContent xmlns:mc="http://schemas.openxmlformats.org/markup-compatibility/2006">
          <mc:Choice Requires="x14">
            <control shapeId="50218" r:id="rId58" name="Check Box 42">
              <controlPr defaultSize="0" autoFill="0" autoLine="0" autoPict="0">
                <anchor moveWithCells="1">
                  <from>
                    <xdr:col>1</xdr:col>
                    <xdr:colOff>203200</xdr:colOff>
                    <xdr:row>54</xdr:row>
                    <xdr:rowOff>152400</xdr:rowOff>
                  </from>
                  <to>
                    <xdr:col>2</xdr:col>
                    <xdr:colOff>50800</xdr:colOff>
                    <xdr:row>56</xdr:row>
                    <xdr:rowOff>50800</xdr:rowOff>
                  </to>
                </anchor>
              </controlPr>
            </control>
          </mc:Choice>
        </mc:AlternateContent>
        <mc:AlternateContent xmlns:mc="http://schemas.openxmlformats.org/markup-compatibility/2006">
          <mc:Choice Requires="x14">
            <control shapeId="50219" r:id="rId59" name="Check Box 43">
              <controlPr defaultSize="0" autoFill="0" autoLine="0" autoPict="0">
                <anchor moveWithCells="1">
                  <from>
                    <xdr:col>0</xdr:col>
                    <xdr:colOff>215900</xdr:colOff>
                    <xdr:row>56</xdr:row>
                    <xdr:rowOff>165100</xdr:rowOff>
                  </from>
                  <to>
                    <xdr:col>1</xdr:col>
                    <xdr:colOff>342900</xdr:colOff>
                    <xdr:row>58</xdr:row>
                    <xdr:rowOff>69850</xdr:rowOff>
                  </to>
                </anchor>
              </controlPr>
            </control>
          </mc:Choice>
        </mc:AlternateContent>
        <mc:AlternateContent xmlns:mc="http://schemas.openxmlformats.org/markup-compatibility/2006">
          <mc:Choice Requires="x14">
            <control shapeId="50220" r:id="rId60" name="Check Box 44">
              <controlPr defaultSize="0" autoFill="0" autoLine="0" autoPict="0">
                <anchor moveWithCells="1">
                  <from>
                    <xdr:col>2</xdr:col>
                    <xdr:colOff>190500</xdr:colOff>
                    <xdr:row>56</xdr:row>
                    <xdr:rowOff>177800</xdr:rowOff>
                  </from>
                  <to>
                    <xdr:col>3</xdr:col>
                    <xdr:colOff>317500</xdr:colOff>
                    <xdr:row>58</xdr:row>
                    <xdr:rowOff>76200</xdr:rowOff>
                  </to>
                </anchor>
              </controlPr>
            </control>
          </mc:Choice>
        </mc:AlternateContent>
        <mc:AlternateContent xmlns:mc="http://schemas.openxmlformats.org/markup-compatibility/2006">
          <mc:Choice Requires="x14">
            <control shapeId="50221" r:id="rId61" name="Check Box 45">
              <controlPr defaultSize="0" autoFill="0" autoLine="0" autoPict="0">
                <anchor moveWithCells="1">
                  <from>
                    <xdr:col>1</xdr:col>
                    <xdr:colOff>203200</xdr:colOff>
                    <xdr:row>56</xdr:row>
                    <xdr:rowOff>165100</xdr:rowOff>
                  </from>
                  <to>
                    <xdr:col>2</xdr:col>
                    <xdr:colOff>50800</xdr:colOff>
                    <xdr:row>58</xdr:row>
                    <xdr:rowOff>63500</xdr:rowOff>
                  </to>
                </anchor>
              </controlPr>
            </control>
          </mc:Choice>
        </mc:AlternateContent>
        <mc:AlternateContent xmlns:mc="http://schemas.openxmlformats.org/markup-compatibility/2006">
          <mc:Choice Requires="x14">
            <control shapeId="50222" r:id="rId62" name="Check Box 46">
              <controlPr defaultSize="0" autoFill="0" autoLine="0" autoPict="0">
                <anchor moveWithCells="1">
                  <from>
                    <xdr:col>0</xdr:col>
                    <xdr:colOff>203200</xdr:colOff>
                    <xdr:row>58</xdr:row>
                    <xdr:rowOff>146050</xdr:rowOff>
                  </from>
                  <to>
                    <xdr:col>1</xdr:col>
                    <xdr:colOff>336550</xdr:colOff>
                    <xdr:row>60</xdr:row>
                    <xdr:rowOff>50800</xdr:rowOff>
                  </to>
                </anchor>
              </controlPr>
            </control>
          </mc:Choice>
        </mc:AlternateContent>
        <mc:AlternateContent xmlns:mc="http://schemas.openxmlformats.org/markup-compatibility/2006">
          <mc:Choice Requires="x14">
            <control shapeId="50223" r:id="rId63" name="Check Box 47">
              <controlPr defaultSize="0" autoFill="0" autoLine="0" autoPict="0">
                <anchor moveWithCells="1">
                  <from>
                    <xdr:col>2</xdr:col>
                    <xdr:colOff>190500</xdr:colOff>
                    <xdr:row>58</xdr:row>
                    <xdr:rowOff>152400</xdr:rowOff>
                  </from>
                  <to>
                    <xdr:col>3</xdr:col>
                    <xdr:colOff>317500</xdr:colOff>
                    <xdr:row>60</xdr:row>
                    <xdr:rowOff>63500</xdr:rowOff>
                  </to>
                </anchor>
              </controlPr>
            </control>
          </mc:Choice>
        </mc:AlternateContent>
        <mc:AlternateContent xmlns:mc="http://schemas.openxmlformats.org/markup-compatibility/2006">
          <mc:Choice Requires="x14">
            <control shapeId="50224" r:id="rId64" name="Check Box 48">
              <controlPr defaultSize="0" autoFill="0" autoLine="0" autoPict="0">
                <anchor moveWithCells="1">
                  <from>
                    <xdr:col>1</xdr:col>
                    <xdr:colOff>203200</xdr:colOff>
                    <xdr:row>58</xdr:row>
                    <xdr:rowOff>165100</xdr:rowOff>
                  </from>
                  <to>
                    <xdr:col>2</xdr:col>
                    <xdr:colOff>50800</xdr:colOff>
                    <xdr:row>60</xdr:row>
                    <xdr:rowOff>63500</xdr:rowOff>
                  </to>
                </anchor>
              </controlPr>
            </control>
          </mc:Choice>
        </mc:AlternateContent>
        <mc:AlternateContent xmlns:mc="http://schemas.openxmlformats.org/markup-compatibility/2006">
          <mc:Choice Requires="x14">
            <control shapeId="50225" r:id="rId65" name="Check Box 49">
              <controlPr defaultSize="0" autoFill="0" autoLine="0" autoPict="0">
                <anchor moveWithCells="1">
                  <from>
                    <xdr:col>0</xdr:col>
                    <xdr:colOff>203200</xdr:colOff>
                    <xdr:row>60</xdr:row>
                    <xdr:rowOff>152400</xdr:rowOff>
                  </from>
                  <to>
                    <xdr:col>1</xdr:col>
                    <xdr:colOff>336550</xdr:colOff>
                    <xdr:row>62</xdr:row>
                    <xdr:rowOff>63500</xdr:rowOff>
                  </to>
                </anchor>
              </controlPr>
            </control>
          </mc:Choice>
        </mc:AlternateContent>
        <mc:AlternateContent xmlns:mc="http://schemas.openxmlformats.org/markup-compatibility/2006">
          <mc:Choice Requires="x14">
            <control shapeId="50226" r:id="rId66" name="Check Box 50">
              <controlPr defaultSize="0" autoFill="0" autoLine="0" autoPict="0">
                <anchor moveWithCells="1">
                  <from>
                    <xdr:col>2</xdr:col>
                    <xdr:colOff>190500</xdr:colOff>
                    <xdr:row>60</xdr:row>
                    <xdr:rowOff>165100</xdr:rowOff>
                  </from>
                  <to>
                    <xdr:col>3</xdr:col>
                    <xdr:colOff>317500</xdr:colOff>
                    <xdr:row>62</xdr:row>
                    <xdr:rowOff>69850</xdr:rowOff>
                  </to>
                </anchor>
              </controlPr>
            </control>
          </mc:Choice>
        </mc:AlternateContent>
        <mc:AlternateContent xmlns:mc="http://schemas.openxmlformats.org/markup-compatibility/2006">
          <mc:Choice Requires="x14">
            <control shapeId="50227" r:id="rId67" name="Check Box 51">
              <controlPr defaultSize="0" autoFill="0" autoLine="0" autoPict="0">
                <anchor moveWithCells="1">
                  <from>
                    <xdr:col>1</xdr:col>
                    <xdr:colOff>190500</xdr:colOff>
                    <xdr:row>60</xdr:row>
                    <xdr:rowOff>146050</xdr:rowOff>
                  </from>
                  <to>
                    <xdr:col>2</xdr:col>
                    <xdr:colOff>38100</xdr:colOff>
                    <xdr:row>62</xdr:row>
                    <xdr:rowOff>38100</xdr:rowOff>
                  </to>
                </anchor>
              </controlPr>
            </control>
          </mc:Choice>
        </mc:AlternateContent>
        <mc:AlternateContent xmlns:mc="http://schemas.openxmlformats.org/markup-compatibility/2006">
          <mc:Choice Requires="x14">
            <control shapeId="50228" r:id="rId68" name="Check Box 52">
              <controlPr defaultSize="0" autoFill="0" autoLine="0" autoPict="0">
                <anchor moveWithCells="1">
                  <from>
                    <xdr:col>0</xdr:col>
                    <xdr:colOff>190500</xdr:colOff>
                    <xdr:row>74</xdr:row>
                    <xdr:rowOff>165100</xdr:rowOff>
                  </from>
                  <to>
                    <xdr:col>1</xdr:col>
                    <xdr:colOff>215900</xdr:colOff>
                    <xdr:row>76</xdr:row>
                    <xdr:rowOff>0</xdr:rowOff>
                  </to>
                </anchor>
              </controlPr>
            </control>
          </mc:Choice>
        </mc:AlternateContent>
        <mc:AlternateContent xmlns:mc="http://schemas.openxmlformats.org/markup-compatibility/2006">
          <mc:Choice Requires="x14">
            <control shapeId="50229" r:id="rId69" name="Check Box 53">
              <controlPr defaultSize="0" autoFill="0" autoLine="0" autoPict="0">
                <anchor moveWithCells="1">
                  <from>
                    <xdr:col>2</xdr:col>
                    <xdr:colOff>203200</xdr:colOff>
                    <xdr:row>74</xdr:row>
                    <xdr:rowOff>184150</xdr:rowOff>
                  </from>
                  <to>
                    <xdr:col>3</xdr:col>
                    <xdr:colOff>190500</xdr:colOff>
                    <xdr:row>76</xdr:row>
                    <xdr:rowOff>0</xdr:rowOff>
                  </to>
                </anchor>
              </controlPr>
            </control>
          </mc:Choice>
        </mc:AlternateContent>
        <mc:AlternateContent xmlns:mc="http://schemas.openxmlformats.org/markup-compatibility/2006">
          <mc:Choice Requires="x14">
            <control shapeId="50230" r:id="rId70" name="Check Box 54">
              <controlPr defaultSize="0" autoFill="0" autoLine="0" autoPict="0">
                <anchor moveWithCells="1">
                  <from>
                    <xdr:col>1</xdr:col>
                    <xdr:colOff>222250</xdr:colOff>
                    <xdr:row>74</xdr:row>
                    <xdr:rowOff>184150</xdr:rowOff>
                  </from>
                  <to>
                    <xdr:col>2</xdr:col>
                    <xdr:colOff>304800</xdr:colOff>
                    <xdr:row>76</xdr:row>
                    <xdr:rowOff>12700</xdr:rowOff>
                  </to>
                </anchor>
              </controlPr>
            </control>
          </mc:Choice>
        </mc:AlternateContent>
        <mc:AlternateContent xmlns:mc="http://schemas.openxmlformats.org/markup-compatibility/2006">
          <mc:Choice Requires="x14">
            <control shapeId="50231" r:id="rId71" name="Check Box 55">
              <controlPr defaultSize="0" autoFill="0" autoLine="0" autoPict="0">
                <anchor moveWithCells="1">
                  <from>
                    <xdr:col>0</xdr:col>
                    <xdr:colOff>203200</xdr:colOff>
                    <xdr:row>77</xdr:row>
                    <xdr:rowOff>12700</xdr:rowOff>
                  </from>
                  <to>
                    <xdr:col>1</xdr:col>
                    <xdr:colOff>190500</xdr:colOff>
                    <xdr:row>78</xdr:row>
                    <xdr:rowOff>0</xdr:rowOff>
                  </to>
                </anchor>
              </controlPr>
            </control>
          </mc:Choice>
        </mc:AlternateContent>
        <mc:AlternateContent xmlns:mc="http://schemas.openxmlformats.org/markup-compatibility/2006">
          <mc:Choice Requires="x14">
            <control shapeId="50232" r:id="rId72" name="Check Box 56">
              <controlPr defaultSize="0" autoFill="0" autoLine="0" autoPict="0">
                <anchor moveWithCells="1">
                  <from>
                    <xdr:col>2</xdr:col>
                    <xdr:colOff>184150</xdr:colOff>
                    <xdr:row>77</xdr:row>
                    <xdr:rowOff>0</xdr:rowOff>
                  </from>
                  <to>
                    <xdr:col>3</xdr:col>
                    <xdr:colOff>222250</xdr:colOff>
                    <xdr:row>78</xdr:row>
                    <xdr:rowOff>0</xdr:rowOff>
                  </to>
                </anchor>
              </controlPr>
            </control>
          </mc:Choice>
        </mc:AlternateContent>
        <mc:AlternateContent xmlns:mc="http://schemas.openxmlformats.org/markup-compatibility/2006">
          <mc:Choice Requires="x14">
            <control shapeId="50233" r:id="rId73" name="Check Box 57">
              <controlPr defaultSize="0" autoFill="0" autoLine="0" autoPict="0">
                <anchor moveWithCells="1">
                  <from>
                    <xdr:col>1</xdr:col>
                    <xdr:colOff>190500</xdr:colOff>
                    <xdr:row>77</xdr:row>
                    <xdr:rowOff>25400</xdr:rowOff>
                  </from>
                  <to>
                    <xdr:col>2</xdr:col>
                    <xdr:colOff>266700</xdr:colOff>
                    <xdr:row>77</xdr:row>
                    <xdr:rowOff>393700</xdr:rowOff>
                  </to>
                </anchor>
              </controlPr>
            </control>
          </mc:Choice>
        </mc:AlternateContent>
        <mc:AlternateContent xmlns:mc="http://schemas.openxmlformats.org/markup-compatibility/2006">
          <mc:Choice Requires="x14">
            <control shapeId="50234" r:id="rId74" name="Check Box 58">
              <controlPr defaultSize="0" autoFill="0" autoLine="0" autoPict="0">
                <anchor moveWithCells="1">
                  <from>
                    <xdr:col>0</xdr:col>
                    <xdr:colOff>177800</xdr:colOff>
                    <xdr:row>67</xdr:row>
                    <xdr:rowOff>165100</xdr:rowOff>
                  </from>
                  <to>
                    <xdr:col>1</xdr:col>
                    <xdr:colOff>304800</xdr:colOff>
                    <xdr:row>69</xdr:row>
                    <xdr:rowOff>50800</xdr:rowOff>
                  </to>
                </anchor>
              </controlPr>
            </control>
          </mc:Choice>
        </mc:AlternateContent>
        <mc:AlternateContent xmlns:mc="http://schemas.openxmlformats.org/markup-compatibility/2006">
          <mc:Choice Requires="x14">
            <control shapeId="50235" r:id="rId75" name="Check Box 59">
              <controlPr defaultSize="0" autoFill="0" autoLine="0" autoPict="0">
                <anchor moveWithCells="1">
                  <from>
                    <xdr:col>2</xdr:col>
                    <xdr:colOff>184150</xdr:colOff>
                    <xdr:row>67</xdr:row>
                    <xdr:rowOff>152400</xdr:rowOff>
                  </from>
                  <to>
                    <xdr:col>3</xdr:col>
                    <xdr:colOff>304800</xdr:colOff>
                    <xdr:row>69</xdr:row>
                    <xdr:rowOff>38100</xdr:rowOff>
                  </to>
                </anchor>
              </controlPr>
            </control>
          </mc:Choice>
        </mc:AlternateContent>
        <mc:AlternateContent xmlns:mc="http://schemas.openxmlformats.org/markup-compatibility/2006">
          <mc:Choice Requires="x14">
            <control shapeId="50236" r:id="rId76" name="Check Box 60">
              <controlPr defaultSize="0" autoFill="0" autoLine="0" autoPict="0">
                <anchor moveWithCells="1">
                  <from>
                    <xdr:col>1</xdr:col>
                    <xdr:colOff>190500</xdr:colOff>
                    <xdr:row>67</xdr:row>
                    <xdr:rowOff>146050</xdr:rowOff>
                  </from>
                  <to>
                    <xdr:col>2</xdr:col>
                    <xdr:colOff>38100</xdr:colOff>
                    <xdr:row>69</xdr:row>
                    <xdr:rowOff>25400</xdr:rowOff>
                  </to>
                </anchor>
              </controlPr>
            </control>
          </mc:Choice>
        </mc:AlternateContent>
        <mc:AlternateContent xmlns:mc="http://schemas.openxmlformats.org/markup-compatibility/2006">
          <mc:Choice Requires="x14">
            <control shapeId="50237" r:id="rId77" name="Check Box 61">
              <controlPr defaultSize="0" autoFill="0" autoLine="0" autoPict="0">
                <anchor moveWithCells="1">
                  <from>
                    <xdr:col>0</xdr:col>
                    <xdr:colOff>177800</xdr:colOff>
                    <xdr:row>69</xdr:row>
                    <xdr:rowOff>165100</xdr:rowOff>
                  </from>
                  <to>
                    <xdr:col>1</xdr:col>
                    <xdr:colOff>304800</xdr:colOff>
                    <xdr:row>71</xdr:row>
                    <xdr:rowOff>0</xdr:rowOff>
                  </to>
                </anchor>
              </controlPr>
            </control>
          </mc:Choice>
        </mc:AlternateContent>
        <mc:AlternateContent xmlns:mc="http://schemas.openxmlformats.org/markup-compatibility/2006">
          <mc:Choice Requires="x14">
            <control shapeId="50238" r:id="rId78" name="Check Box 62">
              <controlPr defaultSize="0" autoFill="0" autoLine="0" autoPict="0">
                <anchor moveWithCells="1">
                  <from>
                    <xdr:col>2</xdr:col>
                    <xdr:colOff>177800</xdr:colOff>
                    <xdr:row>69</xdr:row>
                    <xdr:rowOff>177800</xdr:rowOff>
                  </from>
                  <to>
                    <xdr:col>3</xdr:col>
                    <xdr:colOff>298450</xdr:colOff>
                    <xdr:row>71</xdr:row>
                    <xdr:rowOff>12700</xdr:rowOff>
                  </to>
                </anchor>
              </controlPr>
            </control>
          </mc:Choice>
        </mc:AlternateContent>
        <mc:AlternateContent xmlns:mc="http://schemas.openxmlformats.org/markup-compatibility/2006">
          <mc:Choice Requires="x14">
            <control shapeId="50239" r:id="rId79" name="Check Box 63">
              <controlPr defaultSize="0" autoFill="0" autoLine="0" autoPict="0">
                <anchor moveWithCells="1">
                  <from>
                    <xdr:col>1</xdr:col>
                    <xdr:colOff>203200</xdr:colOff>
                    <xdr:row>69</xdr:row>
                    <xdr:rowOff>184150</xdr:rowOff>
                  </from>
                  <to>
                    <xdr:col>2</xdr:col>
                    <xdr:colOff>50800</xdr:colOff>
                    <xdr:row>71</xdr:row>
                    <xdr:rowOff>12700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2000000}">
          <x14:formula1>
            <xm:f>'Agency-County'!$A$2:$A$22</xm:f>
          </x14:formula1>
          <xm:sqref>G2:M2</xm:sqref>
        </x14:dataValidation>
      </x14:dataValidations>
    </ext>
  </extLs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59999389629810485"/>
  </sheetPr>
  <dimension ref="A1:M98"/>
  <sheetViews>
    <sheetView showGridLines="0" zoomScaleNormal="100" zoomScaleSheetLayoutView="100" workbookViewId="0">
      <selection activeCell="P12" sqref="P12"/>
    </sheetView>
  </sheetViews>
  <sheetFormatPr defaultRowHeight="14.5" x14ac:dyDescent="0.35"/>
  <cols>
    <col min="3" max="3" width="10.1796875" customWidth="1"/>
    <col min="11" max="11" width="14" customWidth="1"/>
    <col min="12" max="12" width="10.453125" customWidth="1"/>
    <col min="13" max="13" width="14.81640625" customWidth="1"/>
  </cols>
  <sheetData>
    <row r="1" spans="1:13" ht="2.9" customHeight="1" thickBot="1" x14ac:dyDescent="0.4">
      <c r="A1" s="1024"/>
      <c r="B1" s="1024"/>
      <c r="C1" s="1024"/>
      <c r="D1" s="1024"/>
      <c r="E1" s="1024"/>
      <c r="F1" s="1024"/>
      <c r="G1" s="1024"/>
      <c r="H1" s="1024"/>
      <c r="I1" s="1024"/>
      <c r="J1" s="1024"/>
      <c r="K1" s="1024"/>
      <c r="L1" s="1024"/>
      <c r="M1" s="1024"/>
    </row>
    <row r="2" spans="1:13" s="291" customFormat="1" ht="16" thickBot="1" x14ac:dyDescent="0.4">
      <c r="A2" s="415" t="s">
        <v>200</v>
      </c>
      <c r="B2" s="1328">
        <f>'Contact Info'!B3</f>
        <v>0</v>
      </c>
      <c r="C2" s="1328"/>
      <c r="D2" s="1236" t="s">
        <v>776</v>
      </c>
      <c r="E2" s="1236"/>
      <c r="F2" s="1236"/>
      <c r="G2" s="1235"/>
      <c r="H2" s="1235"/>
      <c r="I2" s="1235"/>
      <c r="J2" s="1235"/>
      <c r="K2" s="1235"/>
      <c r="L2" s="1235"/>
      <c r="M2" s="1235"/>
    </row>
    <row r="3" spans="1:13" ht="21.5" thickBot="1" x14ac:dyDescent="0.55000000000000004">
      <c r="A3" s="1329" t="s">
        <v>951</v>
      </c>
      <c r="B3" s="1329"/>
      <c r="C3" s="1329"/>
      <c r="D3" s="1329"/>
      <c r="E3" s="1329"/>
      <c r="F3" s="1329"/>
      <c r="G3" s="1329"/>
      <c r="H3" s="1329"/>
      <c r="I3" s="1329"/>
      <c r="J3" s="1329"/>
      <c r="K3" s="1329"/>
      <c r="L3" s="1329"/>
      <c r="M3" s="1329"/>
    </row>
    <row r="4" spans="1:13" ht="30" customHeight="1" thickBot="1" x14ac:dyDescent="0.4">
      <c r="A4" s="1330" t="s">
        <v>879</v>
      </c>
      <c r="B4" s="1330"/>
      <c r="C4" s="1330"/>
      <c r="D4" s="1330"/>
      <c r="E4" s="1330"/>
      <c r="F4" s="1330"/>
      <c r="G4" s="1330"/>
      <c r="H4" s="1330"/>
      <c r="I4" s="1330"/>
      <c r="J4" s="1331" t="s">
        <v>778</v>
      </c>
      <c r="K4" s="1331"/>
      <c r="L4" s="1331" t="s">
        <v>779</v>
      </c>
      <c r="M4" s="1331"/>
    </row>
    <row r="5" spans="1:13" ht="20" customHeight="1" thickBot="1" x14ac:dyDescent="0.4">
      <c r="A5" s="1327" t="s">
        <v>836</v>
      </c>
      <c r="B5" s="1327"/>
      <c r="C5" s="1327"/>
      <c r="D5" s="1327"/>
      <c r="E5" s="1327"/>
      <c r="F5" s="1327"/>
      <c r="G5" s="1327"/>
      <c r="H5" s="1327"/>
      <c r="I5" s="1327"/>
      <c r="J5" s="1326"/>
      <c r="K5" s="1326"/>
      <c r="L5" s="1326"/>
      <c r="M5" s="1326"/>
    </row>
    <row r="6" spans="1:13" ht="20" customHeight="1" thickBot="1" x14ac:dyDescent="0.4">
      <c r="A6" s="1327" t="s">
        <v>837</v>
      </c>
      <c r="B6" s="1327"/>
      <c r="C6" s="1327"/>
      <c r="D6" s="1327"/>
      <c r="E6" s="1327"/>
      <c r="F6" s="1327"/>
      <c r="G6" s="1327"/>
      <c r="H6" s="1327"/>
      <c r="I6" s="1327"/>
      <c r="J6" s="1326"/>
      <c r="K6" s="1326"/>
      <c r="L6" s="1326"/>
      <c r="M6" s="1326"/>
    </row>
    <row r="7" spans="1:13" ht="20" customHeight="1" thickBot="1" x14ac:dyDescent="0.4">
      <c r="A7" s="1327" t="s">
        <v>400</v>
      </c>
      <c r="B7" s="1327"/>
      <c r="C7" s="1327"/>
      <c r="D7" s="1327"/>
      <c r="E7" s="1327"/>
      <c r="F7" s="1327"/>
      <c r="G7" s="1327"/>
      <c r="H7" s="1327"/>
      <c r="I7" s="1327"/>
      <c r="J7" s="1326"/>
      <c r="K7" s="1326"/>
      <c r="L7" s="1326"/>
      <c r="M7" s="1326"/>
    </row>
    <row r="8" spans="1:13" ht="20" customHeight="1" thickBot="1" x14ac:dyDescent="0.4">
      <c r="A8" s="1327" t="s">
        <v>908</v>
      </c>
      <c r="B8" s="1327"/>
      <c r="C8" s="1327"/>
      <c r="D8" s="1327"/>
      <c r="E8" s="1327"/>
      <c r="F8" s="1327"/>
      <c r="G8" s="1327"/>
      <c r="H8" s="1327"/>
      <c r="I8" s="1327"/>
      <c r="J8" s="1326"/>
      <c r="K8" s="1326"/>
      <c r="L8" s="1326"/>
      <c r="M8" s="1326"/>
    </row>
    <row r="9" spans="1:13" ht="15" thickBot="1" x14ac:dyDescent="0.4">
      <c r="A9" s="1387" t="s">
        <v>876</v>
      </c>
      <c r="B9" s="1388"/>
      <c r="C9" s="1388"/>
      <c r="D9" s="1388"/>
      <c r="E9" s="1388"/>
      <c r="F9" s="1388"/>
      <c r="G9" s="1388"/>
      <c r="H9" s="1388"/>
      <c r="I9" s="1388"/>
      <c r="J9" s="1388"/>
      <c r="K9" s="1388"/>
      <c r="L9" s="1388"/>
      <c r="M9" s="1389"/>
    </row>
    <row r="10" spans="1:13" ht="15" thickBot="1" x14ac:dyDescent="0.4">
      <c r="A10" s="1387"/>
      <c r="B10" s="1388"/>
      <c r="C10" s="1388"/>
      <c r="D10" s="1388"/>
      <c r="E10" s="1388"/>
      <c r="F10" s="1388"/>
      <c r="G10" s="1388"/>
      <c r="H10" s="1388"/>
      <c r="I10" s="1388"/>
      <c r="J10" s="1388"/>
      <c r="K10" s="1388"/>
      <c r="L10" s="1388"/>
      <c r="M10" s="1389"/>
    </row>
    <row r="11" spans="1:13" ht="15" thickBot="1" x14ac:dyDescent="0.4">
      <c r="A11" s="1387"/>
      <c r="B11" s="1388"/>
      <c r="C11" s="1388"/>
      <c r="D11" s="1388"/>
      <c r="E11" s="1388"/>
      <c r="F11" s="1388"/>
      <c r="G11" s="1388"/>
      <c r="H11" s="1388"/>
      <c r="I11" s="1388"/>
      <c r="J11" s="1388"/>
      <c r="K11" s="1388"/>
      <c r="L11" s="1388"/>
      <c r="M11" s="1389"/>
    </row>
    <row r="12" spans="1:13" ht="15" thickBot="1" x14ac:dyDescent="0.4">
      <c r="A12" s="1324" t="s">
        <v>781</v>
      </c>
      <c r="B12" s="1324"/>
      <c r="C12" s="1324"/>
      <c r="D12" s="1324"/>
      <c r="E12" s="1324"/>
      <c r="F12" s="1324"/>
      <c r="G12" s="1324"/>
      <c r="H12" s="1324"/>
      <c r="I12" s="1324"/>
      <c r="J12" s="1324"/>
      <c r="K12" s="1324"/>
      <c r="L12" s="1324"/>
      <c r="M12" s="1324"/>
    </row>
    <row r="13" spans="1:13" ht="15.75" customHeight="1" thickBot="1" x14ac:dyDescent="0.4">
      <c r="A13" s="1325" t="s">
        <v>782</v>
      </c>
      <c r="B13" s="1325"/>
      <c r="C13" s="1325"/>
      <c r="D13" s="1246" t="s">
        <v>24</v>
      </c>
      <c r="E13" s="1247"/>
      <c r="F13" s="1428"/>
      <c r="G13" s="1429"/>
      <c r="H13" s="1429"/>
      <c r="I13" s="1429"/>
      <c r="J13" s="1429"/>
      <c r="K13" s="1429"/>
      <c r="L13" s="1429"/>
      <c r="M13" s="1430"/>
    </row>
    <row r="14" spans="1:13" ht="15.75" customHeight="1" thickBot="1" x14ac:dyDescent="0.4">
      <c r="A14" s="1325"/>
      <c r="B14" s="1325"/>
      <c r="C14" s="1325"/>
      <c r="D14" s="1248"/>
      <c r="E14" s="1249"/>
      <c r="F14" s="1431"/>
      <c r="G14" s="1432"/>
      <c r="H14" s="1432"/>
      <c r="I14" s="1432"/>
      <c r="J14" s="1432"/>
      <c r="K14" s="1432"/>
      <c r="L14" s="1432"/>
      <c r="M14" s="1433"/>
    </row>
    <row r="15" spans="1:13" ht="15" thickBot="1" x14ac:dyDescent="0.4">
      <c r="A15" s="292" t="s">
        <v>789</v>
      </c>
      <c r="B15" s="292" t="s">
        <v>132</v>
      </c>
      <c r="C15" s="292" t="s">
        <v>790</v>
      </c>
      <c r="D15" s="1318" t="s">
        <v>783</v>
      </c>
      <c r="E15" s="1318"/>
      <c r="F15" s="1318"/>
      <c r="G15" s="1318"/>
      <c r="H15" s="1318"/>
      <c r="I15" s="1318"/>
      <c r="J15" s="1318"/>
      <c r="K15" s="1318"/>
      <c r="L15" s="1318"/>
      <c r="M15" s="1318"/>
    </row>
    <row r="16" spans="1:13" ht="15" thickBot="1" x14ac:dyDescent="0.4">
      <c r="A16" s="392"/>
      <c r="B16" s="392"/>
      <c r="C16" s="392"/>
      <c r="D16" s="1318"/>
      <c r="E16" s="1318"/>
      <c r="F16" s="1318"/>
      <c r="G16" s="1318"/>
      <c r="H16" s="1318"/>
      <c r="I16" s="1318"/>
      <c r="J16" s="1318"/>
      <c r="K16" s="1318"/>
      <c r="L16" s="1318"/>
      <c r="M16" s="1318"/>
    </row>
    <row r="17" spans="1:13" ht="15.75" customHeight="1" thickBot="1" x14ac:dyDescent="0.4">
      <c r="A17" s="1391" t="s">
        <v>878</v>
      </c>
      <c r="B17" s="1392"/>
      <c r="C17" s="1392"/>
      <c r="D17" s="1392"/>
      <c r="E17" s="1392"/>
      <c r="F17" s="1392"/>
      <c r="G17" s="1392"/>
      <c r="H17" s="1392"/>
      <c r="I17" s="1392"/>
      <c r="J17" s="1392"/>
      <c r="K17" s="1392"/>
      <c r="L17" s="1392"/>
      <c r="M17" s="1393"/>
    </row>
    <row r="18" spans="1:13" x14ac:dyDescent="0.35">
      <c r="A18" s="1289" t="s">
        <v>784</v>
      </c>
      <c r="B18" s="1290"/>
      <c r="C18" s="1291"/>
      <c r="D18" s="1246" t="s">
        <v>24</v>
      </c>
      <c r="E18" s="1247"/>
      <c r="F18" s="1428"/>
      <c r="G18" s="1429"/>
      <c r="H18" s="1429"/>
      <c r="I18" s="1429"/>
      <c r="J18" s="1429"/>
      <c r="K18" s="1429"/>
      <c r="L18" s="1429"/>
      <c r="M18" s="1430"/>
    </row>
    <row r="19" spans="1:13" ht="15" thickBot="1" x14ac:dyDescent="0.4">
      <c r="A19" s="1292"/>
      <c r="B19" s="1293"/>
      <c r="C19" s="1294"/>
      <c r="D19" s="1248"/>
      <c r="E19" s="1249"/>
      <c r="F19" s="1431"/>
      <c r="G19" s="1432"/>
      <c r="H19" s="1432"/>
      <c r="I19" s="1432"/>
      <c r="J19" s="1432"/>
      <c r="K19" s="1432"/>
      <c r="L19" s="1432"/>
      <c r="M19" s="1433"/>
    </row>
    <row r="20" spans="1:13" ht="18.75" customHeight="1" thickBot="1" x14ac:dyDescent="0.4">
      <c r="A20" s="293" t="s">
        <v>789</v>
      </c>
      <c r="B20" s="293" t="s">
        <v>132</v>
      </c>
      <c r="C20" s="293" t="s">
        <v>790</v>
      </c>
      <c r="D20" s="1310" t="s">
        <v>785</v>
      </c>
      <c r="E20" s="1310"/>
      <c r="F20" s="1310"/>
      <c r="G20" s="1310"/>
      <c r="H20" s="1310"/>
      <c r="I20" s="1310"/>
      <c r="J20" s="1310"/>
      <c r="K20" s="1310"/>
      <c r="L20" s="1310"/>
      <c r="M20" s="1310"/>
    </row>
    <row r="21" spans="1:13" ht="20.149999999999999" customHeight="1" thickBot="1" x14ac:dyDescent="0.4">
      <c r="A21" s="392"/>
      <c r="B21" s="392"/>
      <c r="C21" s="392"/>
      <c r="D21" s="1310"/>
      <c r="E21" s="1310"/>
      <c r="F21" s="1310"/>
      <c r="G21" s="1310"/>
      <c r="H21" s="1310"/>
      <c r="I21" s="1310"/>
      <c r="J21" s="1310"/>
      <c r="K21" s="1310"/>
      <c r="L21" s="1310"/>
      <c r="M21" s="1310"/>
    </row>
    <row r="22" spans="1:13" ht="15" thickBot="1" x14ac:dyDescent="0.4">
      <c r="A22" s="1116" t="s">
        <v>786</v>
      </c>
      <c r="B22" s="1117"/>
      <c r="C22" s="1117"/>
      <c r="D22" s="1117"/>
      <c r="E22" s="1117"/>
      <c r="F22" s="1117"/>
      <c r="G22" s="1117"/>
      <c r="H22" s="1117"/>
      <c r="I22" s="1117"/>
      <c r="J22" s="1117"/>
      <c r="K22" s="1117"/>
      <c r="L22" s="1117"/>
      <c r="M22" s="1118"/>
    </row>
    <row r="23" spans="1:13" ht="15.75" customHeight="1" x14ac:dyDescent="0.35">
      <c r="A23" s="1319" t="s">
        <v>787</v>
      </c>
      <c r="B23" s="1319"/>
      <c r="C23" s="1319"/>
      <c r="D23" s="1246" t="s">
        <v>24</v>
      </c>
      <c r="E23" s="1247"/>
      <c r="F23" s="1428"/>
      <c r="G23" s="1429"/>
      <c r="H23" s="1429"/>
      <c r="I23" s="1429"/>
      <c r="J23" s="1429"/>
      <c r="K23" s="1429"/>
      <c r="L23" s="1429"/>
      <c r="M23" s="1430"/>
    </row>
    <row r="24" spans="1:13" ht="15" thickBot="1" x14ac:dyDescent="0.4">
      <c r="A24" s="1320"/>
      <c r="B24" s="1320"/>
      <c r="C24" s="1320"/>
      <c r="D24" s="1248"/>
      <c r="E24" s="1249"/>
      <c r="F24" s="1431"/>
      <c r="G24" s="1432"/>
      <c r="H24" s="1432"/>
      <c r="I24" s="1432"/>
      <c r="J24" s="1432"/>
      <c r="K24" s="1432"/>
      <c r="L24" s="1432"/>
      <c r="M24" s="1433"/>
    </row>
    <row r="25" spans="1:13" ht="15" thickBot="1" x14ac:dyDescent="0.4">
      <c r="A25" s="292" t="s">
        <v>789</v>
      </c>
      <c r="B25" s="292" t="s">
        <v>132</v>
      </c>
      <c r="C25" s="292" t="s">
        <v>790</v>
      </c>
      <c r="D25" s="1317" t="s">
        <v>788</v>
      </c>
      <c r="E25" s="1317"/>
      <c r="F25" s="1317"/>
      <c r="G25" s="1317"/>
      <c r="H25" s="1317"/>
      <c r="I25" s="1317"/>
      <c r="J25" s="1317"/>
      <c r="K25" s="1317"/>
      <c r="L25" s="1317"/>
      <c r="M25" s="1317"/>
    </row>
    <row r="26" spans="1:13" ht="15" customHeight="1" thickBot="1" x14ac:dyDescent="0.4">
      <c r="A26" s="392"/>
      <c r="B26" s="392"/>
      <c r="C26" s="392"/>
      <c r="D26" s="1317"/>
      <c r="E26" s="1317"/>
      <c r="F26" s="1317"/>
      <c r="G26" s="1317"/>
      <c r="H26" s="1317"/>
      <c r="I26" s="1317"/>
      <c r="J26" s="1317"/>
      <c r="K26" s="1317"/>
      <c r="L26" s="1317"/>
      <c r="M26" s="1317"/>
    </row>
    <row r="27" spans="1:13" ht="14.25" customHeight="1" x14ac:dyDescent="0.35">
      <c r="A27" s="1382" t="s">
        <v>789</v>
      </c>
      <c r="B27" s="1382" t="s">
        <v>132</v>
      </c>
      <c r="C27" s="1382" t="s">
        <v>790</v>
      </c>
      <c r="D27" s="1364" t="s">
        <v>909</v>
      </c>
      <c r="E27" s="1365"/>
      <c r="F27" s="1365"/>
      <c r="G27" s="1365"/>
      <c r="H27" s="1365"/>
      <c r="I27" s="1365"/>
      <c r="J27" s="1365"/>
      <c r="K27" s="1365"/>
      <c r="L27" s="1365"/>
      <c r="M27" s="1366"/>
    </row>
    <row r="28" spans="1:13" ht="14.25" customHeight="1" thickBot="1" x14ac:dyDescent="0.4">
      <c r="A28" s="1383"/>
      <c r="B28" s="1383"/>
      <c r="C28" s="1383"/>
      <c r="D28" s="1384"/>
      <c r="E28" s="1385"/>
      <c r="F28" s="1385"/>
      <c r="G28" s="1385"/>
      <c r="H28" s="1385"/>
      <c r="I28" s="1385"/>
      <c r="J28" s="1385"/>
      <c r="K28" s="1385"/>
      <c r="L28" s="1385"/>
      <c r="M28" s="1386"/>
    </row>
    <row r="29" spans="1:13" ht="14.25" customHeight="1" x14ac:dyDescent="0.35">
      <c r="A29" s="1210"/>
      <c r="B29" s="1210"/>
      <c r="C29" s="1210"/>
      <c r="D29" s="1384"/>
      <c r="E29" s="1385"/>
      <c r="F29" s="1385"/>
      <c r="G29" s="1385"/>
      <c r="H29" s="1385"/>
      <c r="I29" s="1385"/>
      <c r="J29" s="1385"/>
      <c r="K29" s="1385"/>
      <c r="L29" s="1385"/>
      <c r="M29" s="1386"/>
    </row>
    <row r="30" spans="1:13" ht="14.25" customHeight="1" thickBot="1" x14ac:dyDescent="0.4">
      <c r="A30" s="1211"/>
      <c r="B30" s="1211"/>
      <c r="C30" s="1211"/>
      <c r="D30" s="1367"/>
      <c r="E30" s="1368"/>
      <c r="F30" s="1368"/>
      <c r="G30" s="1368"/>
      <c r="H30" s="1368"/>
      <c r="I30" s="1368"/>
      <c r="J30" s="1368"/>
      <c r="K30" s="1368"/>
      <c r="L30" s="1368"/>
      <c r="M30" s="1369"/>
    </row>
    <row r="31" spans="1:13" ht="15" thickBot="1" x14ac:dyDescent="0.4">
      <c r="A31" s="1103" t="s">
        <v>791</v>
      </c>
      <c r="B31" s="1104"/>
      <c r="C31" s="1104"/>
      <c r="D31" s="1104"/>
      <c r="E31" s="1104"/>
      <c r="F31" s="1104"/>
      <c r="G31" s="1104"/>
      <c r="H31" s="1104"/>
      <c r="I31" s="1104"/>
      <c r="J31" s="1104"/>
      <c r="K31" s="1104"/>
      <c r="L31" s="1104"/>
      <c r="M31" s="1105"/>
    </row>
    <row r="32" spans="1:13" ht="15.75" customHeight="1" x14ac:dyDescent="0.35">
      <c r="A32" s="1308" t="s">
        <v>792</v>
      </c>
      <c r="B32" s="1308"/>
      <c r="C32" s="1308"/>
      <c r="D32" s="1246" t="s">
        <v>24</v>
      </c>
      <c r="E32" s="1247"/>
      <c r="F32" s="1428"/>
      <c r="G32" s="1429"/>
      <c r="H32" s="1429"/>
      <c r="I32" s="1429"/>
      <c r="J32" s="1429"/>
      <c r="K32" s="1429"/>
      <c r="L32" s="1429"/>
      <c r="M32" s="1430"/>
    </row>
    <row r="33" spans="1:13" ht="15" thickBot="1" x14ac:dyDescent="0.4">
      <c r="A33" s="1309"/>
      <c r="B33" s="1309"/>
      <c r="C33" s="1309"/>
      <c r="D33" s="1248"/>
      <c r="E33" s="1249"/>
      <c r="F33" s="1431"/>
      <c r="G33" s="1432"/>
      <c r="H33" s="1432"/>
      <c r="I33" s="1432"/>
      <c r="J33" s="1432"/>
      <c r="K33" s="1432"/>
      <c r="L33" s="1432"/>
      <c r="M33" s="1433"/>
    </row>
    <row r="34" spans="1:13" ht="15" thickBot="1" x14ac:dyDescent="0.4">
      <c r="A34" s="293" t="s">
        <v>789</v>
      </c>
      <c r="B34" s="293" t="s">
        <v>132</v>
      </c>
      <c r="C34" s="293" t="s">
        <v>790</v>
      </c>
      <c r="D34" s="1310" t="s">
        <v>793</v>
      </c>
      <c r="E34" s="1310"/>
      <c r="F34" s="1310"/>
      <c r="G34" s="1310"/>
      <c r="H34" s="1310"/>
      <c r="I34" s="1310"/>
      <c r="J34" s="1310"/>
      <c r="K34" s="1310"/>
      <c r="L34" s="1310"/>
      <c r="M34" s="1310"/>
    </row>
    <row r="35" spans="1:13" ht="15" thickBot="1" x14ac:dyDescent="0.4">
      <c r="A35" s="392"/>
      <c r="B35" s="392"/>
      <c r="C35" s="392"/>
      <c r="D35" s="1310"/>
      <c r="E35" s="1310"/>
      <c r="F35" s="1310"/>
      <c r="G35" s="1310"/>
      <c r="H35" s="1310"/>
      <c r="I35" s="1310"/>
      <c r="J35" s="1310"/>
      <c r="K35" s="1310"/>
      <c r="L35" s="1310"/>
      <c r="M35" s="1310"/>
    </row>
    <row r="36" spans="1:13" ht="20.5" customHeight="1" thickBot="1" x14ac:dyDescent="0.4">
      <c r="A36" s="293" t="s">
        <v>789</v>
      </c>
      <c r="B36" s="293" t="s">
        <v>132</v>
      </c>
      <c r="C36" s="293" t="s">
        <v>790</v>
      </c>
      <c r="D36" s="1310" t="s">
        <v>794</v>
      </c>
      <c r="E36" s="1310"/>
      <c r="F36" s="1310"/>
      <c r="G36" s="1310"/>
      <c r="H36" s="1310"/>
      <c r="I36" s="1310"/>
      <c r="J36" s="1310"/>
      <c r="K36" s="1310"/>
      <c r="L36" s="1310"/>
      <c r="M36" s="1310"/>
    </row>
    <row r="37" spans="1:13" ht="15" thickBot="1" x14ac:dyDescent="0.4">
      <c r="A37" s="392"/>
      <c r="B37" s="392"/>
      <c r="C37" s="392"/>
      <c r="D37" s="1310"/>
      <c r="E37" s="1310"/>
      <c r="F37" s="1310"/>
      <c r="G37" s="1310"/>
      <c r="H37" s="1310"/>
      <c r="I37" s="1310"/>
      <c r="J37" s="1310"/>
      <c r="K37" s="1310"/>
      <c r="L37" s="1310"/>
      <c r="M37" s="1310"/>
    </row>
    <row r="38" spans="1:13" ht="19.25" customHeight="1" thickBot="1" x14ac:dyDescent="0.4">
      <c r="A38" s="293" t="s">
        <v>789</v>
      </c>
      <c r="B38" s="293" t="s">
        <v>132</v>
      </c>
      <c r="C38" s="293" t="s">
        <v>790</v>
      </c>
      <c r="D38" s="1310" t="s">
        <v>795</v>
      </c>
      <c r="E38" s="1310"/>
      <c r="F38" s="1310"/>
      <c r="G38" s="1310"/>
      <c r="H38" s="1310"/>
      <c r="I38" s="1310"/>
      <c r="J38" s="1310"/>
      <c r="K38" s="1310"/>
      <c r="L38" s="1310"/>
      <c r="M38" s="1310"/>
    </row>
    <row r="39" spans="1:13" ht="20.149999999999999" customHeight="1" thickBot="1" x14ac:dyDescent="0.4">
      <c r="A39" s="392"/>
      <c r="B39" s="392"/>
      <c r="C39" s="392"/>
      <c r="D39" s="1310"/>
      <c r="E39" s="1310"/>
      <c r="F39" s="1310"/>
      <c r="G39" s="1310"/>
      <c r="H39" s="1310"/>
      <c r="I39" s="1310"/>
      <c r="J39" s="1310"/>
      <c r="K39" s="1310"/>
      <c r="L39" s="1310"/>
      <c r="M39" s="1310"/>
    </row>
    <row r="40" spans="1:13" ht="15" thickBot="1" x14ac:dyDescent="0.4">
      <c r="A40" s="1116" t="s">
        <v>796</v>
      </c>
      <c r="B40" s="1117"/>
      <c r="C40" s="1117"/>
      <c r="D40" s="1117"/>
      <c r="E40" s="1117"/>
      <c r="F40" s="1117"/>
      <c r="G40" s="1117"/>
      <c r="H40" s="1117"/>
      <c r="I40" s="1117"/>
      <c r="J40" s="1117"/>
      <c r="K40" s="1117"/>
      <c r="L40" s="1117"/>
      <c r="M40" s="1118"/>
    </row>
    <row r="41" spans="1:13" x14ac:dyDescent="0.35">
      <c r="A41" s="1319" t="s">
        <v>797</v>
      </c>
      <c r="B41" s="1319"/>
      <c r="C41" s="1319"/>
      <c r="D41" s="1246" t="s">
        <v>24</v>
      </c>
      <c r="E41" s="1247"/>
      <c r="F41" s="1428"/>
      <c r="G41" s="1429"/>
      <c r="H41" s="1429"/>
      <c r="I41" s="1429"/>
      <c r="J41" s="1429"/>
      <c r="K41" s="1429"/>
      <c r="L41" s="1429"/>
      <c r="M41" s="1430"/>
    </row>
    <row r="42" spans="1:13" ht="15" thickBot="1" x14ac:dyDescent="0.4">
      <c r="A42" s="1320"/>
      <c r="B42" s="1320"/>
      <c r="C42" s="1320"/>
      <c r="D42" s="1248"/>
      <c r="E42" s="1249"/>
      <c r="F42" s="1431"/>
      <c r="G42" s="1432"/>
      <c r="H42" s="1432"/>
      <c r="I42" s="1432"/>
      <c r="J42" s="1432"/>
      <c r="K42" s="1432"/>
      <c r="L42" s="1432"/>
      <c r="M42" s="1433"/>
    </row>
    <row r="43" spans="1:13" ht="15" thickBot="1" x14ac:dyDescent="0.4">
      <c r="A43" s="292" t="s">
        <v>789</v>
      </c>
      <c r="B43" s="292" t="s">
        <v>132</v>
      </c>
      <c r="C43" s="292" t="s">
        <v>790</v>
      </c>
      <c r="D43" s="1317" t="s">
        <v>798</v>
      </c>
      <c r="E43" s="1317"/>
      <c r="F43" s="1317"/>
      <c r="G43" s="1317"/>
      <c r="H43" s="1317"/>
      <c r="I43" s="1317"/>
      <c r="J43" s="1317"/>
      <c r="K43" s="1317"/>
      <c r="L43" s="1317"/>
      <c r="M43" s="1317"/>
    </row>
    <row r="44" spans="1:13" ht="20.149999999999999" customHeight="1" thickBot="1" x14ac:dyDescent="0.4">
      <c r="A44" s="392"/>
      <c r="B44" s="392"/>
      <c r="C44" s="392"/>
      <c r="D44" s="1317"/>
      <c r="E44" s="1317"/>
      <c r="F44" s="1317"/>
      <c r="G44" s="1317"/>
      <c r="H44" s="1317"/>
      <c r="I44" s="1317"/>
      <c r="J44" s="1317"/>
      <c r="K44" s="1317"/>
      <c r="L44" s="1317"/>
      <c r="M44" s="1317"/>
    </row>
    <row r="45" spans="1:13" ht="15" thickBot="1" x14ac:dyDescent="0.4">
      <c r="A45" s="1103" t="s">
        <v>799</v>
      </c>
      <c r="B45" s="1104"/>
      <c r="C45" s="1104"/>
      <c r="D45" s="1104"/>
      <c r="E45" s="1104"/>
      <c r="F45" s="1104"/>
      <c r="G45" s="1104"/>
      <c r="H45" s="1104"/>
      <c r="I45" s="1104"/>
      <c r="J45" s="1104"/>
      <c r="K45" s="1104"/>
      <c r="L45" s="1104"/>
      <c r="M45" s="1105"/>
    </row>
    <row r="46" spans="1:13" ht="15.75" customHeight="1" x14ac:dyDescent="0.35">
      <c r="A46" s="1370" t="s">
        <v>886</v>
      </c>
      <c r="B46" s="1371"/>
      <c r="C46" s="1372"/>
      <c r="D46" s="1246" t="s">
        <v>24</v>
      </c>
      <c r="E46" s="1247"/>
      <c r="F46" s="1428"/>
      <c r="G46" s="1429"/>
      <c r="H46" s="1429"/>
      <c r="I46" s="1429"/>
      <c r="J46" s="1429"/>
      <c r="K46" s="1429"/>
      <c r="L46" s="1429"/>
      <c r="M46" s="1430"/>
    </row>
    <row r="47" spans="1:13" ht="20" customHeight="1" thickBot="1" x14ac:dyDescent="0.4">
      <c r="A47" s="1373"/>
      <c r="B47" s="1374"/>
      <c r="C47" s="1375"/>
      <c r="D47" s="1248"/>
      <c r="E47" s="1249"/>
      <c r="F47" s="1431"/>
      <c r="G47" s="1432"/>
      <c r="H47" s="1432"/>
      <c r="I47" s="1432"/>
      <c r="J47" s="1432"/>
      <c r="K47" s="1432"/>
      <c r="L47" s="1432"/>
      <c r="M47" s="1433"/>
    </row>
    <row r="48" spans="1:13" ht="20" customHeight="1" thickBot="1" x14ac:dyDescent="0.4">
      <c r="A48" s="293" t="s">
        <v>789</v>
      </c>
      <c r="B48" s="293" t="s">
        <v>132</v>
      </c>
      <c r="C48" s="293" t="s">
        <v>790</v>
      </c>
      <c r="D48" s="1376" t="s">
        <v>838</v>
      </c>
      <c r="E48" s="1377"/>
      <c r="F48" s="1377"/>
      <c r="G48" s="1377"/>
      <c r="H48" s="1377"/>
      <c r="I48" s="1377"/>
      <c r="J48" s="1377"/>
      <c r="K48" s="1377"/>
      <c r="L48" s="1377"/>
      <c r="M48" s="1378"/>
    </row>
    <row r="49" spans="1:13" ht="20" customHeight="1" thickBot="1" x14ac:dyDescent="0.4">
      <c r="A49" s="392"/>
      <c r="B49" s="392"/>
      <c r="C49" s="392"/>
      <c r="D49" s="1379"/>
      <c r="E49" s="1380"/>
      <c r="F49" s="1380"/>
      <c r="G49" s="1380"/>
      <c r="H49" s="1380"/>
      <c r="I49" s="1380"/>
      <c r="J49" s="1380"/>
      <c r="K49" s="1380"/>
      <c r="L49" s="1380"/>
      <c r="M49" s="1381"/>
    </row>
    <row r="50" spans="1:13" ht="15.75" customHeight="1" thickBot="1" x14ac:dyDescent="0.4">
      <c r="A50" s="1361" t="s">
        <v>802</v>
      </c>
      <c r="B50" s="1362"/>
      <c r="C50" s="1362"/>
      <c r="D50" s="1362"/>
      <c r="E50" s="1362"/>
      <c r="F50" s="1362"/>
      <c r="G50" s="1362"/>
      <c r="H50" s="1362"/>
      <c r="I50" s="1362"/>
      <c r="J50" s="1362"/>
      <c r="K50" s="1362"/>
      <c r="L50" s="1362"/>
      <c r="M50" s="1363"/>
    </row>
    <row r="51" spans="1:13" ht="15.75" customHeight="1" x14ac:dyDescent="0.35">
      <c r="A51" s="1319" t="s">
        <v>804</v>
      </c>
      <c r="B51" s="1319"/>
      <c r="C51" s="1319"/>
      <c r="D51" s="1246" t="s">
        <v>24</v>
      </c>
      <c r="E51" s="1247"/>
      <c r="F51" s="1428"/>
      <c r="G51" s="1429"/>
      <c r="H51" s="1429"/>
      <c r="I51" s="1429"/>
      <c r="J51" s="1429"/>
      <c r="K51" s="1429"/>
      <c r="L51" s="1429"/>
      <c r="M51" s="1430"/>
    </row>
    <row r="52" spans="1:13" ht="14.5" customHeight="1" thickBot="1" x14ac:dyDescent="0.4">
      <c r="A52" s="1320"/>
      <c r="B52" s="1320"/>
      <c r="C52" s="1320"/>
      <c r="D52" s="1248"/>
      <c r="E52" s="1249"/>
      <c r="F52" s="1431"/>
      <c r="G52" s="1432"/>
      <c r="H52" s="1432"/>
      <c r="I52" s="1432"/>
      <c r="J52" s="1432"/>
      <c r="K52" s="1432"/>
      <c r="L52" s="1432"/>
      <c r="M52" s="1433"/>
    </row>
    <row r="53" spans="1:13" ht="15.65" customHeight="1" thickBot="1" x14ac:dyDescent="0.4">
      <c r="A53" s="292" t="s">
        <v>789</v>
      </c>
      <c r="B53" s="292" t="s">
        <v>132</v>
      </c>
      <c r="C53" s="292" t="s">
        <v>790</v>
      </c>
      <c r="D53" s="1304" t="s">
        <v>839</v>
      </c>
      <c r="E53" s="1258"/>
      <c r="F53" s="1258"/>
      <c r="G53" s="1258"/>
      <c r="H53" s="1258"/>
      <c r="I53" s="1258"/>
      <c r="J53" s="1258"/>
      <c r="K53" s="1258"/>
      <c r="L53" s="1258"/>
      <c r="M53" s="1305"/>
    </row>
    <row r="54" spans="1:13" ht="20.149999999999999" customHeight="1" thickBot="1" x14ac:dyDescent="0.4">
      <c r="A54" s="392"/>
      <c r="B54" s="392"/>
      <c r="C54" s="392"/>
      <c r="D54" s="1306"/>
      <c r="E54" s="1259"/>
      <c r="F54" s="1259"/>
      <c r="G54" s="1259"/>
      <c r="H54" s="1259"/>
      <c r="I54" s="1259"/>
      <c r="J54" s="1259"/>
      <c r="K54" s="1259"/>
      <c r="L54" s="1259"/>
      <c r="M54" s="1307"/>
    </row>
    <row r="55" spans="1:13" ht="15" thickBot="1" x14ac:dyDescent="0.4">
      <c r="A55" s="1103" t="s">
        <v>808</v>
      </c>
      <c r="B55" s="1104"/>
      <c r="C55" s="1104"/>
      <c r="D55" s="1104"/>
      <c r="E55" s="1104"/>
      <c r="F55" s="1104"/>
      <c r="G55" s="1104"/>
      <c r="H55" s="1104"/>
      <c r="I55" s="1104"/>
      <c r="J55" s="1104"/>
      <c r="K55" s="1104"/>
      <c r="L55" s="1104"/>
      <c r="M55" s="1105"/>
    </row>
    <row r="56" spans="1:13" ht="15.75" customHeight="1" x14ac:dyDescent="0.35">
      <c r="A56" s="1308" t="s">
        <v>809</v>
      </c>
      <c r="B56" s="1308"/>
      <c r="C56" s="1308"/>
      <c r="D56" s="1246" t="s">
        <v>24</v>
      </c>
      <c r="E56" s="1247"/>
      <c r="F56" s="1428"/>
      <c r="G56" s="1429"/>
      <c r="H56" s="1429"/>
      <c r="I56" s="1429"/>
      <c r="J56" s="1429"/>
      <c r="K56" s="1429"/>
      <c r="L56" s="1429"/>
      <c r="M56" s="1430"/>
    </row>
    <row r="57" spans="1:13" ht="14.5" customHeight="1" thickBot="1" x14ac:dyDescent="0.4">
      <c r="A57" s="1309"/>
      <c r="B57" s="1309"/>
      <c r="C57" s="1309"/>
      <c r="D57" s="1248"/>
      <c r="E57" s="1249"/>
      <c r="F57" s="1431"/>
      <c r="G57" s="1432"/>
      <c r="H57" s="1432"/>
      <c r="I57" s="1432"/>
      <c r="J57" s="1432"/>
      <c r="K57" s="1432"/>
      <c r="L57" s="1432"/>
      <c r="M57" s="1433"/>
    </row>
    <row r="58" spans="1:13" ht="15.65" customHeight="1" thickBot="1" x14ac:dyDescent="0.4">
      <c r="A58" s="293" t="s">
        <v>789</v>
      </c>
      <c r="B58" s="293" t="s">
        <v>132</v>
      </c>
      <c r="C58" s="293" t="s">
        <v>790</v>
      </c>
      <c r="D58" s="1456" t="s">
        <v>914</v>
      </c>
      <c r="E58" s="1342"/>
      <c r="F58" s="1342"/>
      <c r="G58" s="1342"/>
      <c r="H58" s="1342"/>
      <c r="I58" s="1342"/>
      <c r="J58" s="1342"/>
      <c r="K58" s="1342"/>
      <c r="L58" s="1342"/>
      <c r="M58" s="1448"/>
    </row>
    <row r="59" spans="1:13" ht="20.149999999999999" customHeight="1" thickBot="1" x14ac:dyDescent="0.4">
      <c r="A59" s="392"/>
      <c r="B59" s="392"/>
      <c r="C59" s="392"/>
      <c r="D59" s="1457"/>
      <c r="E59" s="1343"/>
      <c r="F59" s="1343"/>
      <c r="G59" s="1343"/>
      <c r="H59" s="1343"/>
      <c r="I59" s="1343"/>
      <c r="J59" s="1343"/>
      <c r="K59" s="1343"/>
      <c r="L59" s="1343"/>
      <c r="M59" s="1449"/>
    </row>
    <row r="60" spans="1:13" ht="15.75" customHeight="1" x14ac:dyDescent="0.35">
      <c r="A60" s="1240" t="s">
        <v>889</v>
      </c>
      <c r="B60" s="1241"/>
      <c r="C60" s="1242"/>
      <c r="D60" s="1246" t="s">
        <v>24</v>
      </c>
      <c r="E60" s="1247"/>
      <c r="F60" s="1428"/>
      <c r="G60" s="1429"/>
      <c r="H60" s="1429"/>
      <c r="I60" s="1429"/>
      <c r="J60" s="1429"/>
      <c r="K60" s="1429"/>
      <c r="L60" s="1429"/>
      <c r="M60" s="1430"/>
    </row>
    <row r="61" spans="1:13" ht="15" thickBot="1" x14ac:dyDescent="0.4">
      <c r="A61" s="1243"/>
      <c r="B61" s="1244"/>
      <c r="C61" s="1245"/>
      <c r="D61" s="1248"/>
      <c r="E61" s="1249"/>
      <c r="F61" s="1431"/>
      <c r="G61" s="1432"/>
      <c r="H61" s="1432"/>
      <c r="I61" s="1432"/>
      <c r="J61" s="1432"/>
      <c r="K61" s="1432"/>
      <c r="L61" s="1432"/>
      <c r="M61" s="1433"/>
    </row>
    <row r="62" spans="1:13" ht="15" thickBot="1" x14ac:dyDescent="0.4">
      <c r="A62" s="292" t="s">
        <v>789</v>
      </c>
      <c r="B62" s="292" t="s">
        <v>132</v>
      </c>
      <c r="C62" s="292" t="s">
        <v>790</v>
      </c>
      <c r="D62" s="1256" t="s">
        <v>800</v>
      </c>
      <c r="E62" s="1285" t="s">
        <v>915</v>
      </c>
      <c r="F62" s="1285"/>
      <c r="G62" s="1285"/>
      <c r="H62" s="1400" t="s">
        <v>814</v>
      </c>
      <c r="I62" s="1400"/>
      <c r="J62" s="1400"/>
      <c r="K62" s="1400"/>
      <c r="L62" s="1400"/>
      <c r="M62" s="1401"/>
    </row>
    <row r="63" spans="1:13" ht="15" thickBot="1" x14ac:dyDescent="0.4">
      <c r="A63" s="392"/>
      <c r="B63" s="392"/>
      <c r="C63" s="392"/>
      <c r="D63" s="1257"/>
      <c r="E63" s="1286"/>
      <c r="F63" s="1286"/>
      <c r="G63" s="1286"/>
      <c r="H63" s="1402"/>
      <c r="I63" s="1402"/>
      <c r="J63" s="1402"/>
      <c r="K63" s="1402"/>
      <c r="L63" s="1402"/>
      <c r="M63" s="1403"/>
    </row>
    <row r="64" spans="1:13" ht="15" thickBot="1" x14ac:dyDescent="0.4">
      <c r="A64" s="292" t="s">
        <v>789</v>
      </c>
      <c r="B64" s="292" t="s">
        <v>132</v>
      </c>
      <c r="C64" s="292" t="s">
        <v>790</v>
      </c>
      <c r="D64" s="1256" t="s">
        <v>800</v>
      </c>
      <c r="E64" s="1285" t="s">
        <v>916</v>
      </c>
      <c r="F64" s="1285"/>
      <c r="G64" s="1285"/>
      <c r="H64" s="1400" t="s">
        <v>814</v>
      </c>
      <c r="I64" s="1400"/>
      <c r="J64" s="1400"/>
      <c r="K64" s="1400"/>
      <c r="L64" s="1400"/>
      <c r="M64" s="1401"/>
    </row>
    <row r="65" spans="1:13" ht="15" thickBot="1" x14ac:dyDescent="0.4">
      <c r="A65" s="392"/>
      <c r="B65" s="392"/>
      <c r="C65" s="392"/>
      <c r="D65" s="1257"/>
      <c r="E65" s="1286"/>
      <c r="F65" s="1286"/>
      <c r="G65" s="1286"/>
      <c r="H65" s="1402"/>
      <c r="I65" s="1402"/>
      <c r="J65" s="1402"/>
      <c r="K65" s="1402"/>
      <c r="L65" s="1402"/>
      <c r="M65" s="1403"/>
    </row>
    <row r="66" spans="1:13" ht="18" customHeight="1" thickBot="1" x14ac:dyDescent="0.4">
      <c r="A66" s="292" t="s">
        <v>789</v>
      </c>
      <c r="B66" s="292" t="s">
        <v>132</v>
      </c>
      <c r="C66" s="292" t="s">
        <v>790</v>
      </c>
      <c r="D66" s="1256" t="s">
        <v>800</v>
      </c>
      <c r="E66" s="1285" t="s">
        <v>875</v>
      </c>
      <c r="F66" s="1285"/>
      <c r="G66" s="1285"/>
      <c r="H66" s="1285"/>
      <c r="I66" s="1285"/>
      <c r="J66" s="1285"/>
      <c r="K66" s="1285"/>
      <c r="L66" s="1436" t="s">
        <v>816</v>
      </c>
      <c r="M66" s="1437"/>
    </row>
    <row r="67" spans="1:13" ht="15" customHeight="1" thickBot="1" x14ac:dyDescent="0.4">
      <c r="A67" s="392"/>
      <c r="B67" s="392"/>
      <c r="C67" s="392"/>
      <c r="D67" s="1257"/>
      <c r="E67" s="1286"/>
      <c r="F67" s="1286"/>
      <c r="G67" s="1286"/>
      <c r="H67" s="1286"/>
      <c r="I67" s="1286"/>
      <c r="J67" s="1286"/>
      <c r="K67" s="1286"/>
      <c r="L67" s="1438"/>
      <c r="M67" s="1439"/>
    </row>
    <row r="68" spans="1:13" ht="25.5" customHeight="1" thickBot="1" x14ac:dyDescent="0.4">
      <c r="A68" s="292" t="s">
        <v>789</v>
      </c>
      <c r="B68" s="292" t="s">
        <v>132</v>
      </c>
      <c r="C68" s="292" t="s">
        <v>790</v>
      </c>
      <c r="D68" s="1256" t="s">
        <v>800</v>
      </c>
      <c r="E68" s="1258" t="s">
        <v>817</v>
      </c>
      <c r="F68" s="1258"/>
      <c r="G68" s="1258"/>
      <c r="H68" s="1258"/>
      <c r="I68" s="1258"/>
      <c r="J68" s="1258"/>
      <c r="K68" s="1258"/>
      <c r="L68" s="1436" t="s">
        <v>818</v>
      </c>
      <c r="M68" s="1437"/>
    </row>
    <row r="69" spans="1:13" ht="15.75" customHeight="1" thickBot="1" x14ac:dyDescent="0.4">
      <c r="A69" s="392"/>
      <c r="B69" s="392"/>
      <c r="C69" s="392"/>
      <c r="D69" s="1257"/>
      <c r="E69" s="1259"/>
      <c r="F69" s="1259"/>
      <c r="G69" s="1259"/>
      <c r="H69" s="1259"/>
      <c r="I69" s="1259"/>
      <c r="J69" s="1259"/>
      <c r="K69" s="1259"/>
      <c r="L69" s="1438"/>
      <c r="M69" s="1439"/>
    </row>
    <row r="70" spans="1:13" ht="15.75" customHeight="1" thickBot="1" x14ac:dyDescent="0.4">
      <c r="A70" s="406"/>
      <c r="B70" s="407"/>
      <c r="C70" s="407"/>
      <c r="D70" s="1264" t="s">
        <v>902</v>
      </c>
      <c r="E70" s="1264"/>
      <c r="F70" s="1264"/>
      <c r="G70" s="1264"/>
      <c r="H70" s="1264"/>
      <c r="I70" s="1264"/>
      <c r="J70" s="1264"/>
      <c r="K70" s="1264"/>
      <c r="L70" s="1264"/>
      <c r="M70" s="405"/>
    </row>
    <row r="71" spans="1:13" x14ac:dyDescent="0.35">
      <c r="A71" s="1265" t="s">
        <v>819</v>
      </c>
      <c r="B71" s="1265"/>
      <c r="C71" s="1265"/>
      <c r="D71" s="1246" t="s">
        <v>24</v>
      </c>
      <c r="E71" s="1247"/>
      <c r="F71" s="1428"/>
      <c r="G71" s="1429"/>
      <c r="H71" s="1429"/>
      <c r="I71" s="1429"/>
      <c r="J71" s="1429"/>
      <c r="K71" s="1429"/>
      <c r="L71" s="1429"/>
      <c r="M71" s="1430"/>
    </row>
    <row r="72" spans="1:13" ht="15" customHeight="1" thickBot="1" x14ac:dyDescent="0.4">
      <c r="A72" s="1266"/>
      <c r="B72" s="1266"/>
      <c r="C72" s="1266"/>
      <c r="D72" s="1248"/>
      <c r="E72" s="1249"/>
      <c r="F72" s="1431"/>
      <c r="G72" s="1432"/>
      <c r="H72" s="1432"/>
      <c r="I72" s="1432"/>
      <c r="J72" s="1432"/>
      <c r="K72" s="1432"/>
      <c r="L72" s="1432"/>
      <c r="M72" s="1433"/>
    </row>
    <row r="73" spans="1:13" ht="15" customHeight="1" x14ac:dyDescent="0.35">
      <c r="A73" s="1273" t="s">
        <v>911</v>
      </c>
      <c r="B73" s="1274"/>
      <c r="C73" s="1274"/>
      <c r="D73" s="1274"/>
      <c r="E73" s="1274"/>
      <c r="F73" s="1274"/>
      <c r="G73" s="1274"/>
      <c r="H73" s="1274"/>
      <c r="I73" s="1274"/>
      <c r="J73" s="1274"/>
      <c r="K73" s="1274"/>
      <c r="L73" s="1274"/>
      <c r="M73" s="1275"/>
    </row>
    <row r="74" spans="1:13" ht="15" thickBot="1" x14ac:dyDescent="0.4">
      <c r="A74" s="1276"/>
      <c r="B74" s="1277"/>
      <c r="C74" s="1277"/>
      <c r="D74" s="1277"/>
      <c r="E74" s="1277"/>
      <c r="F74" s="1277"/>
      <c r="G74" s="1277"/>
      <c r="H74" s="1277"/>
      <c r="I74" s="1277"/>
      <c r="J74" s="1277"/>
      <c r="K74" s="1277"/>
      <c r="L74" s="1277"/>
      <c r="M74" s="1278"/>
    </row>
    <row r="75" spans="1:13" ht="15" thickBot="1" x14ac:dyDescent="0.4">
      <c r="A75" s="293" t="s">
        <v>789</v>
      </c>
      <c r="B75" s="293" t="s">
        <v>132</v>
      </c>
      <c r="C75" s="293" t="s">
        <v>790</v>
      </c>
      <c r="D75" s="1279" t="s">
        <v>800</v>
      </c>
      <c r="E75" s="1281" t="s">
        <v>820</v>
      </c>
      <c r="F75" s="1281"/>
      <c r="G75" s="1281"/>
      <c r="H75" s="1281"/>
      <c r="I75" s="1281"/>
      <c r="J75" s="1281"/>
      <c r="K75" s="1281"/>
      <c r="L75" s="1281"/>
      <c r="M75" s="1282"/>
    </row>
    <row r="76" spans="1:13" ht="15" thickBot="1" x14ac:dyDescent="0.4">
      <c r="A76" s="392"/>
      <c r="B76" s="392"/>
      <c r="C76" s="392"/>
      <c r="D76" s="1280"/>
      <c r="E76" s="1283"/>
      <c r="F76" s="1283"/>
      <c r="G76" s="1283"/>
      <c r="H76" s="1283"/>
      <c r="I76" s="1283"/>
      <c r="J76" s="1283"/>
      <c r="K76" s="1283"/>
      <c r="L76" s="1283"/>
      <c r="M76" s="1284"/>
    </row>
    <row r="77" spans="1:13" ht="15" thickBot="1" x14ac:dyDescent="0.4">
      <c r="A77" s="293" t="s">
        <v>789</v>
      </c>
      <c r="B77" s="293" t="s">
        <v>132</v>
      </c>
      <c r="C77" s="293" t="s">
        <v>790</v>
      </c>
      <c r="D77" s="1279" t="s">
        <v>800</v>
      </c>
      <c r="E77" s="1281" t="s">
        <v>821</v>
      </c>
      <c r="F77" s="1281"/>
      <c r="G77" s="1281"/>
      <c r="H77" s="1281"/>
      <c r="I77" s="1281"/>
      <c r="J77" s="1281"/>
      <c r="K77" s="1281"/>
      <c r="L77" s="1281"/>
      <c r="M77" s="1282"/>
    </row>
    <row r="78" spans="1:13" ht="20" customHeight="1" thickBot="1" x14ac:dyDescent="0.4">
      <c r="A78" s="392"/>
      <c r="B78" s="392"/>
      <c r="C78" s="392"/>
      <c r="D78" s="1280"/>
      <c r="E78" s="1283"/>
      <c r="F78" s="1283"/>
      <c r="G78" s="1283"/>
      <c r="H78" s="1283"/>
      <c r="I78" s="1283"/>
      <c r="J78" s="1283"/>
      <c r="K78" s="1283"/>
      <c r="L78" s="1283"/>
      <c r="M78" s="1284"/>
    </row>
    <row r="79" spans="1:13" ht="15" thickBot="1" x14ac:dyDescent="0.4">
      <c r="A79" s="1188" t="s">
        <v>822</v>
      </c>
      <c r="B79" s="1189"/>
      <c r="C79" s="1189"/>
      <c r="D79" s="1189"/>
      <c r="E79" s="1189"/>
      <c r="F79" s="1189"/>
      <c r="G79" s="1189"/>
      <c r="H79" s="1189"/>
      <c r="I79" s="1189"/>
      <c r="J79" s="1189"/>
      <c r="K79" s="1189"/>
      <c r="L79" s="1189"/>
      <c r="M79" s="1190"/>
    </row>
    <row r="80" spans="1:13" x14ac:dyDescent="0.35">
      <c r="A80" s="1450" t="s">
        <v>924</v>
      </c>
      <c r="B80" s="1451"/>
      <c r="C80" s="1452"/>
      <c r="D80" s="1246" t="s">
        <v>24</v>
      </c>
      <c r="E80" s="1247"/>
      <c r="F80" s="1428"/>
      <c r="G80" s="1429"/>
      <c r="H80" s="1429"/>
      <c r="I80" s="1429"/>
      <c r="J80" s="1429"/>
      <c r="K80" s="1429"/>
      <c r="L80" s="1429"/>
      <c r="M80" s="1430"/>
    </row>
    <row r="81" spans="1:13" ht="15" thickBot="1" x14ac:dyDescent="0.4">
      <c r="A81" s="1453"/>
      <c r="B81" s="1454"/>
      <c r="C81" s="1455"/>
      <c r="D81" s="1248"/>
      <c r="E81" s="1249"/>
      <c r="F81" s="1431"/>
      <c r="G81" s="1432"/>
      <c r="H81" s="1432"/>
      <c r="I81" s="1432"/>
      <c r="J81" s="1432"/>
      <c r="K81" s="1432"/>
      <c r="L81" s="1432"/>
      <c r="M81" s="1433"/>
    </row>
    <row r="82" spans="1:13" ht="17.5" customHeight="1" thickBot="1" x14ac:dyDescent="0.4">
      <c r="A82" s="292" t="s">
        <v>789</v>
      </c>
      <c r="B82" s="292" t="s">
        <v>132</v>
      </c>
      <c r="C82" s="292" t="s">
        <v>790</v>
      </c>
      <c r="D82" s="1317" t="s">
        <v>842</v>
      </c>
      <c r="E82" s="1317"/>
      <c r="F82" s="1317"/>
      <c r="G82" s="1317"/>
      <c r="H82" s="1317"/>
      <c r="I82" s="1317"/>
      <c r="J82" s="1317"/>
      <c r="K82" s="1317"/>
      <c r="L82" s="1317"/>
      <c r="M82" s="1317"/>
    </row>
    <row r="83" spans="1:13" ht="20.149999999999999" customHeight="1" thickBot="1" x14ac:dyDescent="0.4">
      <c r="A83" s="392"/>
      <c r="B83" s="392"/>
      <c r="C83" s="392"/>
      <c r="D83" s="1317"/>
      <c r="E83" s="1317"/>
      <c r="F83" s="1317"/>
      <c r="G83" s="1317"/>
      <c r="H83" s="1317"/>
      <c r="I83" s="1317"/>
      <c r="J83" s="1317"/>
      <c r="K83" s="1317"/>
      <c r="L83" s="1317"/>
      <c r="M83" s="1317"/>
    </row>
    <row r="84" spans="1:13" ht="15" thickBot="1" x14ac:dyDescent="0.4">
      <c r="A84" s="1103" t="s">
        <v>786</v>
      </c>
      <c r="B84" s="1104"/>
      <c r="C84" s="1104"/>
      <c r="D84" s="1104"/>
      <c r="E84" s="1104"/>
      <c r="F84" s="1104"/>
      <c r="G84" s="1104"/>
      <c r="H84" s="1104"/>
      <c r="I84" s="1104"/>
      <c r="J84" s="1104"/>
      <c r="K84" s="1104"/>
      <c r="L84" s="1104"/>
      <c r="M84" s="1105"/>
    </row>
    <row r="85" spans="1:13" ht="15.75" customHeight="1" x14ac:dyDescent="0.35">
      <c r="A85" s="1355" t="s">
        <v>925</v>
      </c>
      <c r="B85" s="1356"/>
      <c r="C85" s="1357"/>
      <c r="D85" s="1246" t="s">
        <v>24</v>
      </c>
      <c r="E85" s="1247"/>
      <c r="F85" s="1428"/>
      <c r="G85" s="1429"/>
      <c r="H85" s="1429"/>
      <c r="I85" s="1429"/>
      <c r="J85" s="1429"/>
      <c r="K85" s="1429"/>
      <c r="L85" s="1429"/>
      <c r="M85" s="1430"/>
    </row>
    <row r="86" spans="1:13" ht="20.25" customHeight="1" thickBot="1" x14ac:dyDescent="0.4">
      <c r="A86" s="1358"/>
      <c r="B86" s="1359"/>
      <c r="C86" s="1360"/>
      <c r="D86" s="1248"/>
      <c r="E86" s="1249"/>
      <c r="F86" s="1431"/>
      <c r="G86" s="1432"/>
      <c r="H86" s="1432"/>
      <c r="I86" s="1432"/>
      <c r="J86" s="1432"/>
      <c r="K86" s="1432"/>
      <c r="L86" s="1432"/>
      <c r="M86" s="1433"/>
    </row>
    <row r="87" spans="1:13" ht="15.75" customHeight="1" thickBot="1" x14ac:dyDescent="0.4">
      <c r="A87" s="293" t="s">
        <v>789</v>
      </c>
      <c r="B87" s="293" t="s">
        <v>132</v>
      </c>
      <c r="C87" s="293" t="s">
        <v>790</v>
      </c>
      <c r="D87" s="1442" t="s">
        <v>823</v>
      </c>
      <c r="E87" s="1342" t="s">
        <v>947</v>
      </c>
      <c r="F87" s="1342"/>
      <c r="G87" s="1342"/>
      <c r="H87" s="1342"/>
      <c r="I87" s="1342"/>
      <c r="J87" s="1342"/>
      <c r="K87" s="1342"/>
      <c r="L87" s="1342"/>
      <c r="M87" s="1448"/>
    </row>
    <row r="88" spans="1:13" ht="33" customHeight="1" thickBot="1" x14ac:dyDescent="0.4">
      <c r="A88" s="392"/>
      <c r="B88" s="392"/>
      <c r="C88" s="392"/>
      <c r="D88" s="1443"/>
      <c r="E88" s="1343"/>
      <c r="F88" s="1343"/>
      <c r="G88" s="1343"/>
      <c r="H88" s="1343"/>
      <c r="I88" s="1343"/>
      <c r="J88" s="1343"/>
      <c r="K88" s="1343"/>
      <c r="L88" s="1343"/>
      <c r="M88" s="1449"/>
    </row>
    <row r="89" spans="1:13" ht="15" customHeight="1" thickBot="1" x14ac:dyDescent="0.4">
      <c r="A89" s="293" t="s">
        <v>789</v>
      </c>
      <c r="B89" s="293" t="s">
        <v>132</v>
      </c>
      <c r="C89" s="293" t="s">
        <v>790</v>
      </c>
      <c r="D89" s="1442" t="s">
        <v>824</v>
      </c>
      <c r="E89" s="1342" t="s">
        <v>944</v>
      </c>
      <c r="F89" s="1342"/>
      <c r="G89" s="1342"/>
      <c r="H89" s="1342"/>
      <c r="I89" s="1342"/>
      <c r="J89" s="1342"/>
      <c r="K89" s="1342"/>
      <c r="L89" s="1342"/>
      <c r="M89" s="1448"/>
    </row>
    <row r="90" spans="1:13" ht="48" customHeight="1" thickBot="1" x14ac:dyDescent="0.4">
      <c r="A90" s="392"/>
      <c r="B90" s="392"/>
      <c r="C90" s="392"/>
      <c r="D90" s="1443"/>
      <c r="E90" s="1343"/>
      <c r="F90" s="1343"/>
      <c r="G90" s="1343"/>
      <c r="H90" s="1343"/>
      <c r="I90" s="1343"/>
      <c r="J90" s="1343"/>
      <c r="K90" s="1343"/>
      <c r="L90" s="1343"/>
      <c r="M90" s="1449"/>
    </row>
    <row r="91" spans="1:13" ht="15.75" customHeight="1" thickBot="1" x14ac:dyDescent="0.4">
      <c r="A91" s="293" t="s">
        <v>789</v>
      </c>
      <c r="B91" s="293" t="s">
        <v>132</v>
      </c>
      <c r="C91" s="293" t="s">
        <v>790</v>
      </c>
      <c r="D91" s="1442" t="s">
        <v>825</v>
      </c>
      <c r="E91" s="1444" t="s">
        <v>948</v>
      </c>
      <c r="F91" s="1444"/>
      <c r="G91" s="1444"/>
      <c r="H91" s="1444"/>
      <c r="I91" s="1444"/>
      <c r="J91" s="1444"/>
      <c r="K91" s="1444"/>
      <c r="L91" s="1444"/>
      <c r="M91" s="1445"/>
    </row>
    <row r="92" spans="1:13" ht="32.25" customHeight="1" thickBot="1" x14ac:dyDescent="0.4">
      <c r="A92" s="392"/>
      <c r="B92" s="392"/>
      <c r="C92" s="392"/>
      <c r="D92" s="1443"/>
      <c r="E92" s="1446"/>
      <c r="F92" s="1446"/>
      <c r="G92" s="1446"/>
      <c r="H92" s="1446"/>
      <c r="I92" s="1446"/>
      <c r="J92" s="1446"/>
      <c r="K92" s="1446"/>
      <c r="L92" s="1446"/>
      <c r="M92" s="1447"/>
    </row>
    <row r="93" spans="1:13" ht="15.75" customHeight="1" thickBot="1" x14ac:dyDescent="0.4">
      <c r="A93" s="293" t="s">
        <v>789</v>
      </c>
      <c r="B93" s="293" t="s">
        <v>132</v>
      </c>
      <c r="C93" s="293" t="s">
        <v>790</v>
      </c>
      <c r="D93" s="1442" t="s">
        <v>827</v>
      </c>
      <c r="E93" s="1444" t="s">
        <v>826</v>
      </c>
      <c r="F93" s="1444"/>
      <c r="G93" s="1444"/>
      <c r="H93" s="1444"/>
      <c r="I93" s="1444"/>
      <c r="J93" s="1444"/>
      <c r="K93" s="1444"/>
      <c r="L93" s="1444"/>
      <c r="M93" s="1445"/>
    </row>
    <row r="94" spans="1:13" ht="21.75" customHeight="1" thickBot="1" x14ac:dyDescent="0.4">
      <c r="A94" s="392"/>
      <c r="B94" s="392"/>
      <c r="C94" s="392"/>
      <c r="D94" s="1443"/>
      <c r="E94" s="1446"/>
      <c r="F94" s="1446"/>
      <c r="G94" s="1446"/>
      <c r="H94" s="1446"/>
      <c r="I94" s="1446"/>
      <c r="J94" s="1446"/>
      <c r="K94" s="1446"/>
      <c r="L94" s="1446"/>
      <c r="M94" s="1447"/>
    </row>
    <row r="95" spans="1:13" ht="15.75" customHeight="1" thickBot="1" x14ac:dyDescent="0.4">
      <c r="A95" s="293" t="s">
        <v>789</v>
      </c>
      <c r="B95" s="293" t="s">
        <v>132</v>
      </c>
      <c r="C95" s="293" t="s">
        <v>790</v>
      </c>
      <c r="D95" s="1442" t="s">
        <v>912</v>
      </c>
      <c r="E95" s="1444" t="s">
        <v>913</v>
      </c>
      <c r="F95" s="1444"/>
      <c r="G95" s="1444"/>
      <c r="H95" s="1444"/>
      <c r="I95" s="1444"/>
      <c r="J95" s="1444"/>
      <c r="K95" s="1444"/>
      <c r="L95" s="1444"/>
      <c r="M95" s="1445"/>
    </row>
    <row r="96" spans="1:13" ht="47.25" customHeight="1" thickBot="1" x14ac:dyDescent="0.4">
      <c r="A96" s="392"/>
      <c r="B96" s="392"/>
      <c r="C96" s="392"/>
      <c r="D96" s="1443"/>
      <c r="E96" s="1446"/>
      <c r="F96" s="1446"/>
      <c r="G96" s="1446"/>
      <c r="H96" s="1446"/>
      <c r="I96" s="1446"/>
      <c r="J96" s="1446"/>
      <c r="K96" s="1446"/>
      <c r="L96" s="1446"/>
      <c r="M96" s="1447"/>
    </row>
    <row r="97" spans="1:13" ht="15" thickBot="1" x14ac:dyDescent="0.4">
      <c r="A97" s="1188" t="s">
        <v>828</v>
      </c>
      <c r="B97" s="1189"/>
      <c r="C97" s="1189"/>
      <c r="D97" s="1189"/>
      <c r="E97" s="1189"/>
      <c r="F97" s="1189"/>
      <c r="G97" s="1189"/>
      <c r="H97" s="1189"/>
      <c r="I97" s="1189"/>
      <c r="J97" s="1189"/>
      <c r="K97" s="1189"/>
      <c r="L97" s="1189"/>
      <c r="M97" s="1190"/>
    </row>
    <row r="98" spans="1:13" ht="20.149999999999999" customHeight="1" thickBot="1" x14ac:dyDescent="0.4">
      <c r="A98" s="1228" t="s">
        <v>1041</v>
      </c>
      <c r="B98" s="1229"/>
      <c r="C98" s="460"/>
      <c r="D98" s="460"/>
      <c r="E98" s="460"/>
      <c r="F98" s="460"/>
      <c r="G98" s="460"/>
      <c r="H98" s="460"/>
      <c r="I98" s="460"/>
      <c r="J98" s="460"/>
      <c r="K98" s="463" t="s">
        <v>1040</v>
      </c>
      <c r="L98" s="1230"/>
      <c r="M98" s="1231"/>
    </row>
  </sheetData>
  <mergeCells count="116">
    <mergeCell ref="A98:B98"/>
    <mergeCell ref="L98:M98"/>
    <mergeCell ref="A1:M1"/>
    <mergeCell ref="B2:C2"/>
    <mergeCell ref="D2:F2"/>
    <mergeCell ref="G2:M2"/>
    <mergeCell ref="A3:M3"/>
    <mergeCell ref="A4:I4"/>
    <mergeCell ref="J4:K4"/>
    <mergeCell ref="L4:M4"/>
    <mergeCell ref="A7:I7"/>
    <mergeCell ref="J7:K7"/>
    <mergeCell ref="L7:M7"/>
    <mergeCell ref="A8:I8"/>
    <mergeCell ref="J8:K8"/>
    <mergeCell ref="L8:M8"/>
    <mergeCell ref="A5:I5"/>
    <mergeCell ref="J5:K5"/>
    <mergeCell ref="L5:M5"/>
    <mergeCell ref="A6:I6"/>
    <mergeCell ref="J6:K6"/>
    <mergeCell ref="L6:M6"/>
    <mergeCell ref="A17:M17"/>
    <mergeCell ref="A18:C19"/>
    <mergeCell ref="D18:E19"/>
    <mergeCell ref="F18:M19"/>
    <mergeCell ref="D20:M21"/>
    <mergeCell ref="A22:M22"/>
    <mergeCell ref="A9:M11"/>
    <mergeCell ref="A12:M12"/>
    <mergeCell ref="A13:C14"/>
    <mergeCell ref="D13:E14"/>
    <mergeCell ref="F13:M14"/>
    <mergeCell ref="D15:M16"/>
    <mergeCell ref="A23:C24"/>
    <mergeCell ref="D23:E24"/>
    <mergeCell ref="F23:M24"/>
    <mergeCell ref="D25:M26"/>
    <mergeCell ref="A27:A28"/>
    <mergeCell ref="B27:B28"/>
    <mergeCell ref="C27:C28"/>
    <mergeCell ref="D27:M30"/>
    <mergeCell ref="A29:A30"/>
    <mergeCell ref="B29:B30"/>
    <mergeCell ref="D36:M37"/>
    <mergeCell ref="D38:M39"/>
    <mergeCell ref="A40:M40"/>
    <mergeCell ref="A41:C42"/>
    <mergeCell ref="D41:E42"/>
    <mergeCell ref="F41:M42"/>
    <mergeCell ref="C29:C30"/>
    <mergeCell ref="A31:M31"/>
    <mergeCell ref="A32:C33"/>
    <mergeCell ref="D32:E33"/>
    <mergeCell ref="F32:M33"/>
    <mergeCell ref="D34:M35"/>
    <mergeCell ref="A50:M50"/>
    <mergeCell ref="A51:C52"/>
    <mergeCell ref="D51:E52"/>
    <mergeCell ref="F51:M52"/>
    <mergeCell ref="D53:M54"/>
    <mergeCell ref="A55:M55"/>
    <mergeCell ref="D43:M44"/>
    <mergeCell ref="A45:M45"/>
    <mergeCell ref="A46:C47"/>
    <mergeCell ref="D46:E47"/>
    <mergeCell ref="F46:M47"/>
    <mergeCell ref="D48:M49"/>
    <mergeCell ref="D62:D63"/>
    <mergeCell ref="E62:G63"/>
    <mergeCell ref="H62:M63"/>
    <mergeCell ref="D64:D65"/>
    <mergeCell ref="E64:G65"/>
    <mergeCell ref="H64:M65"/>
    <mergeCell ref="A56:C57"/>
    <mergeCell ref="D56:E57"/>
    <mergeCell ref="F56:M57"/>
    <mergeCell ref="D58:M59"/>
    <mergeCell ref="A60:C61"/>
    <mergeCell ref="D60:E61"/>
    <mergeCell ref="F60:M61"/>
    <mergeCell ref="D70:L70"/>
    <mergeCell ref="A71:C72"/>
    <mergeCell ref="D71:E72"/>
    <mergeCell ref="F71:M72"/>
    <mergeCell ref="A73:M74"/>
    <mergeCell ref="D75:D76"/>
    <mergeCell ref="E75:M76"/>
    <mergeCell ref="D66:D67"/>
    <mergeCell ref="E66:K67"/>
    <mergeCell ref="L66:M67"/>
    <mergeCell ref="D68:D69"/>
    <mergeCell ref="E68:K69"/>
    <mergeCell ref="L68:M69"/>
    <mergeCell ref="D82:M83"/>
    <mergeCell ref="A84:M84"/>
    <mergeCell ref="A85:C86"/>
    <mergeCell ref="D85:E86"/>
    <mergeCell ref="F85:M86"/>
    <mergeCell ref="D87:D88"/>
    <mergeCell ref="E87:M88"/>
    <mergeCell ref="D77:D78"/>
    <mergeCell ref="E77:M78"/>
    <mergeCell ref="A79:M79"/>
    <mergeCell ref="A80:C81"/>
    <mergeCell ref="D80:E81"/>
    <mergeCell ref="F80:M81"/>
    <mergeCell ref="D95:D96"/>
    <mergeCell ref="E95:M96"/>
    <mergeCell ref="A97:M97"/>
    <mergeCell ref="D89:D90"/>
    <mergeCell ref="E89:M90"/>
    <mergeCell ref="D91:D92"/>
    <mergeCell ref="E91:M92"/>
    <mergeCell ref="D93:D94"/>
    <mergeCell ref="E93:M94"/>
  </mergeCells>
  <dataValidations count="2">
    <dataValidation allowBlank="1" showErrorMessage="1" promptTitle="1. Mandatory-H&amp;S Items" prompt="Enter the cost(s) associated with H&amp;S amount listed on Work Order. " sqref="D13:M14 D18:M19 D23:M24 D32:M33 D41:M42 D46:M47 D51:M52 D60:M61 D71:M72 D80:M81 D85:M86 D56:M57" xr:uid="{00000000-0002-0000-1300-000000000000}"/>
    <dataValidation allowBlank="1" showErrorMessage="1" sqref="A13:C14 A18:C19 A23:C24 A32:C33 A41:C42 A46:C47 A51:C52 A60:C61 A71:C72 A80:C81 A85:C86 A56:C57" xr:uid="{00000000-0002-0000-1300-000001000000}"/>
  </dataValidations>
  <hyperlinks>
    <hyperlink ref="A50" r:id="rId1" display="Attic Floors- Unconditoned Attic SWS " xr:uid="{00000000-0004-0000-1300-000000000000}"/>
    <hyperlink ref="H62" r:id="rId2" xr:uid="{00000000-0004-0000-1300-000001000000}"/>
    <hyperlink ref="H64" r:id="rId3" xr:uid="{00000000-0004-0000-1300-000002000000}"/>
    <hyperlink ref="A17:M17" r:id="rId4" display="○WPN 22-7" xr:uid="{00000000-0004-0000-1300-000003000000}"/>
    <hyperlink ref="A22:M22" r:id="rId5" display="○ Lighting Replacement SWS" xr:uid="{00000000-0004-0000-1300-000004000000}"/>
    <hyperlink ref="A31:M31" r:id="rId6" display="○ Air sealing SWS" xr:uid="{00000000-0004-0000-1300-000005000000}"/>
    <hyperlink ref="A40:M40" r:id="rId7" display="○ Duct sealing SWS" xr:uid="{00000000-0004-0000-1300-000006000000}"/>
    <hyperlink ref="A45:M45" r:id="rId8" display="○ General Duct Insulation SWS" xr:uid="{00000000-0004-0000-1300-000007000000}"/>
    <hyperlink ref="A50:M50" r:id="rId9" display="○ Attic Floors- Unconditoned Attic SWS " xr:uid="{00000000-0004-0000-1300-000008000000}"/>
    <hyperlink ref="A55:M55" r:id="rId10" display="○ Dense Pack Insulation SWS" xr:uid="{00000000-0004-0000-1300-000009000000}"/>
    <hyperlink ref="L66:M67" r:id="rId11" display="Tank Insulation SWS " xr:uid="{00000000-0004-0000-1300-00000A000000}"/>
    <hyperlink ref="L68:M69" r:id="rId12" display="Pipe Insulation SWS" xr:uid="{00000000-0004-0000-1300-00000B000000}"/>
    <hyperlink ref="A79:M79" r:id="rId13" display="○ Refrigerator Replacement SWS " xr:uid="{00000000-0004-0000-1300-00000C000000}"/>
    <hyperlink ref="A84:M84" r:id="rId14" display="○ Lighting Replacement SWS" xr:uid="{00000000-0004-0000-1300-00000D000000}"/>
    <hyperlink ref="A97:M97" r:id="rId15" display="○ Heating &amp; Cooling: Equipment Installation SWS" xr:uid="{00000000-0004-0000-1300-00000E000000}"/>
  </hyperlinks>
  <pageMargins left="0.7" right="0.7" top="0.75" bottom="0.75" header="0.3" footer="0.3"/>
  <pageSetup scale="65" orientation="portrait" horizontalDpi="300" r:id="rId16"/>
  <rowBreaks count="1" manualBreakCount="1">
    <brk id="55" max="12" man="1"/>
  </rowBreaks>
  <drawing r:id="rId17"/>
  <legacyDrawing r:id="rId18"/>
  <mc:AlternateContent xmlns:mc="http://schemas.openxmlformats.org/markup-compatibility/2006">
    <mc:Choice Requires="x14">
      <controls>
        <mc:AlternateContent xmlns:mc="http://schemas.openxmlformats.org/markup-compatibility/2006">
          <mc:Choice Requires="x14">
            <control shapeId="49153" r:id="rId19" name="Check Box 1">
              <controlPr defaultSize="0" autoFill="0" autoLine="0" autoPict="0">
                <anchor moveWithCells="1">
                  <from>
                    <xdr:col>10</xdr:col>
                    <xdr:colOff>69850</xdr:colOff>
                    <xdr:row>3</xdr:row>
                    <xdr:rowOff>330200</xdr:rowOff>
                  </from>
                  <to>
                    <xdr:col>10</xdr:col>
                    <xdr:colOff>774700</xdr:colOff>
                    <xdr:row>5</xdr:row>
                    <xdr:rowOff>63500</xdr:rowOff>
                  </to>
                </anchor>
              </controlPr>
            </control>
          </mc:Choice>
        </mc:AlternateContent>
        <mc:AlternateContent xmlns:mc="http://schemas.openxmlformats.org/markup-compatibility/2006">
          <mc:Choice Requires="x14">
            <control shapeId="49154" r:id="rId20" name="Check Box 2">
              <controlPr defaultSize="0" autoFill="0" autoLine="0" autoPict="0">
                <anchor moveWithCells="1">
                  <from>
                    <xdr:col>12</xdr:col>
                    <xdr:colOff>31750</xdr:colOff>
                    <xdr:row>3</xdr:row>
                    <xdr:rowOff>336550</xdr:rowOff>
                  </from>
                  <to>
                    <xdr:col>12</xdr:col>
                    <xdr:colOff>755650</xdr:colOff>
                    <xdr:row>5</xdr:row>
                    <xdr:rowOff>63500</xdr:rowOff>
                  </to>
                </anchor>
              </controlPr>
            </control>
          </mc:Choice>
        </mc:AlternateContent>
        <mc:AlternateContent xmlns:mc="http://schemas.openxmlformats.org/markup-compatibility/2006">
          <mc:Choice Requires="x14">
            <control shapeId="49155" r:id="rId21" name="Check Box 3">
              <controlPr defaultSize="0" autoFill="0" autoLine="0" autoPict="0">
                <anchor moveWithCells="1">
                  <from>
                    <xdr:col>10</xdr:col>
                    <xdr:colOff>69850</xdr:colOff>
                    <xdr:row>4</xdr:row>
                    <xdr:rowOff>190500</xdr:rowOff>
                  </from>
                  <to>
                    <xdr:col>10</xdr:col>
                    <xdr:colOff>774700</xdr:colOff>
                    <xdr:row>6</xdr:row>
                    <xdr:rowOff>50800</xdr:rowOff>
                  </to>
                </anchor>
              </controlPr>
            </control>
          </mc:Choice>
        </mc:AlternateContent>
        <mc:AlternateContent xmlns:mc="http://schemas.openxmlformats.org/markup-compatibility/2006">
          <mc:Choice Requires="x14">
            <control shapeId="49156" r:id="rId22" name="Check Box 4">
              <controlPr defaultSize="0" autoFill="0" autoLine="0" autoPict="0">
                <anchor moveWithCells="1">
                  <from>
                    <xdr:col>12</xdr:col>
                    <xdr:colOff>31750</xdr:colOff>
                    <xdr:row>4</xdr:row>
                    <xdr:rowOff>215900</xdr:rowOff>
                  </from>
                  <to>
                    <xdr:col>12</xdr:col>
                    <xdr:colOff>755650</xdr:colOff>
                    <xdr:row>6</xdr:row>
                    <xdr:rowOff>63500</xdr:rowOff>
                  </to>
                </anchor>
              </controlPr>
            </control>
          </mc:Choice>
        </mc:AlternateContent>
        <mc:AlternateContent xmlns:mc="http://schemas.openxmlformats.org/markup-compatibility/2006">
          <mc:Choice Requires="x14">
            <control shapeId="49157" r:id="rId23" name="Check Box 5">
              <controlPr defaultSize="0" autoFill="0" autoLine="0" autoPict="0">
                <anchor moveWithCells="1">
                  <from>
                    <xdr:col>10</xdr:col>
                    <xdr:colOff>63500</xdr:colOff>
                    <xdr:row>5</xdr:row>
                    <xdr:rowOff>184150</xdr:rowOff>
                  </from>
                  <to>
                    <xdr:col>10</xdr:col>
                    <xdr:colOff>762000</xdr:colOff>
                    <xdr:row>7</xdr:row>
                    <xdr:rowOff>63500</xdr:rowOff>
                  </to>
                </anchor>
              </controlPr>
            </control>
          </mc:Choice>
        </mc:AlternateContent>
        <mc:AlternateContent xmlns:mc="http://schemas.openxmlformats.org/markup-compatibility/2006">
          <mc:Choice Requires="x14">
            <control shapeId="49158" r:id="rId24" name="Check Box 6">
              <controlPr defaultSize="0" autoFill="0" autoLine="0" autoPict="0">
                <anchor moveWithCells="1">
                  <from>
                    <xdr:col>12</xdr:col>
                    <xdr:colOff>31750</xdr:colOff>
                    <xdr:row>5</xdr:row>
                    <xdr:rowOff>215900</xdr:rowOff>
                  </from>
                  <to>
                    <xdr:col>12</xdr:col>
                    <xdr:colOff>755650</xdr:colOff>
                    <xdr:row>7</xdr:row>
                    <xdr:rowOff>50800</xdr:rowOff>
                  </to>
                </anchor>
              </controlPr>
            </control>
          </mc:Choice>
        </mc:AlternateContent>
        <mc:AlternateContent xmlns:mc="http://schemas.openxmlformats.org/markup-compatibility/2006">
          <mc:Choice Requires="x14">
            <control shapeId="49159" r:id="rId25" name="Check Box 7">
              <controlPr defaultSize="0" autoFill="0" autoLine="0" autoPict="0">
                <anchor moveWithCells="1">
                  <from>
                    <xdr:col>0</xdr:col>
                    <xdr:colOff>184150</xdr:colOff>
                    <xdr:row>35</xdr:row>
                    <xdr:rowOff>177800</xdr:rowOff>
                  </from>
                  <to>
                    <xdr:col>0</xdr:col>
                    <xdr:colOff>546100</xdr:colOff>
                    <xdr:row>37</xdr:row>
                    <xdr:rowOff>88900</xdr:rowOff>
                  </to>
                </anchor>
              </controlPr>
            </control>
          </mc:Choice>
        </mc:AlternateContent>
        <mc:AlternateContent xmlns:mc="http://schemas.openxmlformats.org/markup-compatibility/2006">
          <mc:Choice Requires="x14">
            <control shapeId="49160" r:id="rId26" name="Check Box 8">
              <controlPr defaultSize="0" autoFill="0" autoLine="0" autoPict="0">
                <anchor moveWithCells="1">
                  <from>
                    <xdr:col>2</xdr:col>
                    <xdr:colOff>241300</xdr:colOff>
                    <xdr:row>35</xdr:row>
                    <xdr:rowOff>165100</xdr:rowOff>
                  </from>
                  <to>
                    <xdr:col>2</xdr:col>
                    <xdr:colOff>450850</xdr:colOff>
                    <xdr:row>37</xdr:row>
                    <xdr:rowOff>63500</xdr:rowOff>
                  </to>
                </anchor>
              </controlPr>
            </control>
          </mc:Choice>
        </mc:AlternateContent>
        <mc:AlternateContent xmlns:mc="http://schemas.openxmlformats.org/markup-compatibility/2006">
          <mc:Choice Requires="x14">
            <control shapeId="49161" r:id="rId27" name="Check Box 9">
              <controlPr defaultSize="0" autoFill="0" autoLine="0" autoPict="0">
                <anchor moveWithCells="1">
                  <from>
                    <xdr:col>1</xdr:col>
                    <xdr:colOff>215900</xdr:colOff>
                    <xdr:row>35</xdr:row>
                    <xdr:rowOff>165100</xdr:rowOff>
                  </from>
                  <to>
                    <xdr:col>2</xdr:col>
                    <xdr:colOff>0</xdr:colOff>
                    <xdr:row>37</xdr:row>
                    <xdr:rowOff>88900</xdr:rowOff>
                  </to>
                </anchor>
              </controlPr>
            </control>
          </mc:Choice>
        </mc:AlternateContent>
        <mc:AlternateContent xmlns:mc="http://schemas.openxmlformats.org/markup-compatibility/2006">
          <mc:Choice Requires="x14">
            <control shapeId="49162" r:id="rId28" name="Check Box 10">
              <controlPr defaultSize="0" autoFill="0" autoLine="0" autoPict="0">
                <anchor moveWithCells="1">
                  <from>
                    <xdr:col>0</xdr:col>
                    <xdr:colOff>190500</xdr:colOff>
                    <xdr:row>37</xdr:row>
                    <xdr:rowOff>190500</xdr:rowOff>
                  </from>
                  <to>
                    <xdr:col>0</xdr:col>
                    <xdr:colOff>527050</xdr:colOff>
                    <xdr:row>39</xdr:row>
                    <xdr:rowOff>31750</xdr:rowOff>
                  </to>
                </anchor>
              </controlPr>
            </control>
          </mc:Choice>
        </mc:AlternateContent>
        <mc:AlternateContent xmlns:mc="http://schemas.openxmlformats.org/markup-compatibility/2006">
          <mc:Choice Requires="x14">
            <control shapeId="49163" r:id="rId29" name="Check Box 11">
              <controlPr defaultSize="0" autoFill="0" autoLine="0" autoPict="0">
                <anchor moveWithCells="1">
                  <from>
                    <xdr:col>2</xdr:col>
                    <xdr:colOff>241300</xdr:colOff>
                    <xdr:row>37</xdr:row>
                    <xdr:rowOff>190500</xdr:rowOff>
                  </from>
                  <to>
                    <xdr:col>2</xdr:col>
                    <xdr:colOff>660400</xdr:colOff>
                    <xdr:row>39</xdr:row>
                    <xdr:rowOff>31750</xdr:rowOff>
                  </to>
                </anchor>
              </controlPr>
            </control>
          </mc:Choice>
        </mc:AlternateContent>
        <mc:AlternateContent xmlns:mc="http://schemas.openxmlformats.org/markup-compatibility/2006">
          <mc:Choice Requires="x14">
            <control shapeId="49164" r:id="rId30" name="Check Box 12">
              <controlPr defaultSize="0" autoFill="0" autoLine="0" autoPict="0">
                <anchor moveWithCells="1">
                  <from>
                    <xdr:col>1</xdr:col>
                    <xdr:colOff>215900</xdr:colOff>
                    <xdr:row>37</xdr:row>
                    <xdr:rowOff>203200</xdr:rowOff>
                  </from>
                  <to>
                    <xdr:col>2</xdr:col>
                    <xdr:colOff>0</xdr:colOff>
                    <xdr:row>39</xdr:row>
                    <xdr:rowOff>38100</xdr:rowOff>
                  </to>
                </anchor>
              </controlPr>
            </control>
          </mc:Choice>
        </mc:AlternateContent>
        <mc:AlternateContent xmlns:mc="http://schemas.openxmlformats.org/markup-compatibility/2006">
          <mc:Choice Requires="x14">
            <control shapeId="49165" r:id="rId31" name="Check Box 13">
              <controlPr defaultSize="0" autoFill="0" autoLine="0" autoPict="0">
                <anchor moveWithCells="1">
                  <from>
                    <xdr:col>10</xdr:col>
                    <xdr:colOff>63500</xdr:colOff>
                    <xdr:row>6</xdr:row>
                    <xdr:rowOff>177800</xdr:rowOff>
                  </from>
                  <to>
                    <xdr:col>10</xdr:col>
                    <xdr:colOff>800100</xdr:colOff>
                    <xdr:row>8</xdr:row>
                    <xdr:rowOff>127000</xdr:rowOff>
                  </to>
                </anchor>
              </controlPr>
            </control>
          </mc:Choice>
        </mc:AlternateContent>
        <mc:AlternateContent xmlns:mc="http://schemas.openxmlformats.org/markup-compatibility/2006">
          <mc:Choice Requires="x14">
            <control shapeId="49166" r:id="rId32" name="Check Box 14">
              <controlPr defaultSize="0" autoFill="0" autoLine="0" autoPict="0">
                <anchor moveWithCells="1">
                  <from>
                    <xdr:col>12</xdr:col>
                    <xdr:colOff>31750</xdr:colOff>
                    <xdr:row>6</xdr:row>
                    <xdr:rowOff>146050</xdr:rowOff>
                  </from>
                  <to>
                    <xdr:col>13</xdr:col>
                    <xdr:colOff>12700</xdr:colOff>
                    <xdr:row>8</xdr:row>
                    <xdr:rowOff>165100</xdr:rowOff>
                  </to>
                </anchor>
              </controlPr>
            </control>
          </mc:Choice>
        </mc:AlternateContent>
        <mc:AlternateContent xmlns:mc="http://schemas.openxmlformats.org/markup-compatibility/2006">
          <mc:Choice Requires="x14">
            <control shapeId="49167" r:id="rId33" name="Check Box 15">
              <controlPr defaultSize="0" autoFill="0" autoLine="0" autoPict="0">
                <anchor moveWithCells="1">
                  <from>
                    <xdr:col>0</xdr:col>
                    <xdr:colOff>177800</xdr:colOff>
                    <xdr:row>14</xdr:row>
                    <xdr:rowOff>152400</xdr:rowOff>
                  </from>
                  <to>
                    <xdr:col>0</xdr:col>
                    <xdr:colOff>533400</xdr:colOff>
                    <xdr:row>16</xdr:row>
                    <xdr:rowOff>12700</xdr:rowOff>
                  </to>
                </anchor>
              </controlPr>
            </control>
          </mc:Choice>
        </mc:AlternateContent>
        <mc:AlternateContent xmlns:mc="http://schemas.openxmlformats.org/markup-compatibility/2006">
          <mc:Choice Requires="x14">
            <control shapeId="49168" r:id="rId34" name="Check Box 16">
              <controlPr defaultSize="0" autoFill="0" autoLine="0" autoPict="0">
                <anchor moveWithCells="1">
                  <from>
                    <xdr:col>2</xdr:col>
                    <xdr:colOff>215900</xdr:colOff>
                    <xdr:row>14</xdr:row>
                    <xdr:rowOff>177800</xdr:rowOff>
                  </from>
                  <to>
                    <xdr:col>3</xdr:col>
                    <xdr:colOff>107950</xdr:colOff>
                    <xdr:row>16</xdr:row>
                    <xdr:rowOff>12700</xdr:rowOff>
                  </to>
                </anchor>
              </controlPr>
            </control>
          </mc:Choice>
        </mc:AlternateContent>
        <mc:AlternateContent xmlns:mc="http://schemas.openxmlformats.org/markup-compatibility/2006">
          <mc:Choice Requires="x14">
            <control shapeId="49169" r:id="rId35" name="Check Box 17">
              <controlPr defaultSize="0" autoFill="0" autoLine="0" autoPict="0">
                <anchor moveWithCells="1">
                  <from>
                    <xdr:col>1</xdr:col>
                    <xdr:colOff>184150</xdr:colOff>
                    <xdr:row>14</xdr:row>
                    <xdr:rowOff>165100</xdr:rowOff>
                  </from>
                  <to>
                    <xdr:col>2</xdr:col>
                    <xdr:colOff>25400</xdr:colOff>
                    <xdr:row>16</xdr:row>
                    <xdr:rowOff>0</xdr:rowOff>
                  </to>
                </anchor>
              </controlPr>
            </control>
          </mc:Choice>
        </mc:AlternateContent>
        <mc:AlternateContent xmlns:mc="http://schemas.openxmlformats.org/markup-compatibility/2006">
          <mc:Choice Requires="x14">
            <control shapeId="49170" r:id="rId36" name="Check Box 18">
              <controlPr defaultSize="0" autoFill="0" autoLine="0" autoPict="0">
                <anchor moveWithCells="1">
                  <from>
                    <xdr:col>0</xdr:col>
                    <xdr:colOff>177800</xdr:colOff>
                    <xdr:row>19</xdr:row>
                    <xdr:rowOff>203200</xdr:rowOff>
                  </from>
                  <to>
                    <xdr:col>0</xdr:col>
                    <xdr:colOff>520700</xdr:colOff>
                    <xdr:row>21</xdr:row>
                    <xdr:rowOff>31750</xdr:rowOff>
                  </to>
                </anchor>
              </controlPr>
            </control>
          </mc:Choice>
        </mc:AlternateContent>
        <mc:AlternateContent xmlns:mc="http://schemas.openxmlformats.org/markup-compatibility/2006">
          <mc:Choice Requires="x14">
            <control shapeId="49171" r:id="rId37" name="Check Box 19">
              <controlPr defaultSize="0" autoFill="0" autoLine="0" autoPict="0">
                <anchor moveWithCells="1">
                  <from>
                    <xdr:col>2</xdr:col>
                    <xdr:colOff>222250</xdr:colOff>
                    <xdr:row>20</xdr:row>
                    <xdr:rowOff>0</xdr:rowOff>
                  </from>
                  <to>
                    <xdr:col>3</xdr:col>
                    <xdr:colOff>69850</xdr:colOff>
                    <xdr:row>20</xdr:row>
                    <xdr:rowOff>228600</xdr:rowOff>
                  </to>
                </anchor>
              </controlPr>
            </control>
          </mc:Choice>
        </mc:AlternateContent>
        <mc:AlternateContent xmlns:mc="http://schemas.openxmlformats.org/markup-compatibility/2006">
          <mc:Choice Requires="x14">
            <control shapeId="49172" r:id="rId38" name="Check Box 20">
              <controlPr defaultSize="0" autoFill="0" autoLine="0" autoPict="0">
                <anchor moveWithCells="1">
                  <from>
                    <xdr:col>1</xdr:col>
                    <xdr:colOff>203200</xdr:colOff>
                    <xdr:row>19</xdr:row>
                    <xdr:rowOff>190500</xdr:rowOff>
                  </from>
                  <to>
                    <xdr:col>1</xdr:col>
                    <xdr:colOff>558800</xdr:colOff>
                    <xdr:row>21</xdr:row>
                    <xdr:rowOff>25400</xdr:rowOff>
                  </to>
                </anchor>
              </controlPr>
            </control>
          </mc:Choice>
        </mc:AlternateContent>
        <mc:AlternateContent xmlns:mc="http://schemas.openxmlformats.org/markup-compatibility/2006">
          <mc:Choice Requires="x14">
            <control shapeId="49173" r:id="rId39" name="Check Box 21">
              <controlPr defaultSize="0" autoFill="0" autoLine="0" autoPict="0">
                <anchor moveWithCells="1">
                  <from>
                    <xdr:col>0</xdr:col>
                    <xdr:colOff>177800</xdr:colOff>
                    <xdr:row>24</xdr:row>
                    <xdr:rowOff>152400</xdr:rowOff>
                  </from>
                  <to>
                    <xdr:col>0</xdr:col>
                    <xdr:colOff>584200</xdr:colOff>
                    <xdr:row>26</xdr:row>
                    <xdr:rowOff>38100</xdr:rowOff>
                  </to>
                </anchor>
              </controlPr>
            </control>
          </mc:Choice>
        </mc:AlternateContent>
        <mc:AlternateContent xmlns:mc="http://schemas.openxmlformats.org/markup-compatibility/2006">
          <mc:Choice Requires="x14">
            <control shapeId="49174" r:id="rId40" name="Check Box 22">
              <controlPr defaultSize="0" autoFill="0" autoLine="0" autoPict="0">
                <anchor moveWithCells="1">
                  <from>
                    <xdr:col>2</xdr:col>
                    <xdr:colOff>203200</xdr:colOff>
                    <xdr:row>24</xdr:row>
                    <xdr:rowOff>184150</xdr:rowOff>
                  </from>
                  <to>
                    <xdr:col>2</xdr:col>
                    <xdr:colOff>584200</xdr:colOff>
                    <xdr:row>26</xdr:row>
                    <xdr:rowOff>31750</xdr:rowOff>
                  </to>
                </anchor>
              </controlPr>
            </control>
          </mc:Choice>
        </mc:AlternateContent>
        <mc:AlternateContent xmlns:mc="http://schemas.openxmlformats.org/markup-compatibility/2006">
          <mc:Choice Requires="x14">
            <control shapeId="49175" r:id="rId41" name="Check Box 23">
              <controlPr defaultSize="0" autoFill="0" autoLine="0" autoPict="0">
                <anchor moveWithCells="1">
                  <from>
                    <xdr:col>1</xdr:col>
                    <xdr:colOff>184150</xdr:colOff>
                    <xdr:row>24</xdr:row>
                    <xdr:rowOff>165100</xdr:rowOff>
                  </from>
                  <to>
                    <xdr:col>2</xdr:col>
                    <xdr:colOff>12700</xdr:colOff>
                    <xdr:row>26</xdr:row>
                    <xdr:rowOff>12700</xdr:rowOff>
                  </to>
                </anchor>
              </controlPr>
            </control>
          </mc:Choice>
        </mc:AlternateContent>
        <mc:AlternateContent xmlns:mc="http://schemas.openxmlformats.org/markup-compatibility/2006">
          <mc:Choice Requires="x14">
            <control shapeId="49176" r:id="rId42" name="Check Box 24">
              <controlPr defaultSize="0" autoFill="0" autoLine="0" autoPict="0">
                <anchor moveWithCells="1">
                  <from>
                    <xdr:col>0</xdr:col>
                    <xdr:colOff>184150</xdr:colOff>
                    <xdr:row>28</xdr:row>
                    <xdr:rowOff>25400</xdr:rowOff>
                  </from>
                  <to>
                    <xdr:col>0</xdr:col>
                    <xdr:colOff>488950</xdr:colOff>
                    <xdr:row>29</xdr:row>
                    <xdr:rowOff>114300</xdr:rowOff>
                  </to>
                </anchor>
              </controlPr>
            </control>
          </mc:Choice>
        </mc:AlternateContent>
        <mc:AlternateContent xmlns:mc="http://schemas.openxmlformats.org/markup-compatibility/2006">
          <mc:Choice Requires="x14">
            <control shapeId="49177" r:id="rId43" name="Check Box 25">
              <controlPr defaultSize="0" autoFill="0" autoLine="0" autoPict="0">
                <anchor moveWithCells="1">
                  <from>
                    <xdr:col>2</xdr:col>
                    <xdr:colOff>184150</xdr:colOff>
                    <xdr:row>28</xdr:row>
                    <xdr:rowOff>63500</xdr:rowOff>
                  </from>
                  <to>
                    <xdr:col>2</xdr:col>
                    <xdr:colOff>635000</xdr:colOff>
                    <xdr:row>29</xdr:row>
                    <xdr:rowOff>101600</xdr:rowOff>
                  </to>
                </anchor>
              </controlPr>
            </control>
          </mc:Choice>
        </mc:AlternateContent>
        <mc:AlternateContent xmlns:mc="http://schemas.openxmlformats.org/markup-compatibility/2006">
          <mc:Choice Requires="x14">
            <control shapeId="49178" r:id="rId44" name="Check Box 26">
              <controlPr defaultSize="0" autoFill="0" autoLine="0" autoPict="0">
                <anchor moveWithCells="1">
                  <from>
                    <xdr:col>1</xdr:col>
                    <xdr:colOff>203200</xdr:colOff>
                    <xdr:row>28</xdr:row>
                    <xdr:rowOff>76200</xdr:rowOff>
                  </from>
                  <to>
                    <xdr:col>1</xdr:col>
                    <xdr:colOff>431800</xdr:colOff>
                    <xdr:row>29</xdr:row>
                    <xdr:rowOff>107950</xdr:rowOff>
                  </to>
                </anchor>
              </controlPr>
            </control>
          </mc:Choice>
        </mc:AlternateContent>
        <mc:AlternateContent xmlns:mc="http://schemas.openxmlformats.org/markup-compatibility/2006">
          <mc:Choice Requires="x14">
            <control shapeId="49179" r:id="rId45" name="Check Box 27">
              <controlPr defaultSize="0" autoFill="0" autoLine="0" autoPict="0">
                <anchor moveWithCells="1">
                  <from>
                    <xdr:col>0</xdr:col>
                    <xdr:colOff>184150</xdr:colOff>
                    <xdr:row>33</xdr:row>
                    <xdr:rowOff>139700</xdr:rowOff>
                  </from>
                  <to>
                    <xdr:col>1</xdr:col>
                    <xdr:colOff>63500</xdr:colOff>
                    <xdr:row>35</xdr:row>
                    <xdr:rowOff>69850</xdr:rowOff>
                  </to>
                </anchor>
              </controlPr>
            </control>
          </mc:Choice>
        </mc:AlternateContent>
        <mc:AlternateContent xmlns:mc="http://schemas.openxmlformats.org/markup-compatibility/2006">
          <mc:Choice Requires="x14">
            <control shapeId="49180" r:id="rId46" name="Check Box 28">
              <controlPr defaultSize="0" autoFill="0" autoLine="0" autoPict="0">
                <anchor moveWithCells="1">
                  <from>
                    <xdr:col>2</xdr:col>
                    <xdr:colOff>241300</xdr:colOff>
                    <xdr:row>33</xdr:row>
                    <xdr:rowOff>146050</xdr:rowOff>
                  </from>
                  <to>
                    <xdr:col>2</xdr:col>
                    <xdr:colOff>660400</xdr:colOff>
                    <xdr:row>35</xdr:row>
                    <xdr:rowOff>63500</xdr:rowOff>
                  </to>
                </anchor>
              </controlPr>
            </control>
          </mc:Choice>
        </mc:AlternateContent>
        <mc:AlternateContent xmlns:mc="http://schemas.openxmlformats.org/markup-compatibility/2006">
          <mc:Choice Requires="x14">
            <control shapeId="49181" r:id="rId47" name="Check Box 29">
              <controlPr defaultSize="0" autoFill="0" autoLine="0" autoPict="0">
                <anchor moveWithCells="1">
                  <from>
                    <xdr:col>1</xdr:col>
                    <xdr:colOff>215900</xdr:colOff>
                    <xdr:row>33</xdr:row>
                    <xdr:rowOff>146050</xdr:rowOff>
                  </from>
                  <to>
                    <xdr:col>2</xdr:col>
                    <xdr:colOff>50800</xdr:colOff>
                    <xdr:row>35</xdr:row>
                    <xdr:rowOff>69850</xdr:rowOff>
                  </to>
                </anchor>
              </controlPr>
            </control>
          </mc:Choice>
        </mc:AlternateContent>
        <mc:AlternateContent xmlns:mc="http://schemas.openxmlformats.org/markup-compatibility/2006">
          <mc:Choice Requires="x14">
            <control shapeId="49182" r:id="rId48" name="Check Box 30">
              <controlPr defaultSize="0" autoFill="0" autoLine="0" autoPict="0">
                <anchor moveWithCells="1">
                  <from>
                    <xdr:col>0</xdr:col>
                    <xdr:colOff>177800</xdr:colOff>
                    <xdr:row>42</xdr:row>
                    <xdr:rowOff>152400</xdr:rowOff>
                  </from>
                  <to>
                    <xdr:col>0</xdr:col>
                    <xdr:colOff>482600</xdr:colOff>
                    <xdr:row>44</xdr:row>
                    <xdr:rowOff>31750</xdr:rowOff>
                  </to>
                </anchor>
              </controlPr>
            </control>
          </mc:Choice>
        </mc:AlternateContent>
        <mc:AlternateContent xmlns:mc="http://schemas.openxmlformats.org/markup-compatibility/2006">
          <mc:Choice Requires="x14">
            <control shapeId="49183" r:id="rId49" name="Check Box 31">
              <controlPr defaultSize="0" autoFill="0" autoLine="0" autoPict="0">
                <anchor moveWithCells="1">
                  <from>
                    <xdr:col>2</xdr:col>
                    <xdr:colOff>203200</xdr:colOff>
                    <xdr:row>42</xdr:row>
                    <xdr:rowOff>184150</xdr:rowOff>
                  </from>
                  <to>
                    <xdr:col>2</xdr:col>
                    <xdr:colOff>406400</xdr:colOff>
                    <xdr:row>44</xdr:row>
                    <xdr:rowOff>38100</xdr:rowOff>
                  </to>
                </anchor>
              </controlPr>
            </control>
          </mc:Choice>
        </mc:AlternateContent>
        <mc:AlternateContent xmlns:mc="http://schemas.openxmlformats.org/markup-compatibility/2006">
          <mc:Choice Requires="x14">
            <control shapeId="49184" r:id="rId50" name="Check Box 32">
              <controlPr defaultSize="0" autoFill="0" autoLine="0" autoPict="0">
                <anchor moveWithCells="1">
                  <from>
                    <xdr:col>1</xdr:col>
                    <xdr:colOff>184150</xdr:colOff>
                    <xdr:row>42</xdr:row>
                    <xdr:rowOff>165100</xdr:rowOff>
                  </from>
                  <to>
                    <xdr:col>1</xdr:col>
                    <xdr:colOff>412750</xdr:colOff>
                    <xdr:row>44</xdr:row>
                    <xdr:rowOff>25400</xdr:rowOff>
                  </to>
                </anchor>
              </controlPr>
            </control>
          </mc:Choice>
        </mc:AlternateContent>
        <mc:AlternateContent xmlns:mc="http://schemas.openxmlformats.org/markup-compatibility/2006">
          <mc:Choice Requires="x14">
            <control shapeId="49185" r:id="rId51" name="Check Box 33">
              <controlPr defaultSize="0" autoFill="0" autoLine="0" autoPict="0">
                <anchor moveWithCells="1">
                  <from>
                    <xdr:col>0</xdr:col>
                    <xdr:colOff>190500</xdr:colOff>
                    <xdr:row>47</xdr:row>
                    <xdr:rowOff>215900</xdr:rowOff>
                  </from>
                  <to>
                    <xdr:col>0</xdr:col>
                    <xdr:colOff>527050</xdr:colOff>
                    <xdr:row>49</xdr:row>
                    <xdr:rowOff>38100</xdr:rowOff>
                  </to>
                </anchor>
              </controlPr>
            </control>
          </mc:Choice>
        </mc:AlternateContent>
        <mc:AlternateContent xmlns:mc="http://schemas.openxmlformats.org/markup-compatibility/2006">
          <mc:Choice Requires="x14">
            <control shapeId="49186" r:id="rId52" name="Check Box 34">
              <controlPr defaultSize="0" autoFill="0" autoLine="0" autoPict="0">
                <anchor moveWithCells="1">
                  <from>
                    <xdr:col>2</xdr:col>
                    <xdr:colOff>241300</xdr:colOff>
                    <xdr:row>47</xdr:row>
                    <xdr:rowOff>215900</xdr:rowOff>
                  </from>
                  <to>
                    <xdr:col>2</xdr:col>
                    <xdr:colOff>660400</xdr:colOff>
                    <xdr:row>49</xdr:row>
                    <xdr:rowOff>38100</xdr:rowOff>
                  </to>
                </anchor>
              </controlPr>
            </control>
          </mc:Choice>
        </mc:AlternateContent>
        <mc:AlternateContent xmlns:mc="http://schemas.openxmlformats.org/markup-compatibility/2006">
          <mc:Choice Requires="x14">
            <control shapeId="49187" r:id="rId53" name="Check Box 35">
              <controlPr defaultSize="0" autoFill="0" autoLine="0" autoPict="0">
                <anchor moveWithCells="1">
                  <from>
                    <xdr:col>1</xdr:col>
                    <xdr:colOff>203200</xdr:colOff>
                    <xdr:row>47</xdr:row>
                    <xdr:rowOff>222250</xdr:rowOff>
                  </from>
                  <to>
                    <xdr:col>1</xdr:col>
                    <xdr:colOff>603250</xdr:colOff>
                    <xdr:row>49</xdr:row>
                    <xdr:rowOff>50800</xdr:rowOff>
                  </to>
                </anchor>
              </controlPr>
            </control>
          </mc:Choice>
        </mc:AlternateContent>
        <mc:AlternateContent xmlns:mc="http://schemas.openxmlformats.org/markup-compatibility/2006">
          <mc:Choice Requires="x14">
            <control shapeId="49188" r:id="rId54" name="Check Box 36">
              <controlPr defaultSize="0" autoFill="0" autoLine="0" autoPict="0">
                <anchor moveWithCells="1">
                  <from>
                    <xdr:col>0</xdr:col>
                    <xdr:colOff>177800</xdr:colOff>
                    <xdr:row>52</xdr:row>
                    <xdr:rowOff>152400</xdr:rowOff>
                  </from>
                  <to>
                    <xdr:col>0</xdr:col>
                    <xdr:colOff>482600</xdr:colOff>
                    <xdr:row>54</xdr:row>
                    <xdr:rowOff>31750</xdr:rowOff>
                  </to>
                </anchor>
              </controlPr>
            </control>
          </mc:Choice>
        </mc:AlternateContent>
        <mc:AlternateContent xmlns:mc="http://schemas.openxmlformats.org/markup-compatibility/2006">
          <mc:Choice Requires="x14">
            <control shapeId="49189" r:id="rId55" name="Check Box 37">
              <controlPr defaultSize="0" autoFill="0" autoLine="0" autoPict="0">
                <anchor moveWithCells="1">
                  <from>
                    <xdr:col>2</xdr:col>
                    <xdr:colOff>203200</xdr:colOff>
                    <xdr:row>52</xdr:row>
                    <xdr:rowOff>184150</xdr:rowOff>
                  </from>
                  <to>
                    <xdr:col>2</xdr:col>
                    <xdr:colOff>406400</xdr:colOff>
                    <xdr:row>54</xdr:row>
                    <xdr:rowOff>38100</xdr:rowOff>
                  </to>
                </anchor>
              </controlPr>
            </control>
          </mc:Choice>
        </mc:AlternateContent>
        <mc:AlternateContent xmlns:mc="http://schemas.openxmlformats.org/markup-compatibility/2006">
          <mc:Choice Requires="x14">
            <control shapeId="49190" r:id="rId56" name="Check Box 38">
              <controlPr defaultSize="0" autoFill="0" autoLine="0" autoPict="0">
                <anchor moveWithCells="1">
                  <from>
                    <xdr:col>1</xdr:col>
                    <xdr:colOff>184150</xdr:colOff>
                    <xdr:row>52</xdr:row>
                    <xdr:rowOff>165100</xdr:rowOff>
                  </from>
                  <to>
                    <xdr:col>1</xdr:col>
                    <xdr:colOff>412750</xdr:colOff>
                    <xdr:row>54</xdr:row>
                    <xdr:rowOff>25400</xdr:rowOff>
                  </to>
                </anchor>
              </controlPr>
            </control>
          </mc:Choice>
        </mc:AlternateContent>
        <mc:AlternateContent xmlns:mc="http://schemas.openxmlformats.org/markup-compatibility/2006">
          <mc:Choice Requires="x14">
            <control shapeId="49191" r:id="rId57" name="Check Box 39">
              <controlPr defaultSize="0" autoFill="0" autoLine="0" autoPict="0">
                <anchor moveWithCells="1">
                  <from>
                    <xdr:col>0</xdr:col>
                    <xdr:colOff>184150</xdr:colOff>
                    <xdr:row>61</xdr:row>
                    <xdr:rowOff>165100</xdr:rowOff>
                  </from>
                  <to>
                    <xdr:col>1</xdr:col>
                    <xdr:colOff>114300</xdr:colOff>
                    <xdr:row>63</xdr:row>
                    <xdr:rowOff>50800</xdr:rowOff>
                  </to>
                </anchor>
              </controlPr>
            </control>
          </mc:Choice>
        </mc:AlternateContent>
        <mc:AlternateContent xmlns:mc="http://schemas.openxmlformats.org/markup-compatibility/2006">
          <mc:Choice Requires="x14">
            <control shapeId="49192" r:id="rId58" name="Check Box 40">
              <controlPr defaultSize="0" autoFill="0" autoLine="0" autoPict="0">
                <anchor moveWithCells="1">
                  <from>
                    <xdr:col>2</xdr:col>
                    <xdr:colOff>228600</xdr:colOff>
                    <xdr:row>61</xdr:row>
                    <xdr:rowOff>165100</xdr:rowOff>
                  </from>
                  <to>
                    <xdr:col>2</xdr:col>
                    <xdr:colOff>647700</xdr:colOff>
                    <xdr:row>63</xdr:row>
                    <xdr:rowOff>50800</xdr:rowOff>
                  </to>
                </anchor>
              </controlPr>
            </control>
          </mc:Choice>
        </mc:AlternateContent>
        <mc:AlternateContent xmlns:mc="http://schemas.openxmlformats.org/markup-compatibility/2006">
          <mc:Choice Requires="x14">
            <control shapeId="49193" r:id="rId59" name="Check Box 41">
              <controlPr defaultSize="0" autoFill="0" autoLine="0" autoPict="0">
                <anchor moveWithCells="1">
                  <from>
                    <xdr:col>1</xdr:col>
                    <xdr:colOff>190500</xdr:colOff>
                    <xdr:row>61</xdr:row>
                    <xdr:rowOff>165100</xdr:rowOff>
                  </from>
                  <to>
                    <xdr:col>1</xdr:col>
                    <xdr:colOff>596900</xdr:colOff>
                    <xdr:row>63</xdr:row>
                    <xdr:rowOff>50800</xdr:rowOff>
                  </to>
                </anchor>
              </controlPr>
            </control>
          </mc:Choice>
        </mc:AlternateContent>
        <mc:AlternateContent xmlns:mc="http://schemas.openxmlformats.org/markup-compatibility/2006">
          <mc:Choice Requires="x14">
            <control shapeId="49194" r:id="rId60" name="Check Box 42">
              <controlPr defaultSize="0" autoFill="0" autoLine="0" autoPict="0">
                <anchor moveWithCells="1">
                  <from>
                    <xdr:col>0</xdr:col>
                    <xdr:colOff>184150</xdr:colOff>
                    <xdr:row>63</xdr:row>
                    <xdr:rowOff>165100</xdr:rowOff>
                  </from>
                  <to>
                    <xdr:col>1</xdr:col>
                    <xdr:colOff>69850</xdr:colOff>
                    <xdr:row>65</xdr:row>
                    <xdr:rowOff>50800</xdr:rowOff>
                  </to>
                </anchor>
              </controlPr>
            </control>
          </mc:Choice>
        </mc:AlternateContent>
        <mc:AlternateContent xmlns:mc="http://schemas.openxmlformats.org/markup-compatibility/2006">
          <mc:Choice Requires="x14">
            <control shapeId="49195" r:id="rId61" name="Check Box 43">
              <controlPr defaultSize="0" autoFill="0" autoLine="0" autoPict="0">
                <anchor moveWithCells="1">
                  <from>
                    <xdr:col>2</xdr:col>
                    <xdr:colOff>228600</xdr:colOff>
                    <xdr:row>63</xdr:row>
                    <xdr:rowOff>177800</xdr:rowOff>
                  </from>
                  <to>
                    <xdr:col>2</xdr:col>
                    <xdr:colOff>647700</xdr:colOff>
                    <xdr:row>65</xdr:row>
                    <xdr:rowOff>63500</xdr:rowOff>
                  </to>
                </anchor>
              </controlPr>
            </control>
          </mc:Choice>
        </mc:AlternateContent>
        <mc:AlternateContent xmlns:mc="http://schemas.openxmlformats.org/markup-compatibility/2006">
          <mc:Choice Requires="x14">
            <control shapeId="49196" r:id="rId62" name="Check Box 44">
              <controlPr defaultSize="0" autoFill="0" autoLine="0" autoPict="0">
                <anchor moveWithCells="1">
                  <from>
                    <xdr:col>1</xdr:col>
                    <xdr:colOff>190500</xdr:colOff>
                    <xdr:row>63</xdr:row>
                    <xdr:rowOff>177800</xdr:rowOff>
                  </from>
                  <to>
                    <xdr:col>1</xdr:col>
                    <xdr:colOff>596900</xdr:colOff>
                    <xdr:row>65</xdr:row>
                    <xdr:rowOff>63500</xdr:rowOff>
                  </to>
                </anchor>
              </controlPr>
            </control>
          </mc:Choice>
        </mc:AlternateContent>
        <mc:AlternateContent xmlns:mc="http://schemas.openxmlformats.org/markup-compatibility/2006">
          <mc:Choice Requires="x14">
            <control shapeId="49197" r:id="rId63" name="Check Box 45">
              <controlPr defaultSize="0" autoFill="0" autoLine="0" autoPict="0">
                <anchor moveWithCells="1">
                  <from>
                    <xdr:col>0</xdr:col>
                    <xdr:colOff>184150</xdr:colOff>
                    <xdr:row>65</xdr:row>
                    <xdr:rowOff>177800</xdr:rowOff>
                  </from>
                  <to>
                    <xdr:col>0</xdr:col>
                    <xdr:colOff>520700</xdr:colOff>
                    <xdr:row>67</xdr:row>
                    <xdr:rowOff>50800</xdr:rowOff>
                  </to>
                </anchor>
              </controlPr>
            </control>
          </mc:Choice>
        </mc:AlternateContent>
        <mc:AlternateContent xmlns:mc="http://schemas.openxmlformats.org/markup-compatibility/2006">
          <mc:Choice Requires="x14">
            <control shapeId="49198" r:id="rId64" name="Check Box 46">
              <controlPr defaultSize="0" autoFill="0" autoLine="0" autoPict="0">
                <anchor moveWithCells="1">
                  <from>
                    <xdr:col>2</xdr:col>
                    <xdr:colOff>228600</xdr:colOff>
                    <xdr:row>65</xdr:row>
                    <xdr:rowOff>177800</xdr:rowOff>
                  </from>
                  <to>
                    <xdr:col>2</xdr:col>
                    <xdr:colOff>647700</xdr:colOff>
                    <xdr:row>67</xdr:row>
                    <xdr:rowOff>63500</xdr:rowOff>
                  </to>
                </anchor>
              </controlPr>
            </control>
          </mc:Choice>
        </mc:AlternateContent>
        <mc:AlternateContent xmlns:mc="http://schemas.openxmlformats.org/markup-compatibility/2006">
          <mc:Choice Requires="x14">
            <control shapeId="49199" r:id="rId65" name="Check Box 47">
              <controlPr defaultSize="0" autoFill="0" autoLine="0" autoPict="0">
                <anchor moveWithCells="1">
                  <from>
                    <xdr:col>1</xdr:col>
                    <xdr:colOff>190500</xdr:colOff>
                    <xdr:row>65</xdr:row>
                    <xdr:rowOff>165100</xdr:rowOff>
                  </from>
                  <to>
                    <xdr:col>1</xdr:col>
                    <xdr:colOff>596900</xdr:colOff>
                    <xdr:row>67</xdr:row>
                    <xdr:rowOff>50800</xdr:rowOff>
                  </to>
                </anchor>
              </controlPr>
            </control>
          </mc:Choice>
        </mc:AlternateContent>
        <mc:AlternateContent xmlns:mc="http://schemas.openxmlformats.org/markup-compatibility/2006">
          <mc:Choice Requires="x14">
            <control shapeId="49200" r:id="rId66" name="Check Box 48">
              <controlPr defaultSize="0" autoFill="0" autoLine="0" autoPict="0">
                <anchor moveWithCells="1">
                  <from>
                    <xdr:col>0</xdr:col>
                    <xdr:colOff>190500</xdr:colOff>
                    <xdr:row>67</xdr:row>
                    <xdr:rowOff>254000</xdr:rowOff>
                  </from>
                  <to>
                    <xdr:col>0</xdr:col>
                    <xdr:colOff>527050</xdr:colOff>
                    <xdr:row>69</xdr:row>
                    <xdr:rowOff>38100</xdr:rowOff>
                  </to>
                </anchor>
              </controlPr>
            </control>
          </mc:Choice>
        </mc:AlternateContent>
        <mc:AlternateContent xmlns:mc="http://schemas.openxmlformats.org/markup-compatibility/2006">
          <mc:Choice Requires="x14">
            <control shapeId="49201" r:id="rId67" name="Check Box 49">
              <controlPr defaultSize="0" autoFill="0" autoLine="0" autoPict="0">
                <anchor moveWithCells="1">
                  <from>
                    <xdr:col>2</xdr:col>
                    <xdr:colOff>228600</xdr:colOff>
                    <xdr:row>67</xdr:row>
                    <xdr:rowOff>266700</xdr:rowOff>
                  </from>
                  <to>
                    <xdr:col>2</xdr:col>
                    <xdr:colOff>647700</xdr:colOff>
                    <xdr:row>69</xdr:row>
                    <xdr:rowOff>50800</xdr:rowOff>
                  </to>
                </anchor>
              </controlPr>
            </control>
          </mc:Choice>
        </mc:AlternateContent>
        <mc:AlternateContent xmlns:mc="http://schemas.openxmlformats.org/markup-compatibility/2006">
          <mc:Choice Requires="x14">
            <control shapeId="49202" r:id="rId68" name="Check Box 50">
              <controlPr defaultSize="0" autoFill="0" autoLine="0" autoPict="0">
                <anchor moveWithCells="1">
                  <from>
                    <xdr:col>1</xdr:col>
                    <xdr:colOff>203200</xdr:colOff>
                    <xdr:row>67</xdr:row>
                    <xdr:rowOff>279400</xdr:rowOff>
                  </from>
                  <to>
                    <xdr:col>1</xdr:col>
                    <xdr:colOff>603250</xdr:colOff>
                    <xdr:row>69</xdr:row>
                    <xdr:rowOff>63500</xdr:rowOff>
                  </to>
                </anchor>
              </controlPr>
            </control>
          </mc:Choice>
        </mc:AlternateContent>
        <mc:AlternateContent xmlns:mc="http://schemas.openxmlformats.org/markup-compatibility/2006">
          <mc:Choice Requires="x14">
            <control shapeId="49203" r:id="rId69" name="Check Box 51">
              <controlPr defaultSize="0" autoFill="0" autoLine="0" autoPict="0">
                <anchor moveWithCells="1">
                  <from>
                    <xdr:col>0</xdr:col>
                    <xdr:colOff>177800</xdr:colOff>
                    <xdr:row>74</xdr:row>
                    <xdr:rowOff>152400</xdr:rowOff>
                  </from>
                  <to>
                    <xdr:col>0</xdr:col>
                    <xdr:colOff>482600</xdr:colOff>
                    <xdr:row>76</xdr:row>
                    <xdr:rowOff>31750</xdr:rowOff>
                  </to>
                </anchor>
              </controlPr>
            </control>
          </mc:Choice>
        </mc:AlternateContent>
        <mc:AlternateContent xmlns:mc="http://schemas.openxmlformats.org/markup-compatibility/2006">
          <mc:Choice Requires="x14">
            <control shapeId="49204" r:id="rId70" name="Check Box 52">
              <controlPr defaultSize="0" autoFill="0" autoLine="0" autoPict="0">
                <anchor moveWithCells="1">
                  <from>
                    <xdr:col>2</xdr:col>
                    <xdr:colOff>203200</xdr:colOff>
                    <xdr:row>74</xdr:row>
                    <xdr:rowOff>184150</xdr:rowOff>
                  </from>
                  <to>
                    <xdr:col>2</xdr:col>
                    <xdr:colOff>406400</xdr:colOff>
                    <xdr:row>76</xdr:row>
                    <xdr:rowOff>38100</xdr:rowOff>
                  </to>
                </anchor>
              </controlPr>
            </control>
          </mc:Choice>
        </mc:AlternateContent>
        <mc:AlternateContent xmlns:mc="http://schemas.openxmlformats.org/markup-compatibility/2006">
          <mc:Choice Requires="x14">
            <control shapeId="49205" r:id="rId71" name="Check Box 53">
              <controlPr defaultSize="0" autoFill="0" autoLine="0" autoPict="0">
                <anchor moveWithCells="1">
                  <from>
                    <xdr:col>1</xdr:col>
                    <xdr:colOff>184150</xdr:colOff>
                    <xdr:row>74</xdr:row>
                    <xdr:rowOff>165100</xdr:rowOff>
                  </from>
                  <to>
                    <xdr:col>1</xdr:col>
                    <xdr:colOff>412750</xdr:colOff>
                    <xdr:row>76</xdr:row>
                    <xdr:rowOff>25400</xdr:rowOff>
                  </to>
                </anchor>
              </controlPr>
            </control>
          </mc:Choice>
        </mc:AlternateContent>
        <mc:AlternateContent xmlns:mc="http://schemas.openxmlformats.org/markup-compatibility/2006">
          <mc:Choice Requires="x14">
            <control shapeId="49206" r:id="rId72" name="Check Box 54">
              <controlPr defaultSize="0" autoFill="0" autoLine="0" autoPict="0">
                <anchor moveWithCells="1">
                  <from>
                    <xdr:col>0</xdr:col>
                    <xdr:colOff>177800</xdr:colOff>
                    <xdr:row>76</xdr:row>
                    <xdr:rowOff>152400</xdr:rowOff>
                  </from>
                  <to>
                    <xdr:col>0</xdr:col>
                    <xdr:colOff>482600</xdr:colOff>
                    <xdr:row>78</xdr:row>
                    <xdr:rowOff>31750</xdr:rowOff>
                  </to>
                </anchor>
              </controlPr>
            </control>
          </mc:Choice>
        </mc:AlternateContent>
        <mc:AlternateContent xmlns:mc="http://schemas.openxmlformats.org/markup-compatibility/2006">
          <mc:Choice Requires="x14">
            <control shapeId="49207" r:id="rId73" name="Check Box 55">
              <controlPr defaultSize="0" autoFill="0" autoLine="0" autoPict="0">
                <anchor moveWithCells="1">
                  <from>
                    <xdr:col>2</xdr:col>
                    <xdr:colOff>203200</xdr:colOff>
                    <xdr:row>76</xdr:row>
                    <xdr:rowOff>184150</xdr:rowOff>
                  </from>
                  <to>
                    <xdr:col>2</xdr:col>
                    <xdr:colOff>406400</xdr:colOff>
                    <xdr:row>78</xdr:row>
                    <xdr:rowOff>38100</xdr:rowOff>
                  </to>
                </anchor>
              </controlPr>
            </control>
          </mc:Choice>
        </mc:AlternateContent>
        <mc:AlternateContent xmlns:mc="http://schemas.openxmlformats.org/markup-compatibility/2006">
          <mc:Choice Requires="x14">
            <control shapeId="49208" r:id="rId74" name="Check Box 56">
              <controlPr defaultSize="0" autoFill="0" autoLine="0" autoPict="0">
                <anchor moveWithCells="1">
                  <from>
                    <xdr:col>1</xdr:col>
                    <xdr:colOff>184150</xdr:colOff>
                    <xdr:row>76</xdr:row>
                    <xdr:rowOff>165100</xdr:rowOff>
                  </from>
                  <to>
                    <xdr:col>1</xdr:col>
                    <xdr:colOff>412750</xdr:colOff>
                    <xdr:row>78</xdr:row>
                    <xdr:rowOff>25400</xdr:rowOff>
                  </to>
                </anchor>
              </controlPr>
            </control>
          </mc:Choice>
        </mc:AlternateContent>
        <mc:AlternateContent xmlns:mc="http://schemas.openxmlformats.org/markup-compatibility/2006">
          <mc:Choice Requires="x14">
            <control shapeId="49209" r:id="rId75" name="Check Box 57">
              <controlPr defaultSize="0" autoFill="0" autoLine="0" autoPict="0">
                <anchor moveWithCells="1">
                  <from>
                    <xdr:col>0</xdr:col>
                    <xdr:colOff>184150</xdr:colOff>
                    <xdr:row>81</xdr:row>
                    <xdr:rowOff>203200</xdr:rowOff>
                  </from>
                  <to>
                    <xdr:col>0</xdr:col>
                    <xdr:colOff>520700</xdr:colOff>
                    <xdr:row>83</xdr:row>
                    <xdr:rowOff>76200</xdr:rowOff>
                  </to>
                </anchor>
              </controlPr>
            </control>
          </mc:Choice>
        </mc:AlternateContent>
        <mc:AlternateContent xmlns:mc="http://schemas.openxmlformats.org/markup-compatibility/2006">
          <mc:Choice Requires="x14">
            <control shapeId="49210" r:id="rId76" name="Check Box 58">
              <controlPr defaultSize="0" autoFill="0" autoLine="0" autoPict="0">
                <anchor moveWithCells="1">
                  <from>
                    <xdr:col>2</xdr:col>
                    <xdr:colOff>241300</xdr:colOff>
                    <xdr:row>81</xdr:row>
                    <xdr:rowOff>190500</xdr:rowOff>
                  </from>
                  <to>
                    <xdr:col>2</xdr:col>
                    <xdr:colOff>660400</xdr:colOff>
                    <xdr:row>83</xdr:row>
                    <xdr:rowOff>76200</xdr:rowOff>
                  </to>
                </anchor>
              </controlPr>
            </control>
          </mc:Choice>
        </mc:AlternateContent>
        <mc:AlternateContent xmlns:mc="http://schemas.openxmlformats.org/markup-compatibility/2006">
          <mc:Choice Requires="x14">
            <control shapeId="49211" r:id="rId77" name="Check Box 59">
              <controlPr defaultSize="0" autoFill="0" autoLine="0" autoPict="0">
                <anchor moveWithCells="1">
                  <from>
                    <xdr:col>1</xdr:col>
                    <xdr:colOff>203200</xdr:colOff>
                    <xdr:row>81</xdr:row>
                    <xdr:rowOff>190500</xdr:rowOff>
                  </from>
                  <to>
                    <xdr:col>1</xdr:col>
                    <xdr:colOff>603250</xdr:colOff>
                    <xdr:row>83</xdr:row>
                    <xdr:rowOff>76200</xdr:rowOff>
                  </to>
                </anchor>
              </controlPr>
            </control>
          </mc:Choice>
        </mc:AlternateContent>
        <mc:AlternateContent xmlns:mc="http://schemas.openxmlformats.org/markup-compatibility/2006">
          <mc:Choice Requires="x14">
            <control shapeId="49212" r:id="rId78" name="Check Box 60">
              <controlPr defaultSize="0" autoFill="0" autoLine="0" autoPict="0">
                <anchor moveWithCells="1">
                  <from>
                    <xdr:col>0</xdr:col>
                    <xdr:colOff>184150</xdr:colOff>
                    <xdr:row>87</xdr:row>
                    <xdr:rowOff>107950</xdr:rowOff>
                  </from>
                  <to>
                    <xdr:col>1</xdr:col>
                    <xdr:colOff>25400</xdr:colOff>
                    <xdr:row>87</xdr:row>
                    <xdr:rowOff>241300</xdr:rowOff>
                  </to>
                </anchor>
              </controlPr>
            </control>
          </mc:Choice>
        </mc:AlternateContent>
        <mc:AlternateContent xmlns:mc="http://schemas.openxmlformats.org/markup-compatibility/2006">
          <mc:Choice Requires="x14">
            <control shapeId="49213" r:id="rId79" name="Check Box 61">
              <controlPr defaultSize="0" autoFill="0" autoLine="0" autoPict="0">
                <anchor moveWithCells="1">
                  <from>
                    <xdr:col>2</xdr:col>
                    <xdr:colOff>215900</xdr:colOff>
                    <xdr:row>87</xdr:row>
                    <xdr:rowOff>63500</xdr:rowOff>
                  </from>
                  <to>
                    <xdr:col>3</xdr:col>
                    <xdr:colOff>31750</xdr:colOff>
                    <xdr:row>87</xdr:row>
                    <xdr:rowOff>279400</xdr:rowOff>
                  </to>
                </anchor>
              </controlPr>
            </control>
          </mc:Choice>
        </mc:AlternateContent>
        <mc:AlternateContent xmlns:mc="http://schemas.openxmlformats.org/markup-compatibility/2006">
          <mc:Choice Requires="x14">
            <control shapeId="49214" r:id="rId80" name="Check Box 62">
              <controlPr defaultSize="0" autoFill="0" autoLine="0" autoPict="0">
                <anchor moveWithCells="1">
                  <from>
                    <xdr:col>1</xdr:col>
                    <xdr:colOff>215900</xdr:colOff>
                    <xdr:row>87</xdr:row>
                    <xdr:rowOff>50800</xdr:rowOff>
                  </from>
                  <to>
                    <xdr:col>2</xdr:col>
                    <xdr:colOff>88900</xdr:colOff>
                    <xdr:row>87</xdr:row>
                    <xdr:rowOff>298450</xdr:rowOff>
                  </to>
                </anchor>
              </controlPr>
            </control>
          </mc:Choice>
        </mc:AlternateContent>
        <mc:AlternateContent xmlns:mc="http://schemas.openxmlformats.org/markup-compatibility/2006">
          <mc:Choice Requires="x14">
            <control shapeId="49215" r:id="rId81" name="Check Box 63">
              <controlPr defaultSize="0" autoFill="0" autoLine="0" autoPict="0">
                <anchor moveWithCells="1">
                  <from>
                    <xdr:col>0</xdr:col>
                    <xdr:colOff>190500</xdr:colOff>
                    <xdr:row>89</xdr:row>
                    <xdr:rowOff>76200</xdr:rowOff>
                  </from>
                  <to>
                    <xdr:col>1</xdr:col>
                    <xdr:colOff>31750</xdr:colOff>
                    <xdr:row>89</xdr:row>
                    <xdr:rowOff>342900</xdr:rowOff>
                  </to>
                </anchor>
              </controlPr>
            </control>
          </mc:Choice>
        </mc:AlternateContent>
        <mc:AlternateContent xmlns:mc="http://schemas.openxmlformats.org/markup-compatibility/2006">
          <mc:Choice Requires="x14">
            <control shapeId="49216" r:id="rId82" name="Check Box 64">
              <controlPr defaultSize="0" autoFill="0" autoLine="0" autoPict="0">
                <anchor moveWithCells="1">
                  <from>
                    <xdr:col>2</xdr:col>
                    <xdr:colOff>203200</xdr:colOff>
                    <xdr:row>89</xdr:row>
                    <xdr:rowOff>88900</xdr:rowOff>
                  </from>
                  <to>
                    <xdr:col>3</xdr:col>
                    <xdr:colOff>88900</xdr:colOff>
                    <xdr:row>89</xdr:row>
                    <xdr:rowOff>374650</xdr:rowOff>
                  </to>
                </anchor>
              </controlPr>
            </control>
          </mc:Choice>
        </mc:AlternateContent>
        <mc:AlternateContent xmlns:mc="http://schemas.openxmlformats.org/markup-compatibility/2006">
          <mc:Choice Requires="x14">
            <control shapeId="49217" r:id="rId83" name="Check Box 65">
              <controlPr defaultSize="0" autoFill="0" autoLine="0" autoPict="0">
                <anchor moveWithCells="1">
                  <from>
                    <xdr:col>1</xdr:col>
                    <xdr:colOff>222250</xdr:colOff>
                    <xdr:row>89</xdr:row>
                    <xdr:rowOff>69850</xdr:rowOff>
                  </from>
                  <to>
                    <xdr:col>2</xdr:col>
                    <xdr:colOff>139700</xdr:colOff>
                    <xdr:row>89</xdr:row>
                    <xdr:rowOff>406400</xdr:rowOff>
                  </to>
                </anchor>
              </controlPr>
            </control>
          </mc:Choice>
        </mc:AlternateContent>
        <mc:AlternateContent xmlns:mc="http://schemas.openxmlformats.org/markup-compatibility/2006">
          <mc:Choice Requires="x14">
            <control shapeId="49218" r:id="rId84" name="Check Box 66">
              <controlPr defaultSize="0" autoFill="0" autoLine="0" autoPict="0">
                <anchor moveWithCells="1">
                  <from>
                    <xdr:col>0</xdr:col>
                    <xdr:colOff>184150</xdr:colOff>
                    <xdr:row>92</xdr:row>
                    <xdr:rowOff>203200</xdr:rowOff>
                  </from>
                  <to>
                    <xdr:col>1</xdr:col>
                    <xdr:colOff>63500</xdr:colOff>
                    <xdr:row>93</xdr:row>
                    <xdr:rowOff>241300</xdr:rowOff>
                  </to>
                </anchor>
              </controlPr>
            </control>
          </mc:Choice>
        </mc:AlternateContent>
        <mc:AlternateContent xmlns:mc="http://schemas.openxmlformats.org/markup-compatibility/2006">
          <mc:Choice Requires="x14">
            <control shapeId="49219" r:id="rId85" name="Check Box 67">
              <controlPr defaultSize="0" autoFill="0" autoLine="0" autoPict="0">
                <anchor moveWithCells="1">
                  <from>
                    <xdr:col>2</xdr:col>
                    <xdr:colOff>190500</xdr:colOff>
                    <xdr:row>93</xdr:row>
                    <xdr:rowOff>0</xdr:rowOff>
                  </from>
                  <to>
                    <xdr:col>3</xdr:col>
                    <xdr:colOff>12700</xdr:colOff>
                    <xdr:row>94</xdr:row>
                    <xdr:rowOff>25400</xdr:rowOff>
                  </to>
                </anchor>
              </controlPr>
            </control>
          </mc:Choice>
        </mc:AlternateContent>
        <mc:AlternateContent xmlns:mc="http://schemas.openxmlformats.org/markup-compatibility/2006">
          <mc:Choice Requires="x14">
            <control shapeId="49220" r:id="rId86" name="Check Box 68">
              <controlPr defaultSize="0" autoFill="0" autoLine="0" autoPict="0">
                <anchor moveWithCells="1">
                  <from>
                    <xdr:col>1</xdr:col>
                    <xdr:colOff>222250</xdr:colOff>
                    <xdr:row>92</xdr:row>
                    <xdr:rowOff>184150</xdr:rowOff>
                  </from>
                  <to>
                    <xdr:col>2</xdr:col>
                    <xdr:colOff>215900</xdr:colOff>
                    <xdr:row>93</xdr:row>
                    <xdr:rowOff>260350</xdr:rowOff>
                  </to>
                </anchor>
              </controlPr>
            </control>
          </mc:Choice>
        </mc:AlternateContent>
        <mc:AlternateContent xmlns:mc="http://schemas.openxmlformats.org/markup-compatibility/2006">
          <mc:Choice Requires="x14">
            <control shapeId="49221" r:id="rId87" name="Check Box 69">
              <controlPr defaultSize="0" autoFill="0" autoLine="0" autoPict="0">
                <anchor moveWithCells="1">
                  <from>
                    <xdr:col>2</xdr:col>
                    <xdr:colOff>190500</xdr:colOff>
                    <xdr:row>93</xdr:row>
                    <xdr:rowOff>0</xdr:rowOff>
                  </from>
                  <to>
                    <xdr:col>3</xdr:col>
                    <xdr:colOff>12700</xdr:colOff>
                    <xdr:row>94</xdr:row>
                    <xdr:rowOff>25400</xdr:rowOff>
                  </to>
                </anchor>
              </controlPr>
            </control>
          </mc:Choice>
        </mc:AlternateContent>
        <mc:AlternateContent xmlns:mc="http://schemas.openxmlformats.org/markup-compatibility/2006">
          <mc:Choice Requires="x14">
            <control shapeId="49222" r:id="rId88" name="Check Box 70">
              <controlPr defaultSize="0" autoFill="0" autoLine="0" autoPict="0">
                <anchor moveWithCells="1">
                  <from>
                    <xdr:col>0</xdr:col>
                    <xdr:colOff>203200</xdr:colOff>
                    <xdr:row>95</xdr:row>
                    <xdr:rowOff>63500</xdr:rowOff>
                  </from>
                  <to>
                    <xdr:col>1</xdr:col>
                    <xdr:colOff>215900</xdr:colOff>
                    <xdr:row>95</xdr:row>
                    <xdr:rowOff>431800</xdr:rowOff>
                  </to>
                </anchor>
              </controlPr>
            </control>
          </mc:Choice>
        </mc:AlternateContent>
        <mc:AlternateContent xmlns:mc="http://schemas.openxmlformats.org/markup-compatibility/2006">
          <mc:Choice Requires="x14">
            <control shapeId="49223" r:id="rId89" name="Check Box 71">
              <controlPr defaultSize="0" autoFill="0" autoLine="0" autoPict="0">
                <anchor moveWithCells="1">
                  <from>
                    <xdr:col>2</xdr:col>
                    <xdr:colOff>203200</xdr:colOff>
                    <xdr:row>95</xdr:row>
                    <xdr:rowOff>101600</xdr:rowOff>
                  </from>
                  <to>
                    <xdr:col>3</xdr:col>
                    <xdr:colOff>114300</xdr:colOff>
                    <xdr:row>95</xdr:row>
                    <xdr:rowOff>393700</xdr:rowOff>
                  </to>
                </anchor>
              </controlPr>
            </control>
          </mc:Choice>
        </mc:AlternateContent>
        <mc:AlternateContent xmlns:mc="http://schemas.openxmlformats.org/markup-compatibility/2006">
          <mc:Choice Requires="x14">
            <control shapeId="49224" r:id="rId90" name="Check Box 72">
              <controlPr defaultSize="0" autoFill="0" autoLine="0" autoPict="0">
                <anchor moveWithCells="1">
                  <from>
                    <xdr:col>1</xdr:col>
                    <xdr:colOff>184150</xdr:colOff>
                    <xdr:row>94</xdr:row>
                    <xdr:rowOff>203200</xdr:rowOff>
                  </from>
                  <to>
                    <xdr:col>2</xdr:col>
                    <xdr:colOff>152400</xdr:colOff>
                    <xdr:row>95</xdr:row>
                    <xdr:rowOff>508000</xdr:rowOff>
                  </to>
                </anchor>
              </controlPr>
            </control>
          </mc:Choice>
        </mc:AlternateContent>
        <mc:AlternateContent xmlns:mc="http://schemas.openxmlformats.org/markup-compatibility/2006">
          <mc:Choice Requires="x14">
            <control shapeId="49225" r:id="rId91" name="Check Box 73">
              <controlPr defaultSize="0" autoFill="0" autoLine="0" autoPict="0">
                <anchor moveWithCells="1">
                  <from>
                    <xdr:col>0</xdr:col>
                    <xdr:colOff>190500</xdr:colOff>
                    <xdr:row>91</xdr:row>
                    <xdr:rowOff>88900</xdr:rowOff>
                  </from>
                  <to>
                    <xdr:col>1</xdr:col>
                    <xdr:colOff>31750</xdr:colOff>
                    <xdr:row>91</xdr:row>
                    <xdr:rowOff>222250</xdr:rowOff>
                  </to>
                </anchor>
              </controlPr>
            </control>
          </mc:Choice>
        </mc:AlternateContent>
        <mc:AlternateContent xmlns:mc="http://schemas.openxmlformats.org/markup-compatibility/2006">
          <mc:Choice Requires="x14">
            <control shapeId="49226" r:id="rId92" name="Check Box 74">
              <controlPr defaultSize="0" autoFill="0" autoLine="0" autoPict="0">
                <anchor moveWithCells="1">
                  <from>
                    <xdr:col>2</xdr:col>
                    <xdr:colOff>222250</xdr:colOff>
                    <xdr:row>90</xdr:row>
                    <xdr:rowOff>177800</xdr:rowOff>
                  </from>
                  <to>
                    <xdr:col>3</xdr:col>
                    <xdr:colOff>177800</xdr:colOff>
                    <xdr:row>91</xdr:row>
                    <xdr:rowOff>279400</xdr:rowOff>
                  </to>
                </anchor>
              </controlPr>
            </control>
          </mc:Choice>
        </mc:AlternateContent>
        <mc:AlternateContent xmlns:mc="http://schemas.openxmlformats.org/markup-compatibility/2006">
          <mc:Choice Requires="x14">
            <control shapeId="49227" r:id="rId93" name="Check Box 75">
              <controlPr defaultSize="0" autoFill="0" autoLine="0" autoPict="0">
                <anchor moveWithCells="1">
                  <from>
                    <xdr:col>1</xdr:col>
                    <xdr:colOff>222250</xdr:colOff>
                    <xdr:row>91</xdr:row>
                    <xdr:rowOff>25400</xdr:rowOff>
                  </from>
                  <to>
                    <xdr:col>2</xdr:col>
                    <xdr:colOff>139700</xdr:colOff>
                    <xdr:row>91</xdr:row>
                    <xdr:rowOff>292100</xdr:rowOff>
                  </to>
                </anchor>
              </controlPr>
            </control>
          </mc:Choice>
        </mc:AlternateContent>
        <mc:AlternateContent xmlns:mc="http://schemas.openxmlformats.org/markup-compatibility/2006">
          <mc:Choice Requires="x14">
            <control shapeId="49228" r:id="rId94" name="Check Box 76">
              <controlPr defaultSize="0" autoFill="0" autoLine="0" autoPict="0">
                <anchor moveWithCells="1">
                  <from>
                    <xdr:col>0</xdr:col>
                    <xdr:colOff>177800</xdr:colOff>
                    <xdr:row>57</xdr:row>
                    <xdr:rowOff>152400</xdr:rowOff>
                  </from>
                  <to>
                    <xdr:col>0</xdr:col>
                    <xdr:colOff>482600</xdr:colOff>
                    <xdr:row>58</xdr:row>
                    <xdr:rowOff>222250</xdr:rowOff>
                  </to>
                </anchor>
              </controlPr>
            </control>
          </mc:Choice>
        </mc:AlternateContent>
        <mc:AlternateContent xmlns:mc="http://schemas.openxmlformats.org/markup-compatibility/2006">
          <mc:Choice Requires="x14">
            <control shapeId="49229" r:id="rId95" name="Check Box 77">
              <controlPr defaultSize="0" autoFill="0" autoLine="0" autoPict="0">
                <anchor moveWithCells="1">
                  <from>
                    <xdr:col>2</xdr:col>
                    <xdr:colOff>203200</xdr:colOff>
                    <xdr:row>57</xdr:row>
                    <xdr:rowOff>184150</xdr:rowOff>
                  </from>
                  <to>
                    <xdr:col>2</xdr:col>
                    <xdr:colOff>406400</xdr:colOff>
                    <xdr:row>58</xdr:row>
                    <xdr:rowOff>228600</xdr:rowOff>
                  </to>
                </anchor>
              </controlPr>
            </control>
          </mc:Choice>
        </mc:AlternateContent>
        <mc:AlternateContent xmlns:mc="http://schemas.openxmlformats.org/markup-compatibility/2006">
          <mc:Choice Requires="x14">
            <control shapeId="49230" r:id="rId96" name="Check Box 78">
              <controlPr defaultSize="0" autoFill="0" autoLine="0" autoPict="0">
                <anchor moveWithCells="1">
                  <from>
                    <xdr:col>1</xdr:col>
                    <xdr:colOff>184150</xdr:colOff>
                    <xdr:row>57</xdr:row>
                    <xdr:rowOff>165100</xdr:rowOff>
                  </from>
                  <to>
                    <xdr:col>1</xdr:col>
                    <xdr:colOff>412750</xdr:colOff>
                    <xdr:row>58</xdr:row>
                    <xdr:rowOff>215900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2000000}">
          <x14:formula1>
            <xm:f>'Agency-County'!$A$2:$A$22</xm:f>
          </x14:formula1>
          <xm:sqref>G2:M2</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7AD86D-947F-40CF-8057-8C4C0119E1DD}">
  <dimension ref="A1:J7"/>
  <sheetViews>
    <sheetView workbookViewId="0">
      <selection activeCell="A7" sqref="A7"/>
    </sheetView>
  </sheetViews>
  <sheetFormatPr defaultRowHeight="14.5" x14ac:dyDescent="0.35"/>
  <cols>
    <col min="8" max="8" width="12" bestFit="1" customWidth="1"/>
    <col min="9" max="9" width="15.1796875" bestFit="1" customWidth="1"/>
  </cols>
  <sheetData>
    <row r="1" spans="1:10" x14ac:dyDescent="0.35">
      <c r="A1" t="s">
        <v>843</v>
      </c>
    </row>
    <row r="4" spans="1:10" x14ac:dyDescent="0.35">
      <c r="I4" s="299" t="s">
        <v>844</v>
      </c>
      <c r="J4" s="299" t="s">
        <v>845</v>
      </c>
    </row>
    <row r="5" spans="1:10" x14ac:dyDescent="0.35">
      <c r="H5" s="299" t="e">
        <f>#REF!</f>
        <v>#REF!</v>
      </c>
      <c r="I5" s="300" t="e">
        <f>IF(H5&gt;0,H5,IF(#REF!="Electric Resistance Furnace","N/A",IF(#REF!="Gas Furnace","N/A","")))</f>
        <v>#REF!</v>
      </c>
      <c r="J5" s="301" t="e">
        <f>IF(#REF!&gt;1,#REF!,"")</f>
        <v>#REF!</v>
      </c>
    </row>
    <row r="6" spans="1:10" s="299" customFormat="1" x14ac:dyDescent="0.35">
      <c r="A6" s="299" t="s">
        <v>846</v>
      </c>
      <c r="B6" s="299" t="s">
        <v>847</v>
      </c>
      <c r="C6" s="299" t="s">
        <v>848</v>
      </c>
      <c r="D6" s="299" t="s">
        <v>849</v>
      </c>
      <c r="E6" s="299" t="s">
        <v>850</v>
      </c>
      <c r="F6" s="299" t="s">
        <v>851</v>
      </c>
      <c r="G6" s="299" t="s">
        <v>852</v>
      </c>
      <c r="H6" s="299" t="s">
        <v>853</v>
      </c>
      <c r="J6" s="299" t="s">
        <v>854</v>
      </c>
    </row>
    <row r="7" spans="1:10" s="301" customFormat="1" x14ac:dyDescent="0.35">
      <c r="A7" s="301" t="e">
        <f>IF(#REF!="DOE","TRUE","FALSE")</f>
        <v>#REF!</v>
      </c>
      <c r="B7" s="301" t="e">
        <f>IF(#REF!="LIHEAP","TRUE","FALSE")</f>
        <v>#REF!</v>
      </c>
      <c r="C7" s="301" t="e">
        <f>IF(#REF!="DOE &amp; LIHEAP","TRUE","FALSE")</f>
        <v>#REF!</v>
      </c>
      <c r="D7" s="301" t="e">
        <f>IF(#REF!="Gas Furnace","TRUE","FALSE")</f>
        <v>#REF!</v>
      </c>
      <c r="E7" s="301" t="e">
        <f>IF(#REF!="Electric Resistance Furnace","TRUE","FALSE")</f>
        <v>#REF!</v>
      </c>
      <c r="F7" s="301" t="e">
        <f>IF(#REF!="Heat Pump","TRUE","FALSE")</f>
        <v>#REF!</v>
      </c>
      <c r="G7" s="301" t="e">
        <f>IF(#REF!="TRUE","N/A",IF(#REF!="TRUE",1,IF(#REF!="TRUE","N/A","")))</f>
        <v>#REF!</v>
      </c>
      <c r="H7" s="301" t="e">
        <f>IF(#REF!="Conditioned Space","Conditioned",IF(#REF!="Unconditioned Space","Unconditioned",FALSE))</f>
        <v>#REF!</v>
      </c>
      <c r="J7" s="301" t="e">
        <f>IF(AND(#REF!&lt;1,#REF!&lt;1),"",IF(AND(#REF!="False",#REF!=""),"N/A",IF(AND(#REF!="True",#REF!&gt;0),#REF!,IF(AND(#REF!="True",#REF!&lt;1),"Requires combustion analyzer",IF(AND(#REF!&gt;1,#REF!="TRUE"),"N/A",IF(AND(#REF!&gt;1,#REF!="TRUE"),"N/A"))))))</f>
        <v>#REF!</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0"/>
  <dimension ref="A1:B221"/>
  <sheetViews>
    <sheetView workbookViewId="0">
      <selection activeCell="D10" sqref="D10"/>
    </sheetView>
  </sheetViews>
  <sheetFormatPr defaultRowHeight="14.5" x14ac:dyDescent="0.35"/>
  <cols>
    <col min="1" max="1" width="50.1796875" bestFit="1" customWidth="1"/>
    <col min="2" max="2" width="12.81640625" bestFit="1" customWidth="1"/>
  </cols>
  <sheetData>
    <row r="1" spans="1:2" x14ac:dyDescent="0.35">
      <c r="A1" s="244" t="s">
        <v>409</v>
      </c>
      <c r="B1" s="244" t="s">
        <v>410</v>
      </c>
    </row>
    <row r="2" spans="1:2" x14ac:dyDescent="0.35">
      <c r="A2" t="s">
        <v>411</v>
      </c>
      <c r="B2" t="s">
        <v>412</v>
      </c>
    </row>
    <row r="3" spans="1:2" x14ac:dyDescent="0.35">
      <c r="A3" t="s">
        <v>413</v>
      </c>
      <c r="B3" t="s">
        <v>414</v>
      </c>
    </row>
    <row r="4" spans="1:2" x14ac:dyDescent="0.35">
      <c r="A4" t="s">
        <v>415</v>
      </c>
      <c r="B4" t="s">
        <v>416</v>
      </c>
    </row>
    <row r="5" spans="1:2" x14ac:dyDescent="0.35">
      <c r="A5" t="s">
        <v>417</v>
      </c>
      <c r="B5" t="s">
        <v>418</v>
      </c>
    </row>
    <row r="6" spans="1:2" x14ac:dyDescent="0.35">
      <c r="A6" t="s">
        <v>419</v>
      </c>
      <c r="B6" t="s">
        <v>420</v>
      </c>
    </row>
    <row r="7" spans="1:2" x14ac:dyDescent="0.35">
      <c r="A7" t="s">
        <v>1042</v>
      </c>
      <c r="B7" t="s">
        <v>421</v>
      </c>
    </row>
    <row r="8" spans="1:2" x14ac:dyDescent="0.35">
      <c r="A8" t="s">
        <v>422</v>
      </c>
      <c r="B8" t="s">
        <v>423</v>
      </c>
    </row>
    <row r="9" spans="1:2" x14ac:dyDescent="0.35">
      <c r="A9" t="s">
        <v>424</v>
      </c>
      <c r="B9" t="s">
        <v>425</v>
      </c>
    </row>
    <row r="10" spans="1:2" x14ac:dyDescent="0.35">
      <c r="A10" t="s">
        <v>426</v>
      </c>
      <c r="B10" t="s">
        <v>427</v>
      </c>
    </row>
    <row r="11" spans="1:2" x14ac:dyDescent="0.35">
      <c r="A11" t="s">
        <v>428</v>
      </c>
      <c r="B11" t="s">
        <v>429</v>
      </c>
    </row>
    <row r="12" spans="1:2" x14ac:dyDescent="0.35">
      <c r="A12" t="s">
        <v>430</v>
      </c>
      <c r="B12" t="s">
        <v>431</v>
      </c>
    </row>
    <row r="13" spans="1:2" x14ac:dyDescent="0.35">
      <c r="A13" t="s">
        <v>432</v>
      </c>
      <c r="B13" t="s">
        <v>433</v>
      </c>
    </row>
    <row r="14" spans="1:2" x14ac:dyDescent="0.35">
      <c r="A14" t="s">
        <v>434</v>
      </c>
      <c r="B14" t="s">
        <v>435</v>
      </c>
    </row>
    <row r="15" spans="1:2" x14ac:dyDescent="0.35">
      <c r="A15" t="s">
        <v>436</v>
      </c>
      <c r="B15" t="s">
        <v>437</v>
      </c>
    </row>
    <row r="16" spans="1:2" x14ac:dyDescent="0.35">
      <c r="A16" t="s">
        <v>438</v>
      </c>
      <c r="B16" t="s">
        <v>439</v>
      </c>
    </row>
    <row r="17" spans="1:2" x14ac:dyDescent="0.35">
      <c r="A17" t="s">
        <v>440</v>
      </c>
      <c r="B17" t="s">
        <v>441</v>
      </c>
    </row>
    <row r="18" spans="1:2" x14ac:dyDescent="0.35">
      <c r="A18" t="s">
        <v>442</v>
      </c>
      <c r="B18" t="s">
        <v>443</v>
      </c>
    </row>
    <row r="19" spans="1:2" x14ac:dyDescent="0.35">
      <c r="A19" t="s">
        <v>444</v>
      </c>
      <c r="B19" t="s">
        <v>445</v>
      </c>
    </row>
    <row r="20" spans="1:2" x14ac:dyDescent="0.35">
      <c r="A20" t="s">
        <v>446</v>
      </c>
      <c r="B20" t="s">
        <v>447</v>
      </c>
    </row>
    <row r="21" spans="1:2" x14ac:dyDescent="0.35">
      <c r="A21" t="s">
        <v>448</v>
      </c>
      <c r="B21" t="s">
        <v>449</v>
      </c>
    </row>
    <row r="22" spans="1:2" x14ac:dyDescent="0.35">
      <c r="A22" t="s">
        <v>450</v>
      </c>
      <c r="B22" t="s">
        <v>451</v>
      </c>
    </row>
    <row r="23" spans="1:2" x14ac:dyDescent="0.35">
      <c r="B23" t="s">
        <v>452</v>
      </c>
    </row>
    <row r="24" spans="1:2" x14ac:dyDescent="0.35">
      <c r="B24" t="s">
        <v>453</v>
      </c>
    </row>
    <row r="25" spans="1:2" x14ac:dyDescent="0.35">
      <c r="B25" t="s">
        <v>454</v>
      </c>
    </row>
    <row r="26" spans="1:2" x14ac:dyDescent="0.35">
      <c r="B26" t="s">
        <v>455</v>
      </c>
    </row>
    <row r="27" spans="1:2" x14ac:dyDescent="0.35">
      <c r="B27" t="s">
        <v>456</v>
      </c>
    </row>
    <row r="28" spans="1:2" x14ac:dyDescent="0.35">
      <c r="B28" t="s">
        <v>457</v>
      </c>
    </row>
    <row r="29" spans="1:2" x14ac:dyDescent="0.35">
      <c r="B29" t="s">
        <v>458</v>
      </c>
    </row>
    <row r="30" spans="1:2" x14ac:dyDescent="0.35">
      <c r="B30" t="s">
        <v>459</v>
      </c>
    </row>
    <row r="31" spans="1:2" x14ac:dyDescent="0.35">
      <c r="B31" t="s">
        <v>460</v>
      </c>
    </row>
    <row r="32" spans="1:2" x14ac:dyDescent="0.35">
      <c r="B32" t="s">
        <v>461</v>
      </c>
    </row>
    <row r="33" spans="2:2" x14ac:dyDescent="0.35">
      <c r="B33" t="s">
        <v>462</v>
      </c>
    </row>
    <row r="34" spans="2:2" x14ac:dyDescent="0.35">
      <c r="B34" t="s">
        <v>463</v>
      </c>
    </row>
    <row r="35" spans="2:2" x14ac:dyDescent="0.35">
      <c r="B35" t="s">
        <v>464</v>
      </c>
    </row>
    <row r="36" spans="2:2" x14ac:dyDescent="0.35">
      <c r="B36" t="s">
        <v>465</v>
      </c>
    </row>
    <row r="37" spans="2:2" x14ac:dyDescent="0.35">
      <c r="B37" t="s">
        <v>466</v>
      </c>
    </row>
    <row r="38" spans="2:2" x14ac:dyDescent="0.35">
      <c r="B38" t="s">
        <v>467</v>
      </c>
    </row>
    <row r="39" spans="2:2" x14ac:dyDescent="0.35">
      <c r="B39" t="s">
        <v>468</v>
      </c>
    </row>
    <row r="40" spans="2:2" x14ac:dyDescent="0.35">
      <c r="B40" t="s">
        <v>469</v>
      </c>
    </row>
    <row r="41" spans="2:2" x14ac:dyDescent="0.35">
      <c r="B41" t="s">
        <v>470</v>
      </c>
    </row>
    <row r="42" spans="2:2" x14ac:dyDescent="0.35">
      <c r="B42" t="s">
        <v>471</v>
      </c>
    </row>
    <row r="43" spans="2:2" x14ac:dyDescent="0.35">
      <c r="B43" t="s">
        <v>472</v>
      </c>
    </row>
    <row r="44" spans="2:2" x14ac:dyDescent="0.35">
      <c r="B44" t="s">
        <v>473</v>
      </c>
    </row>
    <row r="45" spans="2:2" x14ac:dyDescent="0.35">
      <c r="B45" t="s">
        <v>474</v>
      </c>
    </row>
    <row r="46" spans="2:2" x14ac:dyDescent="0.35">
      <c r="B46" t="s">
        <v>475</v>
      </c>
    </row>
    <row r="47" spans="2:2" x14ac:dyDescent="0.35">
      <c r="B47" t="s">
        <v>476</v>
      </c>
    </row>
    <row r="48" spans="2:2" x14ac:dyDescent="0.35">
      <c r="B48" t="s">
        <v>477</v>
      </c>
    </row>
    <row r="49" spans="2:2" x14ac:dyDescent="0.35">
      <c r="B49" t="s">
        <v>478</v>
      </c>
    </row>
    <row r="50" spans="2:2" x14ac:dyDescent="0.35">
      <c r="B50" t="s">
        <v>479</v>
      </c>
    </row>
    <row r="51" spans="2:2" x14ac:dyDescent="0.35">
      <c r="B51" t="s">
        <v>480</v>
      </c>
    </row>
    <row r="52" spans="2:2" x14ac:dyDescent="0.35">
      <c r="B52" t="s">
        <v>481</v>
      </c>
    </row>
    <row r="53" spans="2:2" x14ac:dyDescent="0.35">
      <c r="B53" t="s">
        <v>482</v>
      </c>
    </row>
    <row r="54" spans="2:2" x14ac:dyDescent="0.35">
      <c r="B54" t="s">
        <v>483</v>
      </c>
    </row>
    <row r="55" spans="2:2" x14ac:dyDescent="0.35">
      <c r="B55" t="s">
        <v>484</v>
      </c>
    </row>
    <row r="56" spans="2:2" x14ac:dyDescent="0.35">
      <c r="B56" t="s">
        <v>485</v>
      </c>
    </row>
    <row r="57" spans="2:2" x14ac:dyDescent="0.35">
      <c r="B57" t="s">
        <v>486</v>
      </c>
    </row>
    <row r="58" spans="2:2" x14ac:dyDescent="0.35">
      <c r="B58" t="s">
        <v>487</v>
      </c>
    </row>
    <row r="59" spans="2:2" x14ac:dyDescent="0.35">
      <c r="B59" t="s">
        <v>488</v>
      </c>
    </row>
    <row r="60" spans="2:2" x14ac:dyDescent="0.35">
      <c r="B60" t="s">
        <v>489</v>
      </c>
    </row>
    <row r="61" spans="2:2" x14ac:dyDescent="0.35">
      <c r="B61" t="s">
        <v>490</v>
      </c>
    </row>
    <row r="62" spans="2:2" x14ac:dyDescent="0.35">
      <c r="B62" t="s">
        <v>491</v>
      </c>
    </row>
    <row r="63" spans="2:2" x14ac:dyDescent="0.35">
      <c r="B63" t="s">
        <v>492</v>
      </c>
    </row>
    <row r="64" spans="2:2" x14ac:dyDescent="0.35">
      <c r="B64" t="s">
        <v>493</v>
      </c>
    </row>
    <row r="65" spans="2:2" x14ac:dyDescent="0.35">
      <c r="B65" t="s">
        <v>494</v>
      </c>
    </row>
    <row r="66" spans="2:2" x14ac:dyDescent="0.35">
      <c r="B66" t="s">
        <v>495</v>
      </c>
    </row>
    <row r="67" spans="2:2" x14ac:dyDescent="0.35">
      <c r="B67" t="s">
        <v>496</v>
      </c>
    </row>
    <row r="68" spans="2:2" x14ac:dyDescent="0.35">
      <c r="B68" t="s">
        <v>497</v>
      </c>
    </row>
    <row r="69" spans="2:2" x14ac:dyDescent="0.35">
      <c r="B69" t="s">
        <v>495</v>
      </c>
    </row>
    <row r="70" spans="2:2" x14ac:dyDescent="0.35">
      <c r="B70" t="s">
        <v>496</v>
      </c>
    </row>
    <row r="71" spans="2:2" x14ac:dyDescent="0.35">
      <c r="B71" t="s">
        <v>498</v>
      </c>
    </row>
    <row r="72" spans="2:2" x14ac:dyDescent="0.35">
      <c r="B72" t="s">
        <v>499</v>
      </c>
    </row>
    <row r="73" spans="2:2" x14ac:dyDescent="0.35">
      <c r="B73" t="s">
        <v>500</v>
      </c>
    </row>
    <row r="74" spans="2:2" x14ac:dyDescent="0.35">
      <c r="B74" t="s">
        <v>501</v>
      </c>
    </row>
    <row r="75" spans="2:2" x14ac:dyDescent="0.35">
      <c r="B75" t="s">
        <v>502</v>
      </c>
    </row>
    <row r="76" spans="2:2" x14ac:dyDescent="0.35">
      <c r="B76" t="s">
        <v>503</v>
      </c>
    </row>
    <row r="77" spans="2:2" x14ac:dyDescent="0.35">
      <c r="B77" t="s">
        <v>504</v>
      </c>
    </row>
    <row r="78" spans="2:2" x14ac:dyDescent="0.35">
      <c r="B78" t="s">
        <v>505</v>
      </c>
    </row>
    <row r="79" spans="2:2" x14ac:dyDescent="0.35">
      <c r="B79" t="s">
        <v>506</v>
      </c>
    </row>
    <row r="80" spans="2:2" x14ac:dyDescent="0.35">
      <c r="B80" t="s">
        <v>507</v>
      </c>
    </row>
    <row r="81" spans="2:2" x14ac:dyDescent="0.35">
      <c r="B81" t="s">
        <v>508</v>
      </c>
    </row>
    <row r="82" spans="2:2" x14ac:dyDescent="0.35">
      <c r="B82" t="s">
        <v>509</v>
      </c>
    </row>
    <row r="83" spans="2:2" x14ac:dyDescent="0.35">
      <c r="B83" t="s">
        <v>510</v>
      </c>
    </row>
    <row r="84" spans="2:2" x14ac:dyDescent="0.35">
      <c r="B84" t="s">
        <v>511</v>
      </c>
    </row>
    <row r="85" spans="2:2" x14ac:dyDescent="0.35">
      <c r="B85" t="s">
        <v>512</v>
      </c>
    </row>
    <row r="86" spans="2:2" x14ac:dyDescent="0.35">
      <c r="B86" t="s">
        <v>513</v>
      </c>
    </row>
    <row r="87" spans="2:2" x14ac:dyDescent="0.35">
      <c r="B87" t="s">
        <v>514</v>
      </c>
    </row>
    <row r="88" spans="2:2" x14ac:dyDescent="0.35">
      <c r="B88" t="s">
        <v>515</v>
      </c>
    </row>
    <row r="89" spans="2:2" x14ac:dyDescent="0.35">
      <c r="B89" t="s">
        <v>516</v>
      </c>
    </row>
    <row r="90" spans="2:2" x14ac:dyDescent="0.35">
      <c r="B90" t="s">
        <v>517</v>
      </c>
    </row>
    <row r="91" spans="2:2" x14ac:dyDescent="0.35">
      <c r="B91" t="s">
        <v>518</v>
      </c>
    </row>
    <row r="92" spans="2:2" x14ac:dyDescent="0.35">
      <c r="B92" t="s">
        <v>519</v>
      </c>
    </row>
    <row r="93" spans="2:2" x14ac:dyDescent="0.35">
      <c r="B93" t="s">
        <v>520</v>
      </c>
    </row>
    <row r="94" spans="2:2" x14ac:dyDescent="0.35">
      <c r="B94" t="s">
        <v>521</v>
      </c>
    </row>
    <row r="95" spans="2:2" x14ac:dyDescent="0.35">
      <c r="B95" t="s">
        <v>522</v>
      </c>
    </row>
    <row r="96" spans="2:2" x14ac:dyDescent="0.35">
      <c r="B96" t="s">
        <v>523</v>
      </c>
    </row>
    <row r="97" spans="2:2" x14ac:dyDescent="0.35">
      <c r="B97" t="s">
        <v>524</v>
      </c>
    </row>
    <row r="98" spans="2:2" x14ac:dyDescent="0.35">
      <c r="B98" t="s">
        <v>525</v>
      </c>
    </row>
    <row r="99" spans="2:2" x14ac:dyDescent="0.35">
      <c r="B99" t="s">
        <v>526</v>
      </c>
    </row>
    <row r="100" spans="2:2" x14ac:dyDescent="0.35">
      <c r="B100" t="s">
        <v>527</v>
      </c>
    </row>
    <row r="101" spans="2:2" x14ac:dyDescent="0.35">
      <c r="B101" t="s">
        <v>528</v>
      </c>
    </row>
    <row r="102" spans="2:2" x14ac:dyDescent="0.35">
      <c r="B102" t="s">
        <v>529</v>
      </c>
    </row>
    <row r="103" spans="2:2" x14ac:dyDescent="0.35">
      <c r="B103" t="s">
        <v>530</v>
      </c>
    </row>
    <row r="104" spans="2:2" x14ac:dyDescent="0.35">
      <c r="B104" t="s">
        <v>531</v>
      </c>
    </row>
    <row r="105" spans="2:2" x14ac:dyDescent="0.35">
      <c r="B105" t="s">
        <v>532</v>
      </c>
    </row>
    <row r="106" spans="2:2" x14ac:dyDescent="0.35">
      <c r="B106" t="s">
        <v>533</v>
      </c>
    </row>
    <row r="107" spans="2:2" x14ac:dyDescent="0.35">
      <c r="B107" t="s">
        <v>534</v>
      </c>
    </row>
    <row r="108" spans="2:2" x14ac:dyDescent="0.35">
      <c r="B108" t="s">
        <v>535</v>
      </c>
    </row>
    <row r="109" spans="2:2" x14ac:dyDescent="0.35">
      <c r="B109" t="s">
        <v>536</v>
      </c>
    </row>
    <row r="110" spans="2:2" x14ac:dyDescent="0.35">
      <c r="B110" t="s">
        <v>537</v>
      </c>
    </row>
    <row r="111" spans="2:2" x14ac:dyDescent="0.35">
      <c r="B111" t="s">
        <v>538</v>
      </c>
    </row>
    <row r="112" spans="2:2" x14ac:dyDescent="0.35">
      <c r="B112" t="s">
        <v>539</v>
      </c>
    </row>
    <row r="113" spans="2:2" x14ac:dyDescent="0.35">
      <c r="B113" t="s">
        <v>540</v>
      </c>
    </row>
    <row r="114" spans="2:2" x14ac:dyDescent="0.35">
      <c r="B114" t="s">
        <v>541</v>
      </c>
    </row>
    <row r="115" spans="2:2" x14ac:dyDescent="0.35">
      <c r="B115" t="s">
        <v>542</v>
      </c>
    </row>
    <row r="116" spans="2:2" x14ac:dyDescent="0.35">
      <c r="B116" t="s">
        <v>543</v>
      </c>
    </row>
    <row r="117" spans="2:2" x14ac:dyDescent="0.35">
      <c r="B117" t="s">
        <v>544</v>
      </c>
    </row>
    <row r="118" spans="2:2" x14ac:dyDescent="0.35">
      <c r="B118" t="s">
        <v>545</v>
      </c>
    </row>
    <row r="119" spans="2:2" x14ac:dyDescent="0.35">
      <c r="B119" t="s">
        <v>546</v>
      </c>
    </row>
    <row r="120" spans="2:2" x14ac:dyDescent="0.35">
      <c r="B120" t="s">
        <v>547</v>
      </c>
    </row>
    <row r="121" spans="2:2" x14ac:dyDescent="0.35">
      <c r="B121" t="s">
        <v>548</v>
      </c>
    </row>
    <row r="122" spans="2:2" x14ac:dyDescent="0.35">
      <c r="B122" t="s">
        <v>549</v>
      </c>
    </row>
    <row r="123" spans="2:2" x14ac:dyDescent="0.35">
      <c r="B123" t="s">
        <v>550</v>
      </c>
    </row>
    <row r="124" spans="2:2" x14ac:dyDescent="0.35">
      <c r="B124" t="s">
        <v>551</v>
      </c>
    </row>
    <row r="125" spans="2:2" x14ac:dyDescent="0.35">
      <c r="B125" t="s">
        <v>552</v>
      </c>
    </row>
    <row r="126" spans="2:2" x14ac:dyDescent="0.35">
      <c r="B126" t="s">
        <v>553</v>
      </c>
    </row>
    <row r="127" spans="2:2" x14ac:dyDescent="0.35">
      <c r="B127" t="s">
        <v>554</v>
      </c>
    </row>
    <row r="128" spans="2:2" x14ac:dyDescent="0.35">
      <c r="B128" t="s">
        <v>555</v>
      </c>
    </row>
    <row r="129" spans="2:2" x14ac:dyDescent="0.35">
      <c r="B129" t="s">
        <v>556</v>
      </c>
    </row>
    <row r="130" spans="2:2" x14ac:dyDescent="0.35">
      <c r="B130" t="s">
        <v>557</v>
      </c>
    </row>
    <row r="131" spans="2:2" x14ac:dyDescent="0.35">
      <c r="B131" t="s">
        <v>558</v>
      </c>
    </row>
    <row r="132" spans="2:2" x14ac:dyDescent="0.35">
      <c r="B132" t="s">
        <v>559</v>
      </c>
    </row>
    <row r="133" spans="2:2" x14ac:dyDescent="0.35">
      <c r="B133" t="s">
        <v>560</v>
      </c>
    </row>
    <row r="134" spans="2:2" x14ac:dyDescent="0.35">
      <c r="B134" t="s">
        <v>561</v>
      </c>
    </row>
    <row r="135" spans="2:2" x14ac:dyDescent="0.35">
      <c r="B135" t="s">
        <v>562</v>
      </c>
    </row>
    <row r="136" spans="2:2" x14ac:dyDescent="0.35">
      <c r="B136" t="s">
        <v>563</v>
      </c>
    </row>
    <row r="137" spans="2:2" x14ac:dyDescent="0.35">
      <c r="B137" t="s">
        <v>564</v>
      </c>
    </row>
    <row r="138" spans="2:2" x14ac:dyDescent="0.35">
      <c r="B138" t="s">
        <v>565</v>
      </c>
    </row>
    <row r="139" spans="2:2" x14ac:dyDescent="0.35">
      <c r="B139" t="s">
        <v>566</v>
      </c>
    </row>
    <row r="140" spans="2:2" x14ac:dyDescent="0.35">
      <c r="B140" t="s">
        <v>567</v>
      </c>
    </row>
    <row r="141" spans="2:2" x14ac:dyDescent="0.35">
      <c r="B141" t="s">
        <v>568</v>
      </c>
    </row>
    <row r="142" spans="2:2" x14ac:dyDescent="0.35">
      <c r="B142" t="s">
        <v>569</v>
      </c>
    </row>
    <row r="143" spans="2:2" x14ac:dyDescent="0.35">
      <c r="B143" t="s">
        <v>570</v>
      </c>
    </row>
    <row r="144" spans="2:2" x14ac:dyDescent="0.35">
      <c r="B144" t="s">
        <v>571</v>
      </c>
    </row>
    <row r="145" spans="2:2" x14ac:dyDescent="0.35">
      <c r="B145" t="s">
        <v>572</v>
      </c>
    </row>
    <row r="146" spans="2:2" x14ac:dyDescent="0.35">
      <c r="B146" t="s">
        <v>573</v>
      </c>
    </row>
    <row r="147" spans="2:2" x14ac:dyDescent="0.35">
      <c r="B147" t="s">
        <v>574</v>
      </c>
    </row>
    <row r="148" spans="2:2" x14ac:dyDescent="0.35">
      <c r="B148" t="s">
        <v>575</v>
      </c>
    </row>
    <row r="149" spans="2:2" x14ac:dyDescent="0.35">
      <c r="B149" t="s">
        <v>576</v>
      </c>
    </row>
    <row r="150" spans="2:2" x14ac:dyDescent="0.35">
      <c r="B150" t="s">
        <v>577</v>
      </c>
    </row>
    <row r="151" spans="2:2" x14ac:dyDescent="0.35">
      <c r="B151" t="s">
        <v>578</v>
      </c>
    </row>
    <row r="152" spans="2:2" x14ac:dyDescent="0.35">
      <c r="B152" t="s">
        <v>579</v>
      </c>
    </row>
    <row r="153" spans="2:2" x14ac:dyDescent="0.35">
      <c r="B153" t="s">
        <v>580</v>
      </c>
    </row>
    <row r="154" spans="2:2" x14ac:dyDescent="0.35">
      <c r="B154" t="s">
        <v>581</v>
      </c>
    </row>
    <row r="155" spans="2:2" x14ac:dyDescent="0.35">
      <c r="B155" t="s">
        <v>582</v>
      </c>
    </row>
    <row r="156" spans="2:2" x14ac:dyDescent="0.35">
      <c r="B156" t="s">
        <v>583</v>
      </c>
    </row>
    <row r="157" spans="2:2" x14ac:dyDescent="0.35">
      <c r="B157" t="s">
        <v>584</v>
      </c>
    </row>
    <row r="158" spans="2:2" x14ac:dyDescent="0.35">
      <c r="B158" t="s">
        <v>585</v>
      </c>
    </row>
    <row r="159" spans="2:2" x14ac:dyDescent="0.35">
      <c r="B159" t="s">
        <v>586</v>
      </c>
    </row>
    <row r="160" spans="2:2" x14ac:dyDescent="0.35">
      <c r="B160" t="s">
        <v>587</v>
      </c>
    </row>
    <row r="161" spans="2:2" x14ac:dyDescent="0.35">
      <c r="B161" t="s">
        <v>588</v>
      </c>
    </row>
    <row r="162" spans="2:2" x14ac:dyDescent="0.35">
      <c r="B162" t="s">
        <v>589</v>
      </c>
    </row>
    <row r="163" spans="2:2" x14ac:dyDescent="0.35">
      <c r="B163" t="s">
        <v>590</v>
      </c>
    </row>
    <row r="164" spans="2:2" x14ac:dyDescent="0.35">
      <c r="B164" t="s">
        <v>591</v>
      </c>
    </row>
    <row r="165" spans="2:2" x14ac:dyDescent="0.35">
      <c r="B165" t="s">
        <v>592</v>
      </c>
    </row>
    <row r="166" spans="2:2" x14ac:dyDescent="0.35">
      <c r="B166" t="s">
        <v>593</v>
      </c>
    </row>
    <row r="167" spans="2:2" x14ac:dyDescent="0.35">
      <c r="B167" t="s">
        <v>594</v>
      </c>
    </row>
    <row r="168" spans="2:2" x14ac:dyDescent="0.35">
      <c r="B168" t="s">
        <v>595</v>
      </c>
    </row>
    <row r="169" spans="2:2" x14ac:dyDescent="0.35">
      <c r="B169" t="s">
        <v>596</v>
      </c>
    </row>
    <row r="170" spans="2:2" x14ac:dyDescent="0.35">
      <c r="B170" t="s">
        <v>597</v>
      </c>
    </row>
    <row r="171" spans="2:2" x14ac:dyDescent="0.35">
      <c r="B171" t="s">
        <v>598</v>
      </c>
    </row>
    <row r="172" spans="2:2" x14ac:dyDescent="0.35">
      <c r="B172" t="s">
        <v>599</v>
      </c>
    </row>
    <row r="173" spans="2:2" x14ac:dyDescent="0.35">
      <c r="B173" t="s">
        <v>600</v>
      </c>
    </row>
    <row r="174" spans="2:2" x14ac:dyDescent="0.35">
      <c r="B174" t="s">
        <v>601</v>
      </c>
    </row>
    <row r="175" spans="2:2" x14ac:dyDescent="0.35">
      <c r="B175" t="s">
        <v>602</v>
      </c>
    </row>
    <row r="176" spans="2:2" x14ac:dyDescent="0.35">
      <c r="B176" t="s">
        <v>603</v>
      </c>
    </row>
    <row r="177" spans="2:2" x14ac:dyDescent="0.35">
      <c r="B177" t="s">
        <v>604</v>
      </c>
    </row>
    <row r="178" spans="2:2" x14ac:dyDescent="0.35">
      <c r="B178" t="s">
        <v>605</v>
      </c>
    </row>
    <row r="179" spans="2:2" x14ac:dyDescent="0.35">
      <c r="B179" t="s">
        <v>606</v>
      </c>
    </row>
    <row r="180" spans="2:2" x14ac:dyDescent="0.35">
      <c r="B180" t="s">
        <v>607</v>
      </c>
    </row>
    <row r="181" spans="2:2" x14ac:dyDescent="0.35">
      <c r="B181" t="s">
        <v>608</v>
      </c>
    </row>
    <row r="182" spans="2:2" x14ac:dyDescent="0.35">
      <c r="B182" t="s">
        <v>609</v>
      </c>
    </row>
    <row r="183" spans="2:2" x14ac:dyDescent="0.35">
      <c r="B183" t="s">
        <v>610</v>
      </c>
    </row>
    <row r="184" spans="2:2" x14ac:dyDescent="0.35">
      <c r="B184" t="s">
        <v>611</v>
      </c>
    </row>
    <row r="185" spans="2:2" x14ac:dyDescent="0.35">
      <c r="B185" t="s">
        <v>612</v>
      </c>
    </row>
    <row r="186" spans="2:2" x14ac:dyDescent="0.35">
      <c r="B186" t="s">
        <v>613</v>
      </c>
    </row>
    <row r="187" spans="2:2" x14ac:dyDescent="0.35">
      <c r="B187" t="s">
        <v>614</v>
      </c>
    </row>
    <row r="188" spans="2:2" x14ac:dyDescent="0.35">
      <c r="B188" t="s">
        <v>615</v>
      </c>
    </row>
    <row r="189" spans="2:2" x14ac:dyDescent="0.35">
      <c r="B189" t="s">
        <v>616</v>
      </c>
    </row>
    <row r="190" spans="2:2" x14ac:dyDescent="0.35">
      <c r="B190" t="s">
        <v>617</v>
      </c>
    </row>
    <row r="191" spans="2:2" x14ac:dyDescent="0.35">
      <c r="B191" t="s">
        <v>618</v>
      </c>
    </row>
    <row r="192" spans="2:2" x14ac:dyDescent="0.35">
      <c r="B192" t="s">
        <v>619</v>
      </c>
    </row>
    <row r="193" spans="2:2" x14ac:dyDescent="0.35">
      <c r="B193" t="s">
        <v>620</v>
      </c>
    </row>
    <row r="194" spans="2:2" x14ac:dyDescent="0.35">
      <c r="B194" t="s">
        <v>621</v>
      </c>
    </row>
    <row r="195" spans="2:2" x14ac:dyDescent="0.35">
      <c r="B195" t="s">
        <v>622</v>
      </c>
    </row>
    <row r="196" spans="2:2" x14ac:dyDescent="0.35">
      <c r="B196" t="s">
        <v>623</v>
      </c>
    </row>
    <row r="197" spans="2:2" x14ac:dyDescent="0.35">
      <c r="B197" t="s">
        <v>624</v>
      </c>
    </row>
    <row r="198" spans="2:2" x14ac:dyDescent="0.35">
      <c r="B198" t="s">
        <v>625</v>
      </c>
    </row>
    <row r="199" spans="2:2" x14ac:dyDescent="0.35">
      <c r="B199" t="s">
        <v>626</v>
      </c>
    </row>
    <row r="200" spans="2:2" x14ac:dyDescent="0.35">
      <c r="B200" t="s">
        <v>627</v>
      </c>
    </row>
    <row r="201" spans="2:2" x14ac:dyDescent="0.35">
      <c r="B201" t="s">
        <v>628</v>
      </c>
    </row>
    <row r="202" spans="2:2" x14ac:dyDescent="0.35">
      <c r="B202" t="s">
        <v>629</v>
      </c>
    </row>
    <row r="203" spans="2:2" x14ac:dyDescent="0.35">
      <c r="B203" t="s">
        <v>630</v>
      </c>
    </row>
    <row r="204" spans="2:2" x14ac:dyDescent="0.35">
      <c r="B204" t="s">
        <v>631</v>
      </c>
    </row>
    <row r="205" spans="2:2" x14ac:dyDescent="0.35">
      <c r="B205" t="s">
        <v>632</v>
      </c>
    </row>
    <row r="206" spans="2:2" x14ac:dyDescent="0.35">
      <c r="B206" t="s">
        <v>633</v>
      </c>
    </row>
    <row r="207" spans="2:2" x14ac:dyDescent="0.35">
      <c r="B207" t="s">
        <v>634</v>
      </c>
    </row>
    <row r="208" spans="2:2" x14ac:dyDescent="0.35">
      <c r="B208" t="s">
        <v>635</v>
      </c>
    </row>
    <row r="209" spans="2:2" x14ac:dyDescent="0.35">
      <c r="B209" t="s">
        <v>636</v>
      </c>
    </row>
    <row r="210" spans="2:2" x14ac:dyDescent="0.35">
      <c r="B210" t="s">
        <v>637</v>
      </c>
    </row>
    <row r="211" spans="2:2" x14ac:dyDescent="0.35">
      <c r="B211" t="s">
        <v>638</v>
      </c>
    </row>
    <row r="212" spans="2:2" x14ac:dyDescent="0.35">
      <c r="B212" t="s">
        <v>639</v>
      </c>
    </row>
    <row r="213" spans="2:2" x14ac:dyDescent="0.35">
      <c r="B213" t="s">
        <v>640</v>
      </c>
    </row>
    <row r="214" spans="2:2" x14ac:dyDescent="0.35">
      <c r="B214" t="s">
        <v>641</v>
      </c>
    </row>
    <row r="215" spans="2:2" x14ac:dyDescent="0.35">
      <c r="B215" t="s">
        <v>642</v>
      </c>
    </row>
    <row r="216" spans="2:2" x14ac:dyDescent="0.35">
      <c r="B216" t="s">
        <v>643</v>
      </c>
    </row>
    <row r="217" spans="2:2" x14ac:dyDescent="0.35">
      <c r="B217" t="s">
        <v>644</v>
      </c>
    </row>
    <row r="218" spans="2:2" x14ac:dyDescent="0.35">
      <c r="B218" t="s">
        <v>645</v>
      </c>
    </row>
    <row r="219" spans="2:2" x14ac:dyDescent="0.35">
      <c r="B219" t="s">
        <v>646</v>
      </c>
    </row>
    <row r="220" spans="2:2" x14ac:dyDescent="0.35">
      <c r="B220" t="s">
        <v>647</v>
      </c>
    </row>
    <row r="221" spans="2:2" x14ac:dyDescent="0.35">
      <c r="B221" t="s">
        <v>648</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Y80"/>
  <sheetViews>
    <sheetView zoomScale="140" zoomScaleNormal="140" workbookViewId="0">
      <selection activeCell="C4" sqref="C4:H4"/>
    </sheetView>
  </sheetViews>
  <sheetFormatPr defaultColWidth="0" defaultRowHeight="13" x14ac:dyDescent="0.3"/>
  <cols>
    <col min="1" max="12" width="6.54296875" style="16" customWidth="1"/>
    <col min="13" max="13" width="7.81640625" style="16" customWidth="1"/>
    <col min="14" max="25" width="0" style="16" hidden="1" customWidth="1"/>
    <col min="26" max="16384" width="9.1796875" style="16" hidden="1"/>
  </cols>
  <sheetData>
    <row r="1" spans="1:13" x14ac:dyDescent="0.3">
      <c r="A1" s="13" t="s">
        <v>6</v>
      </c>
      <c r="B1" s="14"/>
      <c r="C1" s="14"/>
      <c r="D1" s="14"/>
      <c r="E1" s="14"/>
      <c r="F1" s="14"/>
      <c r="G1" s="15" t="s">
        <v>204</v>
      </c>
      <c r="H1" s="14"/>
      <c r="I1" s="14"/>
      <c r="J1" s="14"/>
      <c r="K1" s="14"/>
      <c r="L1" s="14"/>
      <c r="M1" s="14"/>
    </row>
    <row r="2" spans="1:13" ht="15.5" x14ac:dyDescent="0.35">
      <c r="A2" s="17"/>
      <c r="B2" s="18"/>
      <c r="C2" s="18"/>
      <c r="D2" s="18"/>
      <c r="E2" s="18"/>
      <c r="F2" s="18"/>
      <c r="G2" s="19" t="s">
        <v>955</v>
      </c>
      <c r="H2" s="18"/>
      <c r="I2" s="18"/>
      <c r="J2" s="18"/>
      <c r="K2" s="18"/>
      <c r="L2" s="18"/>
      <c r="M2" s="18"/>
    </row>
    <row r="3" spans="1:13" x14ac:dyDescent="0.3">
      <c r="A3" s="17"/>
      <c r="B3" s="17"/>
      <c r="C3" s="17"/>
      <c r="D3" s="17"/>
      <c r="E3" s="17"/>
      <c r="F3" s="17"/>
      <c r="G3" s="17"/>
      <c r="H3" s="17"/>
      <c r="I3" s="17"/>
      <c r="J3" s="17"/>
      <c r="K3" s="17"/>
      <c r="L3" s="17"/>
      <c r="M3" s="17"/>
    </row>
    <row r="4" spans="1:13" x14ac:dyDescent="0.3">
      <c r="A4" s="20" t="s">
        <v>205</v>
      </c>
      <c r="B4" s="21"/>
      <c r="C4" s="664">
        <f>'Contact Info'!D3</f>
        <v>0</v>
      </c>
      <c r="D4" s="664"/>
      <c r="E4" s="664"/>
      <c r="F4" s="664"/>
      <c r="G4" s="664"/>
      <c r="H4" s="664"/>
      <c r="I4" s="20" t="s">
        <v>4</v>
      </c>
      <c r="J4" s="665">
        <f>'Contact Info'!B3</f>
        <v>0</v>
      </c>
      <c r="K4" s="665"/>
      <c r="L4" s="665"/>
      <c r="M4" s="665"/>
    </row>
    <row r="5" spans="1:13" x14ac:dyDescent="0.3">
      <c r="A5" s="17"/>
      <c r="B5" s="17"/>
      <c r="C5" s="17"/>
      <c r="D5" s="17"/>
      <c r="E5" s="17"/>
      <c r="F5" s="17"/>
      <c r="G5" s="17"/>
      <c r="H5" s="17"/>
      <c r="I5" s="17"/>
      <c r="J5" s="17"/>
      <c r="K5" s="17"/>
      <c r="L5" s="17"/>
      <c r="M5" s="17"/>
    </row>
    <row r="6" spans="1:13" x14ac:dyDescent="0.3">
      <c r="A6" s="22" t="s">
        <v>206</v>
      </c>
      <c r="B6" s="23"/>
      <c r="C6" s="24"/>
      <c r="D6" s="23"/>
      <c r="E6" s="20" t="s">
        <v>207</v>
      </c>
      <c r="F6" s="14"/>
      <c r="G6" s="17"/>
      <c r="H6" s="25"/>
      <c r="I6" s="20" t="s">
        <v>208</v>
      </c>
      <c r="J6" s="14"/>
      <c r="K6" s="243" t="str">
        <f>'BD DB - DO NOT DELETE'!M1</f>
        <v/>
      </c>
      <c r="L6" s="26" t="s">
        <v>209</v>
      </c>
      <c r="M6" s="27" t="str">
        <f>'BD DB - DO NOT DELETE'!O1</f>
        <v/>
      </c>
    </row>
    <row r="7" spans="1:13" x14ac:dyDescent="0.3">
      <c r="A7" s="28"/>
      <c r="B7" s="28"/>
      <c r="C7" s="28"/>
      <c r="D7" s="28"/>
      <c r="E7" s="28"/>
      <c r="F7" s="28"/>
      <c r="G7" s="29" t="s">
        <v>210</v>
      </c>
      <c r="H7" s="28"/>
      <c r="I7" s="28"/>
      <c r="J7" s="28"/>
      <c r="K7" s="28"/>
      <c r="L7" s="28"/>
      <c r="M7" s="28"/>
    </row>
    <row r="8" spans="1:13" s="35" customFormat="1" x14ac:dyDescent="0.3">
      <c r="A8" s="30"/>
      <c r="B8" s="31"/>
      <c r="C8" s="32"/>
      <c r="D8" s="30"/>
      <c r="E8" s="33"/>
      <c r="F8" s="32"/>
      <c r="G8" s="30"/>
      <c r="H8" s="32"/>
      <c r="I8" s="30"/>
      <c r="J8" s="33"/>
      <c r="K8" s="32"/>
      <c r="L8" s="32"/>
      <c r="M8" s="34" t="s">
        <v>211</v>
      </c>
    </row>
    <row r="9" spans="1:13" x14ac:dyDescent="0.3">
      <c r="A9" s="20" t="s">
        <v>212</v>
      </c>
      <c r="B9" s="14"/>
      <c r="C9" s="14"/>
      <c r="D9" s="14"/>
      <c r="E9" s="36"/>
      <c r="F9" s="37" t="s">
        <v>216</v>
      </c>
      <c r="G9" s="15" t="s">
        <v>213</v>
      </c>
      <c r="H9" s="24"/>
      <c r="I9" s="17" t="s">
        <v>1</v>
      </c>
      <c r="J9" s="14" t="s">
        <v>214</v>
      </c>
      <c r="K9" s="14"/>
      <c r="L9" s="38"/>
      <c r="M9" s="39" t="str">
        <f>'BD DB - DO NOT DELETE'!V10</f>
        <v/>
      </c>
    </row>
    <row r="10" spans="1:13" x14ac:dyDescent="0.3">
      <c r="A10" s="17"/>
      <c r="B10" s="17"/>
      <c r="C10" s="17"/>
      <c r="D10" s="40"/>
      <c r="E10" s="41"/>
      <c r="F10" s="40"/>
      <c r="G10" s="40"/>
      <c r="H10" s="40"/>
      <c r="I10" s="40"/>
      <c r="J10" s="41"/>
      <c r="K10" s="42"/>
      <c r="L10" s="43"/>
      <c r="M10" s="44"/>
    </row>
    <row r="11" spans="1:13" x14ac:dyDescent="0.3">
      <c r="A11" s="20" t="s">
        <v>215</v>
      </c>
      <c r="B11" s="14"/>
      <c r="C11" s="14"/>
      <c r="D11" s="14"/>
      <c r="E11" s="36"/>
      <c r="F11" s="37" t="s">
        <v>216</v>
      </c>
      <c r="G11" s="15" t="s">
        <v>213</v>
      </c>
      <c r="H11" s="24"/>
      <c r="I11" s="17" t="s">
        <v>1</v>
      </c>
      <c r="J11" s="14" t="s">
        <v>217</v>
      </c>
      <c r="K11" s="14"/>
      <c r="L11" s="38"/>
      <c r="M11" s="45" t="str">
        <f>IF(E11&gt;1,(C6*0.12),IF(E11&lt;1,""))</f>
        <v/>
      </c>
    </row>
    <row r="12" spans="1:13" x14ac:dyDescent="0.3">
      <c r="A12" s="17"/>
      <c r="B12" s="17"/>
      <c r="C12" s="17"/>
      <c r="D12" s="17"/>
      <c r="E12" s="46"/>
      <c r="F12" s="15"/>
      <c r="G12" s="17"/>
      <c r="H12" s="46"/>
      <c r="I12" s="17"/>
      <c r="J12" s="17"/>
      <c r="K12" s="17"/>
      <c r="L12" s="15"/>
      <c r="M12" s="47"/>
    </row>
    <row r="13" spans="1:13" x14ac:dyDescent="0.3">
      <c r="A13" s="20" t="s">
        <v>218</v>
      </c>
      <c r="B13" s="14"/>
      <c r="C13" s="14"/>
      <c r="D13" s="14"/>
      <c r="E13" s="36"/>
      <c r="F13" s="37" t="s">
        <v>216</v>
      </c>
      <c r="G13" s="15" t="s">
        <v>213</v>
      </c>
      <c r="H13" s="24"/>
      <c r="I13" s="17" t="s">
        <v>1</v>
      </c>
      <c r="J13" s="14" t="s">
        <v>217</v>
      </c>
      <c r="K13" s="14"/>
      <c r="L13" s="38"/>
      <c r="M13" s="45" t="str">
        <f>IF(E13&gt;0,(C6*0.08),IF(E13&lt;1,""))</f>
        <v/>
      </c>
    </row>
    <row r="14" spans="1:13" x14ac:dyDescent="0.3">
      <c r="A14" s="17"/>
      <c r="B14" s="17"/>
      <c r="C14" s="17"/>
      <c r="D14" s="17"/>
      <c r="E14" s="17"/>
      <c r="F14" s="17"/>
      <c r="G14" s="17"/>
      <c r="H14" s="17"/>
      <c r="I14" s="17"/>
      <c r="J14" s="17"/>
      <c r="K14" s="17"/>
      <c r="L14" s="17"/>
      <c r="M14" s="17"/>
    </row>
    <row r="15" spans="1:13" x14ac:dyDescent="0.3">
      <c r="A15" s="48" t="s">
        <v>219</v>
      </c>
      <c r="B15" s="49"/>
      <c r="C15" s="49"/>
      <c r="D15" s="49"/>
      <c r="E15" s="49"/>
      <c r="F15" s="49"/>
      <c r="G15" s="14" t="s">
        <v>220</v>
      </c>
      <c r="H15" s="50"/>
      <c r="I15" s="51"/>
      <c r="J15" s="14" t="s">
        <v>221</v>
      </c>
      <c r="K15" s="50"/>
      <c r="L15" s="51"/>
      <c r="M15" s="22"/>
    </row>
    <row r="16" spans="1:13" x14ac:dyDescent="0.3">
      <c r="A16" s="52" t="s">
        <v>222</v>
      </c>
      <c r="B16" s="53"/>
      <c r="C16" s="53"/>
      <c r="D16" s="53"/>
      <c r="E16" s="53"/>
      <c r="F16" s="53"/>
      <c r="G16" s="53"/>
      <c r="H16" s="53"/>
      <c r="I16" s="53"/>
      <c r="J16" s="53"/>
      <c r="K16" s="53"/>
      <c r="L16" s="53"/>
      <c r="M16" s="53"/>
    </row>
    <row r="17" spans="1:13" x14ac:dyDescent="0.3">
      <c r="A17" s="54"/>
      <c r="B17" s="54"/>
      <c r="C17" s="54"/>
      <c r="D17" s="54"/>
      <c r="E17" s="54"/>
      <c r="F17" s="54"/>
      <c r="G17" s="54"/>
      <c r="H17" s="54"/>
      <c r="I17" s="54"/>
      <c r="J17" s="54"/>
      <c r="K17" s="54"/>
      <c r="L17" s="54"/>
      <c r="M17" s="54"/>
    </row>
    <row r="18" spans="1:13" x14ac:dyDescent="0.3">
      <c r="A18" s="22" t="s">
        <v>223</v>
      </c>
      <c r="B18" s="53"/>
      <c r="C18" s="53"/>
      <c r="D18" s="53"/>
      <c r="E18" s="53"/>
      <c r="F18" s="53"/>
      <c r="G18" s="53"/>
      <c r="H18" s="53"/>
      <c r="I18" s="53"/>
      <c r="J18" s="55" t="s">
        <v>224</v>
      </c>
      <c r="K18" s="53"/>
      <c r="L18" s="53"/>
      <c r="M18" s="56"/>
    </row>
    <row r="19" spans="1:13" ht="31.5" customHeight="1" x14ac:dyDescent="0.3">
      <c r="A19" s="57" t="s">
        <v>225</v>
      </c>
      <c r="B19" s="58" t="s">
        <v>226</v>
      </c>
      <c r="C19" s="58" t="s">
        <v>227</v>
      </c>
      <c r="D19" s="58" t="s">
        <v>228</v>
      </c>
      <c r="E19" s="58" t="s">
        <v>229</v>
      </c>
      <c r="F19" s="58" t="s">
        <v>230</v>
      </c>
      <c r="G19" s="58" t="s">
        <v>231</v>
      </c>
      <c r="H19" s="58" t="s">
        <v>232</v>
      </c>
      <c r="I19" s="17"/>
      <c r="J19" s="59"/>
      <c r="K19" s="60" t="s">
        <v>233</v>
      </c>
      <c r="L19" s="60" t="s">
        <v>234</v>
      </c>
      <c r="M19" s="60" t="s">
        <v>235</v>
      </c>
    </row>
    <row r="20" spans="1:13" x14ac:dyDescent="0.3">
      <c r="A20" s="61"/>
      <c r="B20" s="61"/>
      <c r="C20" s="61"/>
      <c r="D20" s="61"/>
      <c r="E20" s="61"/>
      <c r="F20" s="61"/>
      <c r="G20" s="61"/>
      <c r="H20" s="61"/>
      <c r="I20" s="17"/>
      <c r="J20" s="62" t="s">
        <v>236</v>
      </c>
      <c r="K20" s="63"/>
      <c r="L20" s="64"/>
      <c r="M20" s="64"/>
    </row>
    <row r="21" spans="1:13" x14ac:dyDescent="0.3">
      <c r="A21" s="65" t="s">
        <v>237</v>
      </c>
      <c r="B21" s="65" t="s">
        <v>238</v>
      </c>
      <c r="C21" s="65" t="s">
        <v>239</v>
      </c>
      <c r="D21" s="65" t="s">
        <v>240</v>
      </c>
      <c r="E21" s="65" t="s">
        <v>241</v>
      </c>
      <c r="F21" s="65" t="s">
        <v>242</v>
      </c>
      <c r="G21" s="65" t="s">
        <v>243</v>
      </c>
      <c r="H21" s="66" t="s">
        <v>244</v>
      </c>
      <c r="I21" s="17"/>
      <c r="J21" s="62" t="s">
        <v>245</v>
      </c>
      <c r="K21" s="63"/>
      <c r="L21" s="64"/>
      <c r="M21" s="64"/>
    </row>
    <row r="22" spans="1:13" x14ac:dyDescent="0.3">
      <c r="A22" s="61"/>
      <c r="B22" s="61"/>
      <c r="C22" s="61"/>
      <c r="D22" s="61"/>
      <c r="E22" s="61"/>
      <c r="F22" s="61"/>
      <c r="G22" s="61"/>
      <c r="H22" s="64"/>
      <c r="I22" s="17"/>
      <c r="J22" s="67" t="s">
        <v>246</v>
      </c>
      <c r="K22" s="63"/>
      <c r="L22" s="64"/>
      <c r="M22" s="64"/>
    </row>
    <row r="23" spans="1:13" x14ac:dyDescent="0.3">
      <c r="A23" s="65" t="s">
        <v>247</v>
      </c>
      <c r="B23" s="65" t="s">
        <v>248</v>
      </c>
      <c r="C23" s="65" t="s">
        <v>249</v>
      </c>
      <c r="D23" s="65" t="s">
        <v>250</v>
      </c>
      <c r="E23" s="65" t="s">
        <v>251</v>
      </c>
      <c r="F23" s="65" t="s">
        <v>252</v>
      </c>
      <c r="G23" s="65" t="s">
        <v>253</v>
      </c>
      <c r="H23" s="68" t="s">
        <v>254</v>
      </c>
      <c r="I23" s="17"/>
      <c r="J23" s="67" t="s">
        <v>255</v>
      </c>
      <c r="K23" s="63"/>
      <c r="L23" s="64"/>
      <c r="M23" s="64"/>
    </row>
    <row r="24" spans="1:13" x14ac:dyDescent="0.3">
      <c r="A24" s="64"/>
      <c r="B24" s="64"/>
      <c r="C24" s="64"/>
      <c r="D24" s="64"/>
      <c r="E24" s="64"/>
      <c r="F24" s="64"/>
      <c r="G24" s="64"/>
      <c r="H24" s="69">
        <f>SUM(A20:H20,A22:H22,A24:G24)</f>
        <v>0</v>
      </c>
      <c r="I24" s="17"/>
      <c r="J24" s="70" t="s">
        <v>256</v>
      </c>
      <c r="K24" s="71"/>
      <c r="L24" s="72"/>
      <c r="M24" s="73"/>
    </row>
    <row r="25" spans="1:13" x14ac:dyDescent="0.3">
      <c r="A25" s="17"/>
      <c r="B25" s="17"/>
      <c r="C25" s="17"/>
      <c r="D25" s="17"/>
      <c r="E25" s="17"/>
      <c r="F25" s="17"/>
      <c r="G25" s="17"/>
      <c r="H25" s="74"/>
      <c r="I25" s="17"/>
      <c r="J25" s="75" t="s">
        <v>257</v>
      </c>
      <c r="K25" s="76"/>
      <c r="L25" s="72"/>
      <c r="M25" s="77"/>
    </row>
    <row r="26" spans="1:13" ht="25.25" customHeight="1" x14ac:dyDescent="0.3">
      <c r="A26" s="17"/>
      <c r="B26" s="17"/>
      <c r="C26" s="17"/>
      <c r="D26" s="17"/>
      <c r="E26" s="17"/>
      <c r="F26" s="17"/>
      <c r="G26" s="17"/>
      <c r="H26" s="74"/>
      <c r="I26" s="17"/>
      <c r="J26" s="666" t="s">
        <v>258</v>
      </c>
      <c r="K26" s="667"/>
      <c r="L26" s="72"/>
      <c r="M26" s="78"/>
    </row>
    <row r="27" spans="1:13" x14ac:dyDescent="0.3">
      <c r="A27" s="28"/>
      <c r="B27" s="28"/>
      <c r="C27" s="28"/>
      <c r="D27" s="28"/>
      <c r="E27" s="28"/>
      <c r="F27" s="28"/>
      <c r="G27" s="29" t="s">
        <v>259</v>
      </c>
      <c r="H27" s="28"/>
      <c r="I27" s="28"/>
      <c r="J27" s="28"/>
      <c r="K27" s="28"/>
      <c r="L27" s="28"/>
      <c r="M27" s="28"/>
    </row>
    <row r="28" spans="1:13" ht="12.75" customHeight="1" x14ac:dyDescent="0.3">
      <c r="A28" s="17"/>
      <c r="B28" s="17"/>
      <c r="C28" s="17"/>
      <c r="D28" s="17"/>
      <c r="E28" s="17"/>
      <c r="F28" s="17"/>
      <c r="G28" s="17"/>
      <c r="H28" s="17"/>
      <c r="I28" s="17"/>
      <c r="J28" s="17"/>
      <c r="K28" s="17"/>
      <c r="L28" s="15"/>
      <c r="M28" s="79" t="s">
        <v>260</v>
      </c>
    </row>
    <row r="29" spans="1:13" x14ac:dyDescent="0.3">
      <c r="A29" s="20" t="s">
        <v>261</v>
      </c>
      <c r="B29" s="14"/>
      <c r="C29" s="14"/>
      <c r="D29" s="14"/>
      <c r="E29" s="36">
        <v>0</v>
      </c>
      <c r="F29" s="37" t="s">
        <v>216</v>
      </c>
      <c r="G29" s="15" t="s">
        <v>213</v>
      </c>
      <c r="H29" s="24"/>
      <c r="I29" s="17" t="s">
        <v>1</v>
      </c>
      <c r="J29" s="14" t="s">
        <v>214</v>
      </c>
      <c r="K29" s="14"/>
      <c r="L29" s="38"/>
      <c r="M29" s="80" t="str">
        <f>IF(E9&gt;1,(E9-E29)/E9,"")</f>
        <v/>
      </c>
    </row>
    <row r="30" spans="1:13" x14ac:dyDescent="0.3">
      <c r="A30" s="17"/>
      <c r="B30" s="17"/>
      <c r="C30" s="17"/>
      <c r="D30" s="17"/>
      <c r="E30" s="46"/>
      <c r="F30" s="15"/>
      <c r="G30" s="17"/>
      <c r="H30" s="46"/>
      <c r="I30" s="17"/>
      <c r="J30" s="17"/>
      <c r="K30" s="17"/>
      <c r="L30" s="15"/>
      <c r="M30" s="81"/>
    </row>
    <row r="31" spans="1:13" x14ac:dyDescent="0.3">
      <c r="A31" s="20" t="s">
        <v>262</v>
      </c>
      <c r="B31" s="14"/>
      <c r="C31" s="14"/>
      <c r="D31" s="14"/>
      <c r="E31" s="36">
        <v>0</v>
      </c>
      <c r="F31" s="37" t="s">
        <v>216</v>
      </c>
      <c r="G31" s="15" t="s">
        <v>213</v>
      </c>
      <c r="H31" s="24"/>
      <c r="I31" s="17" t="s">
        <v>1</v>
      </c>
      <c r="J31" s="14" t="s">
        <v>217</v>
      </c>
      <c r="K31" s="14"/>
      <c r="L31" s="38"/>
      <c r="M31" s="80" t="str">
        <f>IF(E11&gt;1,(E11-E31)/E11,"")</f>
        <v/>
      </c>
    </row>
    <row r="32" spans="1:13" x14ac:dyDescent="0.3">
      <c r="A32" s="17"/>
      <c r="B32" s="17"/>
      <c r="C32" s="17"/>
      <c r="D32" s="17"/>
      <c r="E32" s="46"/>
      <c r="F32" s="15"/>
      <c r="G32" s="17"/>
      <c r="H32" s="46"/>
      <c r="I32" s="17"/>
      <c r="J32" s="17"/>
      <c r="K32" s="17"/>
      <c r="L32" s="15"/>
      <c r="M32" s="81"/>
    </row>
    <row r="33" spans="1:13" x14ac:dyDescent="0.3">
      <c r="A33" s="20" t="s">
        <v>263</v>
      </c>
      <c r="B33" s="14"/>
      <c r="C33" s="14"/>
      <c r="D33" s="14"/>
      <c r="E33" s="36">
        <v>0</v>
      </c>
      <c r="F33" s="37" t="s">
        <v>216</v>
      </c>
      <c r="G33" s="15" t="s">
        <v>213</v>
      </c>
      <c r="H33" s="24"/>
      <c r="I33" s="17" t="s">
        <v>1</v>
      </c>
      <c r="J33" s="14" t="s">
        <v>217</v>
      </c>
      <c r="K33" s="14"/>
      <c r="L33" s="38"/>
      <c r="M33" s="80" t="str">
        <f>IF(E13&gt;1,(E13-E33)/E13,"")</f>
        <v/>
      </c>
    </row>
    <row r="34" spans="1:13" x14ac:dyDescent="0.3">
      <c r="A34" s="17"/>
      <c r="B34" s="17"/>
      <c r="C34" s="17"/>
      <c r="D34" s="17"/>
      <c r="E34" s="17"/>
      <c r="F34" s="17"/>
      <c r="G34" s="17"/>
      <c r="H34" s="17"/>
      <c r="I34" s="17"/>
      <c r="J34" s="17"/>
      <c r="K34" s="17"/>
      <c r="L34" s="17"/>
      <c r="M34" s="17"/>
    </row>
    <row r="35" spans="1:13" x14ac:dyDescent="0.3">
      <c r="A35" s="48" t="s">
        <v>264</v>
      </c>
      <c r="B35" s="49"/>
      <c r="C35" s="49"/>
      <c r="D35" s="49"/>
      <c r="E35" s="49"/>
      <c r="F35" s="49"/>
      <c r="G35" s="14" t="s">
        <v>220</v>
      </c>
      <c r="H35" s="50"/>
      <c r="I35" s="51"/>
      <c r="J35" s="14" t="s">
        <v>221</v>
      </c>
      <c r="K35" s="50"/>
      <c r="L35" s="51"/>
      <c r="M35" s="22"/>
    </row>
    <row r="36" spans="1:13" x14ac:dyDescent="0.3">
      <c r="A36" s="54"/>
      <c r="B36" s="54"/>
      <c r="C36" s="54"/>
      <c r="D36" s="54"/>
      <c r="E36" s="54"/>
      <c r="F36" s="54"/>
      <c r="G36" s="54"/>
      <c r="H36" s="54"/>
      <c r="I36" s="54"/>
      <c r="J36" s="54"/>
      <c r="K36" s="54"/>
      <c r="L36" s="54"/>
      <c r="M36" s="54"/>
    </row>
    <row r="37" spans="1:13" x14ac:dyDescent="0.3">
      <c r="A37" s="22" t="s">
        <v>265</v>
      </c>
      <c r="B37" s="53"/>
      <c r="C37" s="53"/>
      <c r="D37" s="53"/>
      <c r="E37" s="53"/>
      <c r="F37" s="53"/>
      <c r="G37" s="53"/>
      <c r="H37" s="53"/>
      <c r="I37" s="53"/>
      <c r="J37" s="22" t="s">
        <v>266</v>
      </c>
      <c r="K37" s="53"/>
      <c r="L37" s="53"/>
      <c r="M37" s="56"/>
    </row>
    <row r="38" spans="1:13" ht="26" x14ac:dyDescent="0.3">
      <c r="A38" s="58" t="str">
        <f>A19</f>
        <v>Return</v>
      </c>
      <c r="B38" s="58" t="str">
        <f t="shared" ref="B38:H38" si="0">B19</f>
        <v>Reg 1</v>
      </c>
      <c r="C38" s="58" t="str">
        <f t="shared" si="0"/>
        <v>Reg 2</v>
      </c>
      <c r="D38" s="58" t="str">
        <f t="shared" si="0"/>
        <v>Reg 3</v>
      </c>
      <c r="E38" s="58" t="str">
        <f t="shared" si="0"/>
        <v>Reg 4</v>
      </c>
      <c r="F38" s="58" t="str">
        <f t="shared" si="0"/>
        <v>Reg 5</v>
      </c>
      <c r="G38" s="58" t="str">
        <f t="shared" si="0"/>
        <v>Reg 6</v>
      </c>
      <c r="H38" s="58" t="str">
        <f t="shared" si="0"/>
        <v>Reg 7</v>
      </c>
      <c r="I38" s="17"/>
      <c r="J38" s="59"/>
      <c r="K38" s="82" t="s">
        <v>233</v>
      </c>
      <c r="L38" s="82" t="s">
        <v>234</v>
      </c>
      <c r="M38" s="83" t="s">
        <v>235</v>
      </c>
    </row>
    <row r="39" spans="1:13" x14ac:dyDescent="0.3">
      <c r="A39" s="61"/>
      <c r="B39" s="61"/>
      <c r="C39" s="61"/>
      <c r="D39" s="61"/>
      <c r="E39" s="61"/>
      <c r="F39" s="61"/>
      <c r="G39" s="61"/>
      <c r="H39" s="61"/>
      <c r="I39" s="17"/>
      <c r="J39" s="65" t="str">
        <f>J20</f>
        <v>Kitchen</v>
      </c>
      <c r="K39" s="63"/>
      <c r="L39" s="64"/>
      <c r="M39" s="64"/>
    </row>
    <row r="40" spans="1:13" x14ac:dyDescent="0.3">
      <c r="A40" s="58" t="str">
        <f>A21</f>
        <v>Reg 8</v>
      </c>
      <c r="B40" s="58" t="str">
        <f t="shared" ref="B40:H40" si="1">B21</f>
        <v>Reg 9</v>
      </c>
      <c r="C40" s="58" t="str">
        <f t="shared" si="1"/>
        <v>Reg 10</v>
      </c>
      <c r="D40" s="58" t="str">
        <f t="shared" si="1"/>
        <v>Reg 11</v>
      </c>
      <c r="E40" s="58" t="str">
        <f t="shared" si="1"/>
        <v>Reg 12</v>
      </c>
      <c r="F40" s="58" t="str">
        <f t="shared" si="1"/>
        <v>Reg 13</v>
      </c>
      <c r="G40" s="58" t="str">
        <f t="shared" si="1"/>
        <v>Reg 14</v>
      </c>
      <c r="H40" s="58" t="str">
        <f t="shared" si="1"/>
        <v>Reg15</v>
      </c>
      <c r="I40" s="17"/>
      <c r="J40" s="65" t="str">
        <f>J21</f>
        <v>Bath1</v>
      </c>
      <c r="K40" s="63"/>
      <c r="L40" s="64"/>
      <c r="M40" s="64"/>
    </row>
    <row r="41" spans="1:13" x14ac:dyDescent="0.3">
      <c r="A41" s="61"/>
      <c r="B41" s="61"/>
      <c r="C41" s="61"/>
      <c r="D41" s="61"/>
      <c r="E41" s="61"/>
      <c r="F41" s="61"/>
      <c r="G41" s="61"/>
      <c r="H41" s="64"/>
      <c r="I41" s="17"/>
      <c r="J41" s="84" t="str">
        <f>J22</f>
        <v>Bath2</v>
      </c>
      <c r="K41" s="63"/>
      <c r="L41" s="64"/>
      <c r="M41" s="64"/>
    </row>
    <row r="42" spans="1:13" x14ac:dyDescent="0.3">
      <c r="A42" s="58" t="str">
        <f>A23</f>
        <v>Reg 16</v>
      </c>
      <c r="B42" s="58" t="str">
        <f t="shared" ref="B42:G42" si="2">B23</f>
        <v>Reg 17</v>
      </c>
      <c r="C42" s="58" t="str">
        <f t="shared" si="2"/>
        <v>Reg 18</v>
      </c>
      <c r="D42" s="58" t="str">
        <f t="shared" si="2"/>
        <v>Reg 19</v>
      </c>
      <c r="E42" s="58" t="str">
        <f t="shared" si="2"/>
        <v>Reg 20</v>
      </c>
      <c r="F42" s="58" t="str">
        <f t="shared" si="2"/>
        <v>Reg 21</v>
      </c>
      <c r="G42" s="58" t="str">
        <f t="shared" si="2"/>
        <v>Reg 22</v>
      </c>
      <c r="H42" s="68" t="s">
        <v>254</v>
      </c>
      <c r="I42" s="17"/>
      <c r="J42" s="84" t="str">
        <f>J23</f>
        <v>Utility</v>
      </c>
      <c r="K42" s="63"/>
      <c r="L42" s="64"/>
      <c r="M42" s="64"/>
    </row>
    <row r="43" spans="1:13" x14ac:dyDescent="0.3">
      <c r="A43" s="64"/>
      <c r="B43" s="64"/>
      <c r="C43" s="64"/>
      <c r="D43" s="64"/>
      <c r="E43" s="64"/>
      <c r="F43" s="64"/>
      <c r="G43" s="64"/>
      <c r="H43" s="85">
        <f>SUM(A39:H39,A41:H41,A43:G43)</f>
        <v>0</v>
      </c>
      <c r="I43" s="17"/>
      <c r="J43" s="84" t="s">
        <v>267</v>
      </c>
      <c r="K43" s="63"/>
      <c r="L43" s="64"/>
      <c r="M43" s="64"/>
    </row>
    <row r="44" spans="1:13" x14ac:dyDescent="0.3">
      <c r="A44" s="668" t="s">
        <v>268</v>
      </c>
      <c r="B44" s="669"/>
      <c r="C44" s="669"/>
      <c r="D44" s="669"/>
      <c r="E44" s="670"/>
      <c r="F44" s="86" t="str">
        <f>IF(A39&gt;0.1,(H24-H43)/H24,"")</f>
        <v/>
      </c>
      <c r="G44" s="42"/>
      <c r="H44" s="74"/>
      <c r="I44" s="87"/>
      <c r="J44" s="87"/>
      <c r="K44" s="87"/>
      <c r="L44" s="87"/>
      <c r="M44" s="87"/>
    </row>
    <row r="45" spans="1:13" x14ac:dyDescent="0.3">
      <c r="A45" s="88"/>
      <c r="B45" s="88"/>
      <c r="C45" s="88"/>
      <c r="D45" s="88"/>
      <c r="E45" s="88"/>
      <c r="F45" s="89"/>
      <c r="G45" s="42"/>
      <c r="H45" s="74"/>
      <c r="I45" s="87"/>
      <c r="J45" s="87"/>
      <c r="K45" s="87"/>
      <c r="L45" s="87"/>
      <c r="M45" s="87"/>
    </row>
    <row r="46" spans="1:13" x14ac:dyDescent="0.3">
      <c r="A46" s="14" t="s">
        <v>269</v>
      </c>
      <c r="B46" s="14"/>
      <c r="C46" s="14"/>
      <c r="D46" s="14"/>
      <c r="E46" s="14"/>
      <c r="F46" s="14"/>
      <c r="G46" s="14"/>
      <c r="H46" s="14"/>
      <c r="I46" s="659" t="str">
        <f>IF((E29&gt;M9),"NOT Met",IF((E29&lt;M9),"Met Target",""))</f>
        <v>Met Target</v>
      </c>
      <c r="J46" s="660"/>
      <c r="K46" s="14"/>
      <c r="L46" s="17"/>
      <c r="M46" s="74"/>
    </row>
    <row r="47" spans="1:13" x14ac:dyDescent="0.3">
      <c r="A47" s="90" t="s">
        <v>270</v>
      </c>
      <c r="B47" s="91"/>
      <c r="C47" s="91"/>
      <c r="D47" s="91"/>
      <c r="E47" s="91"/>
      <c r="F47" s="91"/>
      <c r="G47" s="91"/>
      <c r="H47" s="91"/>
      <c r="I47" s="91"/>
      <c r="J47" s="91"/>
      <c r="K47" s="91"/>
      <c r="L47" s="91"/>
      <c r="M47" s="91"/>
    </row>
    <row r="48" spans="1:13" x14ac:dyDescent="0.3">
      <c r="A48" s="14" t="s">
        <v>271</v>
      </c>
      <c r="B48" s="14"/>
      <c r="C48" s="14"/>
      <c r="D48" s="14"/>
      <c r="E48" s="14"/>
      <c r="F48" s="14"/>
      <c r="G48" s="14"/>
      <c r="H48" s="14"/>
      <c r="I48" s="659" t="str">
        <f>IF((E31&gt;M11),"NOT Met",IF((E31&lt;M11),"Met Target",""))</f>
        <v>Met Target</v>
      </c>
      <c r="J48" s="660"/>
      <c r="K48" s="14"/>
      <c r="L48" s="14"/>
      <c r="M48" s="74"/>
    </row>
    <row r="49" spans="1:13" x14ac:dyDescent="0.3">
      <c r="A49" s="92" t="s">
        <v>272</v>
      </c>
      <c r="B49" s="92"/>
      <c r="C49" s="92"/>
      <c r="D49" s="92"/>
      <c r="E49" s="92"/>
      <c r="F49" s="92"/>
      <c r="G49" s="92"/>
      <c r="H49" s="92"/>
      <c r="I49" s="659" t="str">
        <f>IF((E33&gt;M13),"NOT Met",IF((E33&lt;M13),"Met Target",""))</f>
        <v>Met Target</v>
      </c>
      <c r="J49" s="660"/>
      <c r="K49" s="92"/>
      <c r="L49" s="92"/>
      <c r="M49" s="74"/>
    </row>
    <row r="50" spans="1:13" x14ac:dyDescent="0.3">
      <c r="A50" s="90" t="s">
        <v>273</v>
      </c>
      <c r="B50" s="91"/>
      <c r="C50" s="91"/>
      <c r="D50" s="91"/>
      <c r="E50" s="91"/>
      <c r="F50" s="91"/>
      <c r="G50" s="91"/>
      <c r="H50" s="91"/>
      <c r="I50" s="91"/>
      <c r="J50" s="91"/>
      <c r="K50" s="91"/>
      <c r="L50" s="91"/>
      <c r="M50" s="91"/>
    </row>
    <row r="51" spans="1:13" x14ac:dyDescent="0.3">
      <c r="A51" s="92" t="s">
        <v>274</v>
      </c>
      <c r="B51" s="17"/>
      <c r="C51" s="17"/>
      <c r="D51" s="17"/>
      <c r="E51" s="17"/>
      <c r="F51" s="17"/>
      <c r="G51" s="17"/>
      <c r="H51" s="17"/>
      <c r="I51" s="17"/>
      <c r="J51" s="17"/>
      <c r="K51" s="17"/>
      <c r="L51" s="17"/>
      <c r="M51" s="17"/>
    </row>
    <row r="52" spans="1:13" x14ac:dyDescent="0.3">
      <c r="A52" s="17"/>
      <c r="B52" s="17" t="s">
        <v>275</v>
      </c>
      <c r="C52" s="17"/>
      <c r="D52" s="17"/>
      <c r="E52" s="42"/>
      <c r="F52" s="17"/>
      <c r="G52" s="17"/>
      <c r="H52" s="17"/>
      <c r="I52" s="661"/>
      <c r="J52" s="662"/>
      <c r="K52" s="17"/>
      <c r="L52" s="17"/>
      <c r="M52" s="17"/>
    </row>
    <row r="53" spans="1:13" x14ac:dyDescent="0.3">
      <c r="A53" s="20" t="s">
        <v>276</v>
      </c>
      <c r="B53" s="20"/>
      <c r="C53" s="20"/>
      <c r="D53" s="20"/>
      <c r="E53" s="20"/>
      <c r="F53" s="20"/>
      <c r="G53" s="20"/>
      <c r="H53" s="20"/>
      <c r="I53" s="20"/>
      <c r="J53" s="20"/>
      <c r="K53" s="20"/>
      <c r="L53" s="20"/>
      <c r="M53" s="20"/>
    </row>
    <row r="54" spans="1:13" x14ac:dyDescent="0.3">
      <c r="A54" s="93"/>
      <c r="B54" s="93"/>
      <c r="C54" s="74"/>
      <c r="D54" s="74"/>
      <c r="E54" s="17"/>
      <c r="F54" s="17"/>
      <c r="G54" s="17"/>
      <c r="H54" s="17"/>
      <c r="I54" s="17"/>
      <c r="J54" s="17"/>
      <c r="K54" s="17"/>
      <c r="L54" s="17"/>
      <c r="M54" s="17"/>
    </row>
    <row r="55" spans="1:13" x14ac:dyDescent="0.3">
      <c r="A55" s="94"/>
      <c r="B55" s="94"/>
      <c r="C55" s="94"/>
      <c r="D55" s="94"/>
      <c r="E55" s="94"/>
      <c r="F55" s="94"/>
      <c r="G55" s="94"/>
      <c r="H55" s="94"/>
      <c r="I55" s="94"/>
      <c r="J55" s="95"/>
      <c r="K55" s="95"/>
      <c r="L55" s="663"/>
      <c r="M55" s="663"/>
    </row>
    <row r="56" spans="1:13" x14ac:dyDescent="0.3">
      <c r="A56" s="96" t="s">
        <v>277</v>
      </c>
      <c r="B56" s="17"/>
      <c r="C56" s="96"/>
      <c r="D56" s="96"/>
      <c r="E56" s="96"/>
      <c r="F56" s="96"/>
      <c r="G56" s="96"/>
      <c r="H56" s="96"/>
      <c r="I56" s="96"/>
      <c r="J56" s="96"/>
      <c r="K56" s="96"/>
      <c r="L56" s="96" t="s">
        <v>278</v>
      </c>
      <c r="M56" s="96"/>
    </row>
    <row r="57" spans="1:13" x14ac:dyDescent="0.3">
      <c r="A57" s="42"/>
      <c r="B57" s="42"/>
      <c r="C57" s="42"/>
      <c r="D57" s="42"/>
      <c r="E57" s="42"/>
      <c r="F57" s="42"/>
      <c r="G57" s="42"/>
      <c r="H57" s="42"/>
      <c r="I57" s="42"/>
      <c r="J57" s="42"/>
      <c r="K57" s="42"/>
      <c r="L57" s="42"/>
      <c r="M57" s="42"/>
    </row>
    <row r="58" spans="1:13" x14ac:dyDescent="0.3">
      <c r="A58" s="42"/>
      <c r="B58" s="42"/>
      <c r="C58" s="42"/>
      <c r="D58" s="42"/>
      <c r="E58" s="42"/>
      <c r="F58" s="42"/>
      <c r="G58" s="42"/>
      <c r="H58" s="42"/>
      <c r="I58" s="42"/>
      <c r="J58" s="42"/>
      <c r="K58" s="42"/>
      <c r="L58" s="42"/>
      <c r="M58" s="42"/>
    </row>
    <row r="59" spans="1:13" x14ac:dyDescent="0.3">
      <c r="A59" s="42"/>
      <c r="B59" s="42"/>
      <c r="C59" s="42"/>
      <c r="D59" s="42"/>
      <c r="E59" s="42"/>
      <c r="F59" s="42"/>
      <c r="G59" s="42"/>
      <c r="H59" s="42"/>
      <c r="I59" s="42"/>
      <c r="J59" s="42"/>
      <c r="K59" s="42"/>
      <c r="L59" s="42"/>
      <c r="M59" s="42"/>
    </row>
    <row r="60" spans="1:13" x14ac:dyDescent="0.3">
      <c r="A60" s="42"/>
      <c r="B60" s="42"/>
      <c r="C60" s="42"/>
      <c r="D60" s="42"/>
      <c r="E60" s="42"/>
      <c r="F60" s="42"/>
      <c r="G60" s="42"/>
      <c r="H60" s="42"/>
      <c r="I60" s="42"/>
      <c r="J60" s="42"/>
      <c r="K60" s="42"/>
      <c r="L60" s="42"/>
      <c r="M60" s="42"/>
    </row>
    <row r="61" spans="1:13" x14ac:dyDescent="0.3">
      <c r="A61" s="42"/>
      <c r="B61" s="42"/>
      <c r="C61" s="42"/>
      <c r="D61" s="42"/>
      <c r="E61" s="42"/>
      <c r="F61" s="42"/>
      <c r="G61" s="42"/>
      <c r="H61" s="42"/>
      <c r="I61" s="42"/>
      <c r="J61" s="42"/>
      <c r="K61" s="42"/>
      <c r="L61" s="42"/>
      <c r="M61" s="42"/>
    </row>
    <row r="62" spans="1:13" x14ac:dyDescent="0.3">
      <c r="A62" s="42"/>
      <c r="B62" s="42"/>
      <c r="C62" s="42"/>
      <c r="D62" s="42"/>
      <c r="E62" s="42"/>
      <c r="F62" s="42"/>
      <c r="G62" s="42"/>
      <c r="H62" s="42"/>
      <c r="I62" s="42"/>
      <c r="J62" s="42"/>
      <c r="K62" s="42"/>
      <c r="L62" s="42"/>
      <c r="M62" s="42"/>
    </row>
    <row r="63" spans="1:13" x14ac:dyDescent="0.3">
      <c r="A63" s="42"/>
      <c r="B63" s="42"/>
      <c r="C63" s="42"/>
      <c r="D63" s="42"/>
      <c r="E63" s="42"/>
      <c r="F63" s="42"/>
      <c r="G63" s="42"/>
      <c r="H63" s="42"/>
      <c r="I63" s="42"/>
      <c r="J63" s="42"/>
      <c r="K63" s="42"/>
      <c r="L63" s="42"/>
      <c r="M63" s="42"/>
    </row>
    <row r="64" spans="1:13" x14ac:dyDescent="0.3">
      <c r="A64" s="42"/>
      <c r="B64" s="42"/>
      <c r="C64" s="42"/>
      <c r="D64" s="42"/>
      <c r="E64" s="42"/>
      <c r="F64" s="42"/>
      <c r="G64" s="42"/>
      <c r="H64" s="42"/>
      <c r="I64" s="42"/>
      <c r="J64" s="42"/>
      <c r="K64" s="42"/>
      <c r="L64" s="42"/>
      <c r="M64" s="42"/>
    </row>
    <row r="65" spans="1:13" x14ac:dyDescent="0.3">
      <c r="A65" s="42"/>
      <c r="B65" s="42"/>
      <c r="C65" s="42"/>
      <c r="D65" s="42"/>
      <c r="E65" s="42"/>
      <c r="F65" s="42"/>
      <c r="G65" s="42"/>
      <c r="H65" s="42"/>
      <c r="I65" s="42"/>
      <c r="J65" s="42"/>
      <c r="K65" s="42"/>
      <c r="L65" s="42"/>
      <c r="M65" s="42"/>
    </row>
    <row r="66" spans="1:13" x14ac:dyDescent="0.3">
      <c r="A66" s="42"/>
      <c r="B66" s="42"/>
      <c r="C66" s="42"/>
      <c r="D66" s="42"/>
      <c r="E66" s="42"/>
      <c r="F66" s="42"/>
      <c r="G66" s="42"/>
      <c r="H66" s="42"/>
      <c r="I66" s="42"/>
      <c r="J66" s="42"/>
      <c r="K66" s="42"/>
      <c r="L66" s="42"/>
      <c r="M66" s="42"/>
    </row>
    <row r="67" spans="1:13" x14ac:dyDescent="0.3">
      <c r="A67" s="42"/>
      <c r="B67" s="42"/>
      <c r="C67" s="42"/>
      <c r="D67" s="42"/>
      <c r="E67" s="42"/>
      <c r="F67" s="42"/>
      <c r="G67" s="42"/>
      <c r="H67" s="42"/>
      <c r="I67" s="42"/>
      <c r="J67" s="42"/>
      <c r="K67" s="42"/>
      <c r="L67" s="42"/>
      <c r="M67" s="42"/>
    </row>
    <row r="68" spans="1:13" x14ac:dyDescent="0.3">
      <c r="A68" s="42"/>
      <c r="B68" s="42"/>
      <c r="C68" s="42"/>
      <c r="D68" s="42"/>
      <c r="E68" s="42"/>
      <c r="F68" s="42"/>
      <c r="G68" s="42"/>
      <c r="H68" s="42"/>
      <c r="I68" s="42"/>
      <c r="J68" s="42"/>
      <c r="K68" s="42"/>
      <c r="L68" s="42"/>
      <c r="M68" s="42"/>
    </row>
    <row r="69" spans="1:13" x14ac:dyDescent="0.3">
      <c r="A69" s="42"/>
      <c r="B69" s="42"/>
      <c r="C69" s="42"/>
      <c r="D69" s="42"/>
      <c r="E69" s="42"/>
      <c r="F69" s="42"/>
      <c r="G69" s="42"/>
      <c r="H69" s="42"/>
      <c r="I69" s="42"/>
      <c r="J69" s="42"/>
      <c r="K69" s="42"/>
      <c r="L69" s="42"/>
      <c r="M69" s="42"/>
    </row>
    <row r="70" spans="1:13" x14ac:dyDescent="0.3">
      <c r="A70" s="42"/>
      <c r="B70" s="42"/>
      <c r="C70" s="42"/>
      <c r="D70" s="42"/>
      <c r="E70" s="42"/>
      <c r="F70" s="42"/>
      <c r="G70" s="42"/>
      <c r="H70" s="42"/>
      <c r="I70" s="42"/>
      <c r="J70" s="42"/>
      <c r="K70" s="42"/>
      <c r="L70" s="42"/>
      <c r="M70" s="42"/>
    </row>
    <row r="71" spans="1:13" x14ac:dyDescent="0.3">
      <c r="A71" s="42"/>
      <c r="B71" s="42"/>
      <c r="C71" s="42"/>
      <c r="D71" s="42"/>
      <c r="E71" s="42"/>
      <c r="F71" s="42"/>
      <c r="G71" s="42"/>
      <c r="H71" s="42"/>
      <c r="I71" s="42"/>
      <c r="J71" s="42"/>
      <c r="K71" s="42"/>
      <c r="L71" s="42"/>
      <c r="M71" s="42"/>
    </row>
    <row r="72" spans="1:13" x14ac:dyDescent="0.3">
      <c r="A72" s="42"/>
      <c r="B72" s="42"/>
      <c r="C72" s="42"/>
      <c r="D72" s="42"/>
      <c r="E72" s="42"/>
      <c r="F72" s="42"/>
      <c r="G72" s="42"/>
      <c r="H72" s="42"/>
      <c r="I72" s="42"/>
      <c r="J72" s="42"/>
      <c r="K72" s="42"/>
      <c r="L72" s="42"/>
      <c r="M72" s="42"/>
    </row>
    <row r="73" spans="1:13" x14ac:dyDescent="0.3">
      <c r="A73" s="42"/>
      <c r="B73" s="42"/>
      <c r="C73" s="42"/>
      <c r="D73" s="42"/>
      <c r="E73" s="42"/>
      <c r="F73" s="42"/>
      <c r="G73" s="42"/>
      <c r="H73" s="42"/>
      <c r="I73" s="42"/>
      <c r="J73" s="42"/>
      <c r="K73" s="42"/>
      <c r="L73" s="42"/>
      <c r="M73" s="42"/>
    </row>
    <row r="74" spans="1:13" x14ac:dyDescent="0.3">
      <c r="A74" s="42"/>
      <c r="B74" s="42"/>
      <c r="C74" s="42"/>
      <c r="D74" s="42"/>
      <c r="E74" s="42"/>
      <c r="F74" s="42"/>
      <c r="G74" s="42"/>
      <c r="H74" s="42"/>
      <c r="I74" s="42"/>
      <c r="J74" s="42"/>
      <c r="K74" s="42"/>
      <c r="L74" s="42"/>
      <c r="M74" s="42"/>
    </row>
    <row r="75" spans="1:13" x14ac:dyDescent="0.3">
      <c r="A75" s="42"/>
      <c r="B75" s="42"/>
      <c r="C75" s="42"/>
      <c r="D75" s="42"/>
      <c r="E75" s="42"/>
      <c r="F75" s="42"/>
      <c r="G75" s="42"/>
      <c r="H75" s="42"/>
      <c r="I75" s="42"/>
      <c r="J75" s="42"/>
      <c r="K75" s="42"/>
      <c r="L75" s="42"/>
      <c r="M75" s="42"/>
    </row>
    <row r="76" spans="1:13" x14ac:dyDescent="0.3">
      <c r="A76" s="42"/>
      <c r="B76" s="42"/>
      <c r="C76" s="42"/>
      <c r="D76" s="42"/>
      <c r="E76" s="42"/>
      <c r="F76" s="42"/>
      <c r="G76" s="42"/>
      <c r="H76" s="42"/>
      <c r="I76" s="42"/>
      <c r="J76" s="42"/>
      <c r="K76" s="42"/>
      <c r="L76" s="42"/>
      <c r="M76" s="42"/>
    </row>
    <row r="77" spans="1:13" x14ac:dyDescent="0.3">
      <c r="A77" s="42"/>
      <c r="B77" s="42"/>
      <c r="C77" s="42"/>
      <c r="D77" s="42"/>
      <c r="E77" s="42"/>
      <c r="F77" s="42"/>
      <c r="G77" s="42"/>
      <c r="H77" s="42"/>
      <c r="I77" s="42"/>
      <c r="J77" s="42"/>
      <c r="K77" s="42"/>
      <c r="L77" s="42"/>
      <c r="M77" s="42"/>
    </row>
    <row r="78" spans="1:13" x14ac:dyDescent="0.3">
      <c r="A78" s="42"/>
      <c r="B78" s="42"/>
      <c r="C78" s="42"/>
      <c r="D78" s="42"/>
      <c r="E78" s="42"/>
      <c r="F78" s="42"/>
      <c r="G78" s="42"/>
      <c r="H78" s="42"/>
      <c r="I78" s="42"/>
      <c r="J78" s="42"/>
      <c r="K78" s="42"/>
      <c r="L78" s="42"/>
      <c r="M78" s="42"/>
    </row>
    <row r="79" spans="1:13" x14ac:dyDescent="0.3">
      <c r="A79" s="42"/>
      <c r="B79" s="42"/>
      <c r="C79" s="42"/>
      <c r="D79" s="42"/>
      <c r="E79" s="42"/>
      <c r="F79" s="42"/>
      <c r="G79" s="42"/>
      <c r="H79" s="42"/>
      <c r="I79" s="42"/>
      <c r="J79" s="42"/>
      <c r="K79" s="42"/>
      <c r="L79" s="42"/>
      <c r="M79" s="42"/>
    </row>
    <row r="80" spans="1:13" x14ac:dyDescent="0.3">
      <c r="A80" s="42"/>
      <c r="B80" s="42"/>
      <c r="C80" s="42"/>
      <c r="D80" s="42"/>
      <c r="E80" s="42"/>
      <c r="F80" s="42"/>
      <c r="G80" s="42"/>
      <c r="H80" s="42"/>
      <c r="I80" s="42"/>
      <c r="J80" s="42"/>
      <c r="K80" s="42"/>
      <c r="L80" s="42"/>
      <c r="M80" s="42"/>
    </row>
  </sheetData>
  <sheetProtection algorithmName="SHA-512" hashValue="f1A7pzT53Vz22CDE07JCablRdF98yXb2iydpUC9rM+79a3g7pR0nlWz0ZZnhM/+2voJhwCnUtVxI6BYVM13M/A==" saltValue="isX3umDIbyBy6VD/1Od4zw==" spinCount="100000" sheet="1" selectLockedCells="1"/>
  <mergeCells count="9">
    <mergeCell ref="I49:J49"/>
    <mergeCell ref="I52:J52"/>
    <mergeCell ref="L55:M55"/>
    <mergeCell ref="C4:H4"/>
    <mergeCell ref="J4:M4"/>
    <mergeCell ref="J26:K26"/>
    <mergeCell ref="A44:E44"/>
    <mergeCell ref="I46:J46"/>
    <mergeCell ref="I48:J48"/>
  </mergeCells>
  <dataValidations count="23">
    <dataValidation allowBlank="1" showInputMessage="1" showErrorMessage="1" promptTitle="Total Dwelling Height" prompt="Vertical distance between the lowest and highest above-grade points within the dwelling pressure boundary." sqref="L26" xr:uid="{00000000-0002-0000-0100-000000000000}"/>
    <dataValidation allowBlank="1" showInputMessage="1" showErrorMessage="1" promptTitle="Client Name" prompt="Input the name of client" sqref="C4" xr:uid="{00000000-0002-0000-0100-000001000000}"/>
    <dataValidation type="decimal" allowBlank="1" showInputMessage="1" showErrorMessage="1" promptTitle="Ceiling Height" prompt="Input the average ceiling height for the unit." sqref="H6" xr:uid="{00000000-0002-0000-0100-000002000000}">
      <formula1>0</formula1>
      <formula2>25</formula2>
    </dataValidation>
    <dataValidation type="whole" allowBlank="1" showInputMessage="1" showErrorMessage="1" promptTitle="Initial blower door reading" prompt="Input the blower door reading from the initial assessment." sqref="E9 E29" xr:uid="{00000000-0002-0000-0100-000003000000}">
      <formula1>0</formula1>
      <formula2>20000</formula2>
    </dataValidation>
    <dataValidation type="whole" allowBlank="1" showInputMessage="1" showErrorMessage="1" promptTitle="Total Duct Leakage" prompt="Input the total duct leakage reading from the initial assessment." sqref="E31" xr:uid="{00000000-0002-0000-0100-000004000000}">
      <formula1>0</formula1>
      <formula2>20000</formula2>
    </dataValidation>
    <dataValidation type="whole" allowBlank="1" showInputMessage="1" showErrorMessage="1" promptTitle="Duct Leakage to the Outside" prompt="Input the duct leakage to the outside reading obtained from the initial assessment." sqref="E33" xr:uid="{00000000-0002-0000-0100-000005000000}">
      <formula1>0</formula1>
      <formula2>20000</formula2>
    </dataValidation>
    <dataValidation type="whole" allowBlank="1" showInputMessage="1" showErrorMessage="1" promptTitle="Blower Door Pascal Reading" prompt="Input the pascal reading from the blower door for this test." sqref="H9 H29" xr:uid="{00000000-0002-0000-0100-000006000000}">
      <formula1>0</formula1>
      <formula2>55</formula2>
    </dataValidation>
    <dataValidation type="whole" allowBlank="1" showInputMessage="1" showErrorMessage="1" promptTitle="Duct Blaster Pascal Reading" prompt="Input the pascal reading from the duct blaster for this test." sqref="H11 H33 H31 H13" xr:uid="{00000000-0002-0000-0100-000007000000}">
      <formula1>0</formula1>
      <formula2>26</formula2>
    </dataValidation>
    <dataValidation type="list" allowBlank="1" showInputMessage="1" showErrorMessage="1" promptTitle="Blower Door Ring" prompt="Select the appropriate ring used during this test." sqref="L9 L29" xr:uid="{00000000-0002-0000-0100-000008000000}">
      <formula1>"Open, A, B, C"</formula1>
    </dataValidation>
    <dataValidation type="list" allowBlank="1" showInputMessage="1" showErrorMessage="1" promptTitle="Duct Blaster Ring" prompt="Select the duct blaster ring used for this test." sqref="L11 L13 L31 L33" xr:uid="{00000000-0002-0000-0100-000009000000}">
      <formula1>"Open, 1, 2, 3"</formula1>
    </dataValidation>
    <dataValidation allowBlank="1" showInputMessage="1" showErrorMessage="1" promptTitle="Duct Supply Pressure" prompt="Input the pressure measured in the duct system on the supply side. For this test, with the HVAC unit running, you will have your pressure probe in the supply plenum facing into the air flow." sqref="H15 H35" xr:uid="{00000000-0002-0000-0100-00000A000000}"/>
    <dataValidation allowBlank="1" showInputMessage="1" showErrorMessage="1" promptTitle="Return duct pressure" prompt="Input the pressure measured in the duct system on the return side. For this test, with the HVAC unit running, you will have your pressure probe in the return air space facing into the air flow." sqref="K15 K35" xr:uid="{00000000-0002-0000-0100-00000B000000}"/>
    <dataValidation type="whole" allowBlank="1" showInputMessage="1" showErrorMessage="1" promptTitle="Initial Total Duct Leakage" prompt="Input the total duct leakage reading from the initial assessment." sqref="E11" xr:uid="{00000000-0002-0000-0100-00000C000000}">
      <formula1>0</formula1>
      <formula2>20000</formula2>
    </dataValidation>
    <dataValidation type="whole" allowBlank="1" showInputMessage="1" showErrorMessage="1" promptTitle="Initial Duct Leakage to Outside" prompt="Input the duct leakage to the outside reading obtained from the initial assessment." sqref="E13" xr:uid="{00000000-0002-0000-0100-00000D000000}">
      <formula1>0</formula1>
      <formula2>20000</formula2>
    </dataValidation>
    <dataValidation allowBlank="1" showInputMessage="1" showErrorMessage="1" promptTitle="Return Air PP reading" prompt="With blower door running, record the pressure pan reading for the return air. To obtain this reading, you will need to tape off the majority of the return air grill, leaving an open space big enough for your pressure pan to cover and get your reading." sqref="A20 A39" xr:uid="{00000000-0002-0000-0100-00000E000000}"/>
    <dataValidation allowBlank="1" showInputMessage="1" showErrorMessage="1" promptTitle="Register PP Reading" prompt="With the blower door running, record the pressure pan reading for this register." sqref="B20:H20 A22:G22 B39:H39 A41:G41" xr:uid="{00000000-0002-0000-0100-00000F000000}"/>
    <dataValidation allowBlank="1" showInputMessage="1" showErrorMessage="1" promptTitle="CFM reading" prompt="Enter the cfm reading for this exhaust piece of equipment. Use the fan flow meter to determine the flow." sqref="K20:K23 K39:K43" xr:uid="{00000000-0002-0000-0100-000010000000}"/>
    <dataValidation type="list" allowBlank="1" showInputMessage="1" showErrorMessage="1" promptTitle="Openable window?" prompt="Does the room where this fan exists have an openable window?" sqref="M20:M23 M39:M43" xr:uid="{00000000-0002-0000-0100-000011000000}">
      <formula1>"Yes, No, NA"</formula1>
    </dataValidation>
    <dataValidation type="list" allowBlank="1" showInputMessage="1" showErrorMessage="1" promptTitle="Terminate Outside?" prompt="Operational exhaust fan must be terminated outside at conclusion of WX work. Does this particular fan terminate outside the building envelope?" sqref="L20:L23" xr:uid="{00000000-0002-0000-0100-000012000000}">
      <formula1>"Yes, No, NA"</formula1>
    </dataValidation>
    <dataValidation type="list" allowBlank="1" showInputMessage="1" showErrorMessage="1" promptTitle="Terminate Outside?" prompt="Operational exhaust fan absolutely MUST terminate outside at conclusion of WX work. Does this particular fan terminate outside the building envelope? At the final inspection, this true answer MUST BE YES!" sqref="L39:L43" xr:uid="{00000000-0002-0000-0100-000013000000}">
      <formula1>"Yes, No, NA"</formula1>
    </dataValidation>
    <dataValidation allowBlank="1" showInputMessage="1" showErrorMessage="1" promptTitle="Subrecipient Staff Signature" prompt="By signing this document, you are certifying that all the information above is true and accurate." sqref="A55" xr:uid="{00000000-0002-0000-0100-000014000000}"/>
    <dataValidation allowBlank="1" showInputMessage="1" showErrorMessage="1" promptTitle="Signature Date" prompt="Record the date you signed this document as completed." sqref="L55" xr:uid="{00000000-0002-0000-0100-000015000000}"/>
    <dataValidation type="list" allowBlank="1" showInputMessage="1" showErrorMessage="1" promptTitle="Maximize Effort?" prompt="Select whether or not air and duct sealing efforts were maximized on this house. Typically, available air/duct sealing funds should NOT be left if the sealing targets have not been met. Use ZPDs for more effective air sealing." sqref="I52" xr:uid="{00000000-0002-0000-0100-000016000000}">
      <formula1>"Yes, No"</formula1>
    </dataValidation>
  </dataValidations>
  <pageMargins left="0.7" right="0.7" top="0.75" bottom="0.75" header="0.3" footer="0.3"/>
  <pageSetup scale="9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B35"/>
  <sheetViews>
    <sheetView topLeftCell="AB1" workbookViewId="0">
      <selection activeCell="AA1" sqref="A1:AA1048576"/>
    </sheetView>
  </sheetViews>
  <sheetFormatPr defaultRowHeight="14.5" x14ac:dyDescent="0.35"/>
  <cols>
    <col min="1" max="2" width="5" style="99" hidden="1" customWidth="1"/>
    <col min="3" max="3" width="8" style="99" hidden="1" customWidth="1"/>
    <col min="4" max="4" width="9.1796875" style="99" hidden="1" customWidth="1"/>
    <col min="5" max="5" width="3.54296875" style="99" hidden="1" customWidth="1"/>
    <col min="6" max="6" width="7.1796875" style="99" hidden="1" customWidth="1"/>
    <col min="7" max="7" width="9" style="99" hidden="1" customWidth="1"/>
    <col min="8" max="10" width="12" style="99" hidden="1" customWidth="1"/>
    <col min="11" max="11" width="11" style="99" hidden="1" customWidth="1"/>
    <col min="12" max="12" width="8.81640625" style="99" hidden="1" customWidth="1"/>
    <col min="13" max="13" width="135.453125" style="99" hidden="1" customWidth="1"/>
    <col min="14" max="14" width="8.1796875" style="99" hidden="1" customWidth="1"/>
    <col min="15" max="15" width="4.81640625" style="99" hidden="1" customWidth="1"/>
    <col min="16" max="16" width="8.1796875" style="99" hidden="1" customWidth="1"/>
    <col min="17" max="17" width="4.1796875" style="99" hidden="1" customWidth="1"/>
    <col min="18" max="18" width="2" style="99" hidden="1" customWidth="1"/>
    <col min="19" max="19" width="4" style="99" hidden="1" customWidth="1"/>
    <col min="20" max="20" width="8.1796875" style="99" hidden="1" customWidth="1"/>
    <col min="21" max="21" width="6.1796875" style="99" hidden="1" customWidth="1"/>
    <col min="22" max="22" width="2" style="99" hidden="1" customWidth="1"/>
    <col min="23" max="27" width="8.81640625" style="99" hidden="1" customWidth="1"/>
  </cols>
  <sheetData>
    <row r="1" spans="1:28" x14ac:dyDescent="0.35">
      <c r="A1" s="672" t="s">
        <v>282</v>
      </c>
      <c r="B1" s="672"/>
      <c r="C1" s="672"/>
      <c r="F1" s="100">
        <v>1203</v>
      </c>
      <c r="G1" s="100">
        <v>8</v>
      </c>
      <c r="H1" s="100">
        <v>8.5</v>
      </c>
      <c r="I1" s="100">
        <v>9</v>
      </c>
      <c r="J1" s="100">
        <v>9.5</v>
      </c>
      <c r="K1" s="100">
        <v>10</v>
      </c>
      <c r="M1" s="101" t="str">
        <f>IF('Blower Door Duct Blaster Data'!C6&gt;0,'Blower Door Duct Blaster Data'!C6*'Blower Door Duct Blaster Data'!H6,"")</f>
        <v/>
      </c>
      <c r="O1" s="102" t="str">
        <f>IF(AND('Blower Door Duct Blaster Data'!E9&gt;1,'Blower Door Duct Blaster Data'!E9&lt;=1999),9,IF(AND('Blower Door Duct Blaster Data'!E9&gt;=2000,'Blower Door Duct Blaster Data'!E9&lt;=2999),10,IF(AND('Blower Door Duct Blaster Data'!E9&gt;=3000,'Blower Door Duct Blaster Data'!E9&lt;=3999),11,IF(AND('Blower Door Duct Blaster Data'!E9&gt;=4000,'Blower Door Duct Blaster Data'!E9&lt;=4999),12,IF(AND('Blower Door Duct Blaster Data'!C6&gt;1,'Blower Door Duct Blaster Data'!E9&gt;=5000),13,"")))))</f>
        <v/>
      </c>
      <c r="AB1" s="10"/>
    </row>
    <row r="2" spans="1:28" x14ac:dyDescent="0.35">
      <c r="A2" s="99">
        <v>1599</v>
      </c>
      <c r="B2" s="99" t="s">
        <v>283</v>
      </c>
      <c r="F2" s="100" t="s">
        <v>284</v>
      </c>
      <c r="G2" s="100">
        <f>F1*G1</f>
        <v>9624</v>
      </c>
      <c r="H2" s="100">
        <f>F1*H1</f>
        <v>10225.5</v>
      </c>
      <c r="I2" s="100">
        <f>F1*I1</f>
        <v>10827</v>
      </c>
      <c r="J2" s="100">
        <f>F1*J1</f>
        <v>11428.5</v>
      </c>
      <c r="K2" s="100">
        <f>F1*K1</f>
        <v>12030</v>
      </c>
      <c r="M2" s="103"/>
    </row>
    <row r="3" spans="1:28" x14ac:dyDescent="0.35">
      <c r="A3" s="99">
        <v>1600</v>
      </c>
      <c r="B3" s="99">
        <v>0.75</v>
      </c>
      <c r="C3" s="99">
        <f>A3*B3</f>
        <v>1200</v>
      </c>
      <c r="F3" s="100">
        <v>3</v>
      </c>
      <c r="G3" s="104">
        <f>($G$2*F3)/60</f>
        <v>481.2</v>
      </c>
      <c r="H3" s="105">
        <f>($H$2*F3)/60</f>
        <v>511.27499999999998</v>
      </c>
      <c r="I3" s="105">
        <f>(F3*$I$2)/60</f>
        <v>541.35</v>
      </c>
      <c r="J3" s="106">
        <f>(F3*$J$2)/60</f>
        <v>571.42499999999995</v>
      </c>
      <c r="K3" s="106">
        <f>(F3*$K$2)/60</f>
        <v>601.5</v>
      </c>
    </row>
    <row r="4" spans="1:28" x14ac:dyDescent="0.35">
      <c r="A4" s="99">
        <v>2750</v>
      </c>
      <c r="B4" s="99">
        <v>0.75</v>
      </c>
      <c r="C4" s="99">
        <f t="shared" ref="C4:C11" si="0">A4*B4</f>
        <v>2062.5</v>
      </c>
      <c r="F4" s="100">
        <v>4</v>
      </c>
      <c r="G4" s="104">
        <f>($G$2*F4)/60</f>
        <v>641.6</v>
      </c>
      <c r="H4" s="105">
        <f>($H$2*F4)/60</f>
        <v>681.7</v>
      </c>
      <c r="I4" s="105">
        <f>(F4*$I$2)/60</f>
        <v>721.8</v>
      </c>
      <c r="J4" s="106">
        <f>(F4*$J$2)/60</f>
        <v>761.9</v>
      </c>
      <c r="K4" s="106">
        <f>(F4*$K$2)/60</f>
        <v>802</v>
      </c>
    </row>
    <row r="5" spans="1:28" x14ac:dyDescent="0.35">
      <c r="A5" s="99">
        <v>2751</v>
      </c>
      <c r="B5" s="99">
        <v>0.7</v>
      </c>
      <c r="C5" s="99">
        <f t="shared" si="0"/>
        <v>1925.6999999999998</v>
      </c>
      <c r="F5" s="100">
        <v>5</v>
      </c>
      <c r="G5" s="104">
        <f>($G$2*F5)/60</f>
        <v>802</v>
      </c>
      <c r="H5" s="105">
        <f>($H$2*F5)/60</f>
        <v>852.125</v>
      </c>
      <c r="I5" s="105">
        <f>(F5*$I$2)/60</f>
        <v>902.25</v>
      </c>
      <c r="J5" s="106">
        <f>(F5*$J$2)/60</f>
        <v>952.375</v>
      </c>
      <c r="K5" s="106">
        <f>(F5*$K$2)/60</f>
        <v>1002.5</v>
      </c>
    </row>
    <row r="6" spans="1:28" x14ac:dyDescent="0.35">
      <c r="A6" s="99">
        <v>4250</v>
      </c>
      <c r="B6" s="99">
        <v>0.7</v>
      </c>
      <c r="C6" s="99">
        <f t="shared" si="0"/>
        <v>2975</v>
      </c>
      <c r="F6" s="100">
        <v>6</v>
      </c>
      <c r="G6" s="104">
        <f>($G$2*F6)/60</f>
        <v>962.4</v>
      </c>
      <c r="H6" s="105">
        <f>($H$2*F6)/60</f>
        <v>1022.55</v>
      </c>
      <c r="I6" s="105">
        <f>(F6*$I$2)/60</f>
        <v>1082.7</v>
      </c>
      <c r="J6" s="106">
        <f>(F6*$J$2)/60</f>
        <v>1142.8499999999999</v>
      </c>
      <c r="K6" s="106">
        <f>(F6*$K$2)/60</f>
        <v>1203</v>
      </c>
    </row>
    <row r="7" spans="1:28" x14ac:dyDescent="0.35">
      <c r="A7" s="99">
        <v>4251</v>
      </c>
      <c r="B7" s="99">
        <v>0.6</v>
      </c>
      <c r="C7" s="99">
        <f t="shared" si="0"/>
        <v>2550.6</v>
      </c>
      <c r="F7" s="100">
        <v>7</v>
      </c>
      <c r="G7" s="104">
        <f t="shared" ref="G7:G15" si="1">($G$2*F7)/60</f>
        <v>1122.8</v>
      </c>
      <c r="H7" s="105">
        <f t="shared" ref="H7:H15" si="2">($H$2*F7)/60</f>
        <v>1192.9749999999999</v>
      </c>
      <c r="I7" s="105">
        <f t="shared" ref="I7:I15" si="3">(F7*$I$2)/60</f>
        <v>1263.1500000000001</v>
      </c>
      <c r="J7" s="106">
        <f t="shared" ref="J7:J15" si="4">(F7*$J$2)/60</f>
        <v>1333.325</v>
      </c>
      <c r="K7" s="106">
        <f t="shared" ref="K7:K14" si="5">(F7*$K$2)/60</f>
        <v>1403.5</v>
      </c>
      <c r="M7" s="673" t="s">
        <v>285</v>
      </c>
      <c r="N7" s="674"/>
      <c r="O7" s="674"/>
      <c r="P7" s="674"/>
      <c r="Q7" s="674"/>
      <c r="R7" s="674"/>
      <c r="S7" s="674"/>
      <c r="T7" s="674"/>
      <c r="U7" s="674"/>
      <c r="V7" s="675"/>
    </row>
    <row r="8" spans="1:28" x14ac:dyDescent="0.35">
      <c r="A8" s="99">
        <v>5500</v>
      </c>
      <c r="B8" s="99">
        <v>0.6</v>
      </c>
      <c r="C8" s="99">
        <f t="shared" si="0"/>
        <v>3300</v>
      </c>
      <c r="F8" s="100">
        <v>8</v>
      </c>
      <c r="G8" s="104">
        <f t="shared" si="1"/>
        <v>1283.2</v>
      </c>
      <c r="H8" s="105">
        <f t="shared" si="2"/>
        <v>1363.4</v>
      </c>
      <c r="I8" s="105">
        <f t="shared" si="3"/>
        <v>1443.6</v>
      </c>
      <c r="J8" s="106">
        <f t="shared" si="4"/>
        <v>1523.8</v>
      </c>
      <c r="K8" s="106">
        <f t="shared" si="5"/>
        <v>1604</v>
      </c>
      <c r="M8" s="107" t="s">
        <v>286</v>
      </c>
      <c r="N8" s="108" t="e">
        <f>('Blower Door Duct Blaster Data'!M6*'Blower Door Duct Blaster Data'!K6)/60</f>
        <v>#VALUE!</v>
      </c>
      <c r="O8" s="107" t="s">
        <v>287</v>
      </c>
      <c r="P8" s="108" t="e">
        <f>(T8+R8)/2</f>
        <v>#VALUE!</v>
      </c>
      <c r="Q8" s="107" t="s">
        <v>288</v>
      </c>
      <c r="R8" s="108">
        <f>IF('Blower Door Duct Blaster Data'!E9&lt;1500,('Blower Door Duct Blaster Data'!E9*0.9), IF('Blower Door Duct Blaster Data'!E9&lt;2500,('Blower Door Duct Blaster Data'!E9*0.75),IF('Blower Door Duct Blaster Data'!E9&lt;4000,('Blower Door Duct Blaster Data'!E9*0.7),IF('Blower Door Duct Blaster Data'!E9&lt;5000,('Blower Door Duct Blaster Data'!E9*0.6),('Blower Door Duct Blaster Data'!E9*0.5)))))</f>
        <v>0</v>
      </c>
      <c r="S8" s="107" t="s">
        <v>289</v>
      </c>
      <c r="T8" s="99" t="e">
        <f>(0.35*18.5*'Blower Door Duct Blaster Data'!K6)/60</f>
        <v>#VALUE!</v>
      </c>
      <c r="U8" s="109" t="s">
        <v>290</v>
      </c>
      <c r="V8" s="99" t="str">
        <f>IF('Blower Door Duct Blaster Data'!E9&gt;1,ROUND(MIN('BD DB - DO NOT DELETE'!N8:'BD DB - DO NOT DELETE'!P8),0),"")</f>
        <v/>
      </c>
    </row>
    <row r="9" spans="1:28" x14ac:dyDescent="0.35">
      <c r="A9" s="99">
        <v>5501</v>
      </c>
      <c r="B9" s="99">
        <v>0.55000000000000004</v>
      </c>
      <c r="C9" s="99">
        <f t="shared" si="0"/>
        <v>3025.55</v>
      </c>
      <c r="F9" s="100">
        <v>9</v>
      </c>
      <c r="G9" s="110">
        <f t="shared" si="1"/>
        <v>1443.6</v>
      </c>
      <c r="H9" s="111">
        <f t="shared" si="2"/>
        <v>1533.825</v>
      </c>
      <c r="I9" s="111">
        <f t="shared" si="3"/>
        <v>1624.05</v>
      </c>
      <c r="J9" s="112">
        <f t="shared" si="4"/>
        <v>1714.2750000000001</v>
      </c>
      <c r="K9" s="112">
        <f t="shared" si="5"/>
        <v>1804.5</v>
      </c>
      <c r="V9" s="99">
        <f>'Blower Door Duct Blaster Data'!C6*1</f>
        <v>0</v>
      </c>
    </row>
    <row r="10" spans="1:28" x14ac:dyDescent="0.35">
      <c r="A10" s="99">
        <v>7500</v>
      </c>
      <c r="B10" s="99">
        <v>0.55000000000000004</v>
      </c>
      <c r="C10" s="99">
        <f t="shared" si="0"/>
        <v>4125</v>
      </c>
      <c r="F10" s="100">
        <v>10</v>
      </c>
      <c r="G10" s="110">
        <f t="shared" si="1"/>
        <v>1604</v>
      </c>
      <c r="H10" s="111">
        <f t="shared" si="2"/>
        <v>1704.25</v>
      </c>
      <c r="I10" s="111">
        <f t="shared" si="3"/>
        <v>1804.5</v>
      </c>
      <c r="J10" s="112">
        <f t="shared" si="4"/>
        <v>1904.75</v>
      </c>
      <c r="K10" s="112">
        <f t="shared" si="5"/>
        <v>2005</v>
      </c>
      <c r="V10" s="113" t="str">
        <f>IF(AND('Blower Door Duct Blaster Data'!C6&gt;0,V8=V9),V8,IF(AND('Blower Door Duct Blaster Data'!C6&gt;0,'BD DB - DO NOT DELETE'!V8&lt;'BD DB - DO NOT DELETE'!V9),'BD DB - DO NOT DELETE'!V8,IF(AND('Blower Door Duct Blaster Data'!C6&gt;0,'BD DB - DO NOT DELETE'!V8&gt;'BD DB - DO NOT DELETE'!V9),'BD DB - DO NOT DELETE'!V9,"")))</f>
        <v/>
      </c>
    </row>
    <row r="11" spans="1:28" x14ac:dyDescent="0.35">
      <c r="A11" s="99">
        <v>7501</v>
      </c>
      <c r="B11" s="99">
        <v>0.5</v>
      </c>
      <c r="C11" s="99">
        <f t="shared" si="0"/>
        <v>3750.5</v>
      </c>
      <c r="F11" s="100">
        <v>11</v>
      </c>
      <c r="G11" s="110">
        <f t="shared" si="1"/>
        <v>1764.4</v>
      </c>
      <c r="H11" s="111">
        <f t="shared" si="2"/>
        <v>1874.675</v>
      </c>
      <c r="I11" s="111">
        <f t="shared" si="3"/>
        <v>1984.95</v>
      </c>
      <c r="J11" s="112">
        <f t="shared" si="4"/>
        <v>2095.2249999999999</v>
      </c>
      <c r="K11" s="112">
        <f t="shared" si="5"/>
        <v>2205.5</v>
      </c>
    </row>
    <row r="12" spans="1:28" x14ac:dyDescent="0.35">
      <c r="F12" s="100">
        <v>12</v>
      </c>
      <c r="G12" s="110">
        <f t="shared" si="1"/>
        <v>1924.8</v>
      </c>
      <c r="H12" s="111">
        <f t="shared" si="2"/>
        <v>2045.1</v>
      </c>
      <c r="I12" s="111">
        <f t="shared" si="3"/>
        <v>2165.4</v>
      </c>
      <c r="J12" s="112">
        <f t="shared" si="4"/>
        <v>2285.6999999999998</v>
      </c>
      <c r="K12" s="112">
        <f t="shared" si="5"/>
        <v>2406</v>
      </c>
    </row>
    <row r="13" spans="1:28" x14ac:dyDescent="0.35">
      <c r="A13" s="672" t="s">
        <v>291</v>
      </c>
      <c r="B13" s="672"/>
      <c r="C13" s="672"/>
      <c r="F13" s="100">
        <v>13</v>
      </c>
      <c r="G13" s="110">
        <f t="shared" si="1"/>
        <v>2085.1999999999998</v>
      </c>
      <c r="H13" s="111">
        <f t="shared" si="2"/>
        <v>2215.5250000000001</v>
      </c>
      <c r="I13" s="111">
        <f t="shared" si="3"/>
        <v>2345.85</v>
      </c>
      <c r="J13" s="112">
        <f t="shared" si="4"/>
        <v>2476.1750000000002</v>
      </c>
      <c r="K13" s="112">
        <f t="shared" si="5"/>
        <v>2606.5</v>
      </c>
    </row>
    <row r="14" spans="1:28" x14ac:dyDescent="0.35">
      <c r="A14" s="99">
        <v>1500</v>
      </c>
      <c r="B14" s="99">
        <v>0.9</v>
      </c>
      <c r="C14" s="99">
        <f t="shared" ref="C14:C21" si="6">A14*B14</f>
        <v>1350</v>
      </c>
      <c r="F14" s="100">
        <v>14</v>
      </c>
      <c r="G14" s="110">
        <f t="shared" si="1"/>
        <v>2245.6</v>
      </c>
      <c r="H14" s="111">
        <f t="shared" si="2"/>
        <v>2385.9499999999998</v>
      </c>
      <c r="I14" s="111">
        <f t="shared" si="3"/>
        <v>2526.3000000000002</v>
      </c>
      <c r="J14" s="112">
        <f t="shared" si="4"/>
        <v>2666.65</v>
      </c>
      <c r="K14" s="112">
        <f t="shared" si="5"/>
        <v>2807</v>
      </c>
      <c r="M14" s="99" t="s">
        <v>292</v>
      </c>
    </row>
    <row r="15" spans="1:28" x14ac:dyDescent="0.35">
      <c r="A15" s="99">
        <v>1501</v>
      </c>
      <c r="B15" s="99">
        <v>0.75</v>
      </c>
      <c r="C15" s="99">
        <f t="shared" si="6"/>
        <v>1125.75</v>
      </c>
      <c r="F15" s="114">
        <v>15</v>
      </c>
      <c r="G15" s="115">
        <f t="shared" si="1"/>
        <v>2406</v>
      </c>
      <c r="H15" s="116">
        <f t="shared" si="2"/>
        <v>2556.375</v>
      </c>
      <c r="I15" s="116">
        <f t="shared" si="3"/>
        <v>2706.75</v>
      </c>
      <c r="J15" s="117">
        <f t="shared" si="4"/>
        <v>2857.125</v>
      </c>
      <c r="K15" s="117">
        <f>(F15*$K$2)/60</f>
        <v>3007.5</v>
      </c>
      <c r="M15" s="99" t="s">
        <v>293</v>
      </c>
    </row>
    <row r="16" spans="1:28" x14ac:dyDescent="0.35">
      <c r="A16" s="99">
        <v>2500</v>
      </c>
      <c r="B16" s="99">
        <v>0.75</v>
      </c>
      <c r="C16" s="99">
        <f t="shared" si="6"/>
        <v>1875</v>
      </c>
      <c r="E16" s="676" t="s">
        <v>282</v>
      </c>
      <c r="F16" s="677"/>
      <c r="G16" s="677"/>
      <c r="H16" s="677"/>
      <c r="I16" s="677"/>
      <c r="J16" s="677"/>
      <c r="K16" s="678"/>
      <c r="M16" s="99" t="s">
        <v>294</v>
      </c>
    </row>
    <row r="17" spans="1:13" ht="15" customHeight="1" x14ac:dyDescent="0.35">
      <c r="A17" s="99">
        <v>2501</v>
      </c>
      <c r="B17" s="99">
        <v>0.7</v>
      </c>
      <c r="C17" s="99">
        <f t="shared" si="6"/>
        <v>1750.6999999999998</v>
      </c>
      <c r="E17" s="118"/>
      <c r="F17" s="119" t="s">
        <v>289</v>
      </c>
      <c r="G17" s="120">
        <f>(0.35*18.5*G2)/60</f>
        <v>1038.5899999999999</v>
      </c>
      <c r="H17" s="120">
        <f t="shared" ref="H17:K17" si="7">(0.35*18.5*H2)/60</f>
        <v>1103.5018750000002</v>
      </c>
      <c r="I17" s="120">
        <f t="shared" si="7"/>
        <v>1168.4137499999999</v>
      </c>
      <c r="J17" s="120">
        <f t="shared" si="7"/>
        <v>1233.3256249999999</v>
      </c>
      <c r="K17" s="120">
        <f t="shared" si="7"/>
        <v>1298.2375</v>
      </c>
      <c r="M17" s="99" t="s">
        <v>295</v>
      </c>
    </row>
    <row r="18" spans="1:13" ht="15" customHeight="1" x14ac:dyDescent="0.35">
      <c r="A18" s="99">
        <v>4000</v>
      </c>
      <c r="B18" s="99">
        <v>0.7</v>
      </c>
      <c r="C18" s="99">
        <f t="shared" si="6"/>
        <v>2800</v>
      </c>
      <c r="E18" s="679" t="s">
        <v>296</v>
      </c>
      <c r="F18" s="121">
        <v>1500</v>
      </c>
      <c r="G18" s="122">
        <f>(1500+$G$17)/2</f>
        <v>1269.2950000000001</v>
      </c>
      <c r="H18" s="122">
        <f>(1500+$H$17)/2</f>
        <v>1301.7509375</v>
      </c>
      <c r="I18" s="122">
        <f>(1500+$I$17)/2</f>
        <v>1334.2068749999999</v>
      </c>
      <c r="J18" s="122">
        <f>(1500+$J$17)/2</f>
        <v>1366.6628125</v>
      </c>
      <c r="K18" s="122">
        <f>(1500+$K$17)/2</f>
        <v>1399.1187500000001</v>
      </c>
      <c r="M18" s="99" t="s">
        <v>297</v>
      </c>
    </row>
    <row r="19" spans="1:13" ht="15" customHeight="1" x14ac:dyDescent="0.35">
      <c r="A19" s="99">
        <v>4001</v>
      </c>
      <c r="B19" s="99">
        <v>0.6</v>
      </c>
      <c r="C19" s="99">
        <f t="shared" si="6"/>
        <v>2400.6</v>
      </c>
      <c r="E19" s="680"/>
      <c r="F19" s="121">
        <v>2500</v>
      </c>
      <c r="G19" s="122">
        <f>(1875+$G$17)/2</f>
        <v>1456.7950000000001</v>
      </c>
      <c r="H19" s="122">
        <f>(1875+$H$17)/2</f>
        <v>1489.2509375</v>
      </c>
      <c r="I19" s="122">
        <f>(1875+$I$17)/2</f>
        <v>1521.7068749999999</v>
      </c>
      <c r="J19" s="122">
        <f>(1875+$J$17)/2</f>
        <v>1554.1628125</v>
      </c>
      <c r="K19" s="122">
        <f>(1875+$K$17)/2</f>
        <v>1586.6187500000001</v>
      </c>
      <c r="M19" s="99" t="s">
        <v>298</v>
      </c>
    </row>
    <row r="20" spans="1:13" x14ac:dyDescent="0.35">
      <c r="A20" s="99">
        <v>5000</v>
      </c>
      <c r="B20" s="99">
        <v>0.6</v>
      </c>
      <c r="C20" s="99">
        <f t="shared" si="6"/>
        <v>3000</v>
      </c>
      <c r="E20" s="680"/>
      <c r="F20" s="121">
        <v>3774</v>
      </c>
      <c r="G20" s="122">
        <f>(2641.8+$G$17)/2</f>
        <v>1840.1950000000002</v>
      </c>
      <c r="H20" s="122">
        <f>(2641.8+$H$17)/2</f>
        <v>1872.6509375000001</v>
      </c>
      <c r="I20" s="122">
        <f>(2641.8+$I$17)/2</f>
        <v>1905.1068749999999</v>
      </c>
      <c r="J20" s="122">
        <f>(2641.8+$J$17)/2</f>
        <v>1937.5628125000001</v>
      </c>
      <c r="K20" s="122">
        <f>(2641.8+$K$17)/2</f>
        <v>1970.0187500000002</v>
      </c>
    </row>
    <row r="21" spans="1:13" x14ac:dyDescent="0.35">
      <c r="A21" s="99">
        <v>7501</v>
      </c>
      <c r="B21" s="99">
        <v>0.5</v>
      </c>
      <c r="C21" s="99">
        <f t="shared" si="6"/>
        <v>3750.5</v>
      </c>
      <c r="E21" s="680"/>
      <c r="F21" s="121">
        <v>4500</v>
      </c>
      <c r="G21" s="122">
        <f>(2700+$G$17)/2</f>
        <v>1869.2950000000001</v>
      </c>
      <c r="H21" s="122">
        <f>(2700+$H$17)/2</f>
        <v>1901.7509375</v>
      </c>
      <c r="I21" s="122">
        <f>(2700+$I$17)/2</f>
        <v>1934.2068749999999</v>
      </c>
      <c r="J21" s="122">
        <f>(2700+$J$17)/2</f>
        <v>1966.6628125</v>
      </c>
      <c r="K21" s="122">
        <f>(2700+$K$17)/2</f>
        <v>1999.1187500000001</v>
      </c>
    </row>
    <row r="22" spans="1:13" x14ac:dyDescent="0.35">
      <c r="E22" s="680"/>
      <c r="F22" s="121">
        <v>5500</v>
      </c>
      <c r="G22" s="122">
        <f>(3300+$G$17)/2</f>
        <v>2169.2950000000001</v>
      </c>
      <c r="H22" s="122">
        <f>(3300+$H$17)/2</f>
        <v>2201.7509375</v>
      </c>
      <c r="I22" s="122">
        <f>(3300+$I$17)/2</f>
        <v>2234.2068749999999</v>
      </c>
      <c r="J22" s="122">
        <f>(3300+$J$17)/2</f>
        <v>2266.6628124999997</v>
      </c>
      <c r="K22" s="122">
        <f>(3300+$K$17)/2</f>
        <v>2299.1187500000001</v>
      </c>
    </row>
    <row r="23" spans="1:13" x14ac:dyDescent="0.35">
      <c r="E23" s="680"/>
      <c r="F23" s="121">
        <v>6500</v>
      </c>
      <c r="G23" s="122">
        <f>(3575+$G$17)/2</f>
        <v>2306.7950000000001</v>
      </c>
      <c r="H23" s="122">
        <f>(3575+$H$17)/2</f>
        <v>2339.2509375</v>
      </c>
      <c r="I23" s="122">
        <f>(3575+$I$17)/2</f>
        <v>2371.7068749999999</v>
      </c>
      <c r="J23" s="122">
        <f>(3575+$J$17)/2</f>
        <v>2404.1628124999997</v>
      </c>
      <c r="K23" s="122">
        <f>(3575+$K$17)/2</f>
        <v>2436.6187500000001</v>
      </c>
    </row>
    <row r="24" spans="1:13" x14ac:dyDescent="0.35">
      <c r="E24" s="681"/>
      <c r="F24" s="121">
        <v>7501</v>
      </c>
      <c r="G24" s="122">
        <f>(3750.5+$G$17)/2</f>
        <v>2394.5450000000001</v>
      </c>
      <c r="H24" s="122">
        <f>(3750.5+$H$17)/2</f>
        <v>2427.0009375</v>
      </c>
      <c r="I24" s="122">
        <f>(3750.5+$I$17)/2</f>
        <v>2459.4568749999999</v>
      </c>
      <c r="J24" s="122">
        <f>(3750.5+$J$17)/2</f>
        <v>2491.9128124999997</v>
      </c>
      <c r="K24" s="122">
        <f>(3750.5+$K$17)/2</f>
        <v>2524.3687500000001</v>
      </c>
    </row>
    <row r="26" spans="1:13" x14ac:dyDescent="0.35">
      <c r="E26" s="676" t="s">
        <v>291</v>
      </c>
      <c r="F26" s="677"/>
      <c r="G26" s="677"/>
      <c r="H26" s="677"/>
      <c r="I26" s="677"/>
      <c r="J26" s="677"/>
      <c r="K26" s="678"/>
    </row>
    <row r="27" spans="1:13" x14ac:dyDescent="0.35">
      <c r="E27" s="118"/>
      <c r="F27" s="119" t="s">
        <v>289</v>
      </c>
      <c r="G27" s="120">
        <f>(0.35*18.5*G2)/60</f>
        <v>1038.5899999999999</v>
      </c>
      <c r="H27" s="120">
        <f>(0.35*18.5*H2)/60</f>
        <v>1103.5018750000002</v>
      </c>
      <c r="I27" s="120">
        <f>(0.35*18.5*I2)/60</f>
        <v>1168.4137499999999</v>
      </c>
      <c r="J27" s="120">
        <f>(0.35*18.5*J2)/60</f>
        <v>1233.3256249999999</v>
      </c>
      <c r="K27" s="120">
        <f>(0.35*18.5*K2)/60</f>
        <v>1298.2375</v>
      </c>
    </row>
    <row r="28" spans="1:13" x14ac:dyDescent="0.35">
      <c r="E28" s="671" t="s">
        <v>296</v>
      </c>
      <c r="F28" s="121">
        <v>1500</v>
      </c>
      <c r="G28" s="122">
        <f>(1350+$G$17)/2</f>
        <v>1194.2950000000001</v>
      </c>
      <c r="H28" s="122">
        <f>(1350+$H$17)/2</f>
        <v>1226.7509375</v>
      </c>
      <c r="I28" s="122">
        <f>(1350+$I$17)/2</f>
        <v>1259.2068749999999</v>
      </c>
      <c r="J28" s="122">
        <f>(1350+$J$17)/2</f>
        <v>1291.6628125</v>
      </c>
      <c r="K28" s="122">
        <f>(1350+$K$17)/2</f>
        <v>1324.1187500000001</v>
      </c>
    </row>
    <row r="29" spans="1:13" ht="15" customHeight="1" x14ac:dyDescent="0.35">
      <c r="E29" s="671"/>
      <c r="F29" s="121">
        <v>2500</v>
      </c>
      <c r="G29" s="122">
        <f>(1875+$G$17)/2</f>
        <v>1456.7950000000001</v>
      </c>
      <c r="H29" s="122">
        <f>(1875+$H$17)/2</f>
        <v>1489.2509375</v>
      </c>
      <c r="I29" s="122">
        <f>(1875+$I$17)/2</f>
        <v>1521.7068749999999</v>
      </c>
      <c r="J29" s="122">
        <f>(1875+$J$17)/2</f>
        <v>1554.1628125</v>
      </c>
      <c r="K29" s="122">
        <f>(1875+$K$17)/2</f>
        <v>1586.6187500000001</v>
      </c>
    </row>
    <row r="30" spans="1:13" x14ac:dyDescent="0.35">
      <c r="E30" s="671"/>
      <c r="F30" s="121">
        <v>3774</v>
      </c>
      <c r="G30" s="122">
        <f>(2641.8+$G$17)/2</f>
        <v>1840.1950000000002</v>
      </c>
      <c r="H30" s="122">
        <f>(2641.8+$H$17)/2</f>
        <v>1872.6509375000001</v>
      </c>
      <c r="I30" s="122">
        <f>(2641.8+$I$17)/2</f>
        <v>1905.1068749999999</v>
      </c>
      <c r="J30" s="122">
        <f>(2641.8+$J$17)/2</f>
        <v>1937.5628125000001</v>
      </c>
      <c r="K30" s="122">
        <f>(2641.8+$K$17)/2</f>
        <v>1970.0187500000002</v>
      </c>
    </row>
    <row r="31" spans="1:13" x14ac:dyDescent="0.35">
      <c r="E31" s="671"/>
      <c r="F31" s="121">
        <v>4500</v>
      </c>
      <c r="G31" s="122">
        <f>(2700+$G$17)/2</f>
        <v>1869.2950000000001</v>
      </c>
      <c r="H31" s="122">
        <f>(2700+$H$17)/2</f>
        <v>1901.7509375</v>
      </c>
      <c r="I31" s="122">
        <f>(2700+$I$17)/2</f>
        <v>1934.2068749999999</v>
      </c>
      <c r="J31" s="122">
        <f>(2700+$J$17)/2</f>
        <v>1966.6628125</v>
      </c>
      <c r="K31" s="122">
        <f>(2700+$K$17)/2</f>
        <v>1999.1187500000001</v>
      </c>
    </row>
    <row r="32" spans="1:13" x14ac:dyDescent="0.35">
      <c r="E32" s="671"/>
      <c r="F32" s="121">
        <v>5500</v>
      </c>
      <c r="G32" s="122">
        <f>(2750+$G$17)/2</f>
        <v>1894.2950000000001</v>
      </c>
      <c r="H32" s="122">
        <f>(2750+$H$17)/2</f>
        <v>1926.7509375</v>
      </c>
      <c r="I32" s="122">
        <f>(2750+$I$17)/2</f>
        <v>1959.2068749999999</v>
      </c>
      <c r="J32" s="122">
        <f>(2750+$J$17)/2</f>
        <v>1991.6628125</v>
      </c>
      <c r="K32" s="122">
        <f>(2750+$K$17)/2</f>
        <v>2024.1187500000001</v>
      </c>
    </row>
    <row r="33" spans="5:11" x14ac:dyDescent="0.35">
      <c r="E33" s="671"/>
      <c r="F33" s="121">
        <v>6500</v>
      </c>
      <c r="G33" s="122">
        <f>(3250+$G$17)/2</f>
        <v>2144.2950000000001</v>
      </c>
      <c r="H33" s="122">
        <f>(3250+$H$17)/2</f>
        <v>2176.7509375</v>
      </c>
      <c r="I33" s="122">
        <f>(3250+$I$17)/2</f>
        <v>2209.2068749999999</v>
      </c>
      <c r="J33" s="122">
        <f>(3250+$J$17)/2</f>
        <v>2241.6628124999997</v>
      </c>
      <c r="K33" s="122">
        <f>(3250+$K$17)/2</f>
        <v>2274.1187500000001</v>
      </c>
    </row>
    <row r="34" spans="5:11" x14ac:dyDescent="0.35">
      <c r="E34" s="671"/>
      <c r="F34" s="121">
        <v>7501</v>
      </c>
      <c r="G34" s="122">
        <f>(3750.5+$G$17)/2</f>
        <v>2394.5450000000001</v>
      </c>
      <c r="H34" s="122">
        <f>(3750.5+$H$17)/2</f>
        <v>2427.0009375</v>
      </c>
      <c r="I34" s="122">
        <f>(3750.5+$I$17)/2</f>
        <v>2459.4568749999999</v>
      </c>
      <c r="J34" s="122">
        <f>(3750.5+$J$17)/2</f>
        <v>2491.9128124999997</v>
      </c>
      <c r="K34" s="122">
        <f>(3750.5+$K$17)/2</f>
        <v>2524.3687500000001</v>
      </c>
    </row>
    <row r="35" spans="5:11" x14ac:dyDescent="0.35">
      <c r="E35" s="123"/>
    </row>
  </sheetData>
  <sheetProtection algorithmName="SHA-512" hashValue="gFnLfZmBSCwxMFvTO0QLXy2aTLsDqu3gWp0yKHDhVs9Qyb5LOMV0BU++vh3GM2XjWLzJFNtzmtcd0YvbR7Putg==" saltValue="tWFiKiOuMByWGGUeSNofnA==" spinCount="100000" sheet="1" objects="1" scenarios="1"/>
  <mergeCells count="7">
    <mergeCell ref="E28:E34"/>
    <mergeCell ref="A1:C1"/>
    <mergeCell ref="M7:V7"/>
    <mergeCell ref="A13:C13"/>
    <mergeCell ref="E16:K16"/>
    <mergeCell ref="E18:E24"/>
    <mergeCell ref="E26:K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K146"/>
  <sheetViews>
    <sheetView showGridLines="0" zoomScale="80" zoomScaleNormal="80" zoomScalePageLayoutView="50" workbookViewId="0">
      <selection activeCell="C55" sqref="C55:E55"/>
    </sheetView>
  </sheetViews>
  <sheetFormatPr defaultColWidth="0" defaultRowHeight="18.5" x14ac:dyDescent="0.45"/>
  <cols>
    <col min="1" max="1" width="8.81640625" style="124" customWidth="1"/>
    <col min="2" max="2" width="15.81640625" style="124" customWidth="1"/>
    <col min="3" max="5" width="30.81640625" style="124" customWidth="1"/>
    <col min="6" max="9" width="18.81640625" style="124" customWidth="1"/>
    <col min="10" max="11" width="8.81640625" style="124" customWidth="1"/>
    <col min="12" max="16384" width="8.81640625" style="124" hidden="1"/>
  </cols>
  <sheetData>
    <row r="1" spans="2:9" ht="46.5" thickBot="1" x14ac:dyDescent="0.5">
      <c r="B1" s="770" t="s">
        <v>397</v>
      </c>
      <c r="C1" s="770"/>
      <c r="D1" s="770"/>
      <c r="E1" s="770"/>
      <c r="F1" s="770"/>
      <c r="G1" s="770"/>
      <c r="H1" s="770"/>
      <c r="I1" s="770"/>
    </row>
    <row r="2" spans="2:9" ht="19" thickTop="1" x14ac:dyDescent="0.45">
      <c r="B2" s="787" t="s">
        <v>650</v>
      </c>
      <c r="C2" s="788"/>
      <c r="D2" s="788"/>
      <c r="E2" s="788"/>
      <c r="F2" s="788"/>
      <c r="G2" s="788"/>
      <c r="H2" s="788"/>
      <c r="I2" s="789"/>
    </row>
    <row r="3" spans="2:9" s="171" customFormat="1" x14ac:dyDescent="0.45">
      <c r="B3" s="790"/>
      <c r="C3" s="791"/>
      <c r="D3" s="791"/>
      <c r="E3" s="791"/>
      <c r="F3" s="791"/>
      <c r="G3" s="791"/>
      <c r="H3" s="791"/>
      <c r="I3" s="792"/>
    </row>
    <row r="4" spans="2:9" ht="19" thickBot="1" x14ac:dyDescent="0.5">
      <c r="B4" s="793"/>
      <c r="C4" s="794"/>
      <c r="D4" s="794"/>
      <c r="E4" s="794"/>
      <c r="F4" s="794"/>
      <c r="G4" s="794"/>
      <c r="H4" s="794"/>
      <c r="I4" s="795"/>
    </row>
    <row r="5" spans="2:9" ht="24" thickBot="1" x14ac:dyDescent="0.6">
      <c r="B5" s="378" t="s">
        <v>200</v>
      </c>
      <c r="C5" s="778">
        <f>'Contact Info'!B3</f>
        <v>0</v>
      </c>
      <c r="D5" s="779"/>
      <c r="E5" s="295" t="s">
        <v>396</v>
      </c>
      <c r="F5" s="799">
        <f>'Contact Info'!D3</f>
        <v>0</v>
      </c>
      <c r="G5" s="800"/>
      <c r="H5" s="800"/>
      <c r="I5" s="801"/>
    </row>
    <row r="6" spans="2:9" ht="24" thickBot="1" x14ac:dyDescent="0.6">
      <c r="B6" s="802"/>
      <c r="C6" s="803"/>
      <c r="D6" s="804"/>
      <c r="E6" s="296" t="s">
        <v>395</v>
      </c>
      <c r="F6" s="796">
        <f>'Contact Info'!D4</f>
        <v>0</v>
      </c>
      <c r="G6" s="797"/>
      <c r="H6" s="797"/>
      <c r="I6" s="798"/>
    </row>
    <row r="7" spans="2:9" ht="24" thickBot="1" x14ac:dyDescent="0.6">
      <c r="B7" s="379"/>
      <c r="C7" s="248"/>
      <c r="D7" s="248"/>
      <c r="E7" s="249"/>
      <c r="F7" s="249"/>
      <c r="G7" s="249"/>
      <c r="H7" s="249"/>
      <c r="I7" s="380"/>
    </row>
    <row r="8" spans="2:9" ht="30" customHeight="1" x14ac:dyDescent="0.45">
      <c r="B8" s="697" t="s">
        <v>651</v>
      </c>
      <c r="C8" s="698"/>
      <c r="D8" s="698"/>
      <c r="E8" s="698"/>
      <c r="F8" s="698"/>
      <c r="G8" s="698"/>
      <c r="H8" s="698"/>
      <c r="I8" s="699"/>
    </row>
    <row r="9" spans="2:9" ht="23.5" x14ac:dyDescent="0.45">
      <c r="B9" s="700"/>
      <c r="C9" s="701"/>
      <c r="D9" s="701"/>
      <c r="E9" s="701"/>
      <c r="F9" s="701"/>
      <c r="G9" s="701"/>
      <c r="H9" s="701"/>
      <c r="I9" s="702"/>
    </row>
    <row r="10" spans="2:9" ht="27.65" customHeight="1" thickBot="1" x14ac:dyDescent="0.5">
      <c r="B10" s="703" t="s">
        <v>394</v>
      </c>
      <c r="C10" s="704"/>
      <c r="D10" s="704"/>
      <c r="E10" s="704"/>
      <c r="F10" s="704"/>
      <c r="G10" s="704"/>
      <c r="H10" s="704"/>
      <c r="I10" s="705"/>
    </row>
    <row r="11" spans="2:9" ht="55.25" customHeight="1" x14ac:dyDescent="0.45">
      <c r="B11" s="381" t="s">
        <v>393</v>
      </c>
      <c r="C11" s="250"/>
      <c r="D11" s="250"/>
      <c r="E11" s="250"/>
      <c r="F11" s="250" t="s">
        <v>399</v>
      </c>
      <c r="G11" s="250"/>
      <c r="H11" s="250"/>
      <c r="I11" s="382"/>
    </row>
    <row r="12" spans="2:9" ht="55.25" customHeight="1" x14ac:dyDescent="0.45">
      <c r="B12" s="383" t="s">
        <v>392</v>
      </c>
      <c r="C12" s="251"/>
      <c r="D12" s="251"/>
      <c r="E12" s="251"/>
      <c r="F12" s="251" t="s">
        <v>398</v>
      </c>
      <c r="G12" s="251"/>
      <c r="H12" s="251"/>
      <c r="I12" s="384"/>
    </row>
    <row r="13" spans="2:9" ht="41.5" customHeight="1" x14ac:dyDescent="0.45">
      <c r="B13" s="383" t="s">
        <v>391</v>
      </c>
      <c r="C13" s="251"/>
      <c r="D13" s="251"/>
      <c r="E13" s="251"/>
      <c r="F13" s="251" t="s">
        <v>661</v>
      </c>
      <c r="G13" s="251"/>
      <c r="H13" s="251"/>
      <c r="I13" s="384"/>
    </row>
    <row r="14" spans="2:9" ht="27.65" customHeight="1" x14ac:dyDescent="0.45">
      <c r="B14" s="383" t="s">
        <v>390</v>
      </c>
      <c r="C14" s="251"/>
      <c r="D14" s="251"/>
      <c r="E14" s="251"/>
      <c r="F14" s="772" t="s">
        <v>389</v>
      </c>
      <c r="G14" s="772"/>
      <c r="H14" s="772"/>
      <c r="I14" s="773"/>
    </row>
    <row r="15" spans="2:9" ht="55.25" customHeight="1" thickBot="1" x14ac:dyDescent="0.5">
      <c r="B15" s="385" t="s">
        <v>388</v>
      </c>
      <c r="C15" s="252"/>
      <c r="D15" s="253"/>
      <c r="E15" s="253"/>
      <c r="F15" s="774"/>
      <c r="G15" s="774"/>
      <c r="H15" s="774"/>
      <c r="I15" s="775"/>
    </row>
    <row r="16" spans="2:9" ht="24" customHeight="1" x14ac:dyDescent="0.45">
      <c r="B16" s="682" t="s">
        <v>387</v>
      </c>
      <c r="C16" s="683"/>
      <c r="D16" s="683"/>
      <c r="E16" s="683"/>
      <c r="F16" s="683"/>
      <c r="G16" s="683"/>
      <c r="H16" s="683"/>
      <c r="I16" s="684"/>
    </row>
    <row r="17" spans="2:9" ht="24" customHeight="1" x14ac:dyDescent="0.45">
      <c r="B17" s="685" t="s">
        <v>386</v>
      </c>
      <c r="C17" s="686"/>
      <c r="D17" s="686"/>
      <c r="E17" s="686"/>
      <c r="F17" s="686"/>
      <c r="G17" s="686"/>
      <c r="H17" s="686"/>
      <c r="I17" s="687"/>
    </row>
    <row r="18" spans="2:9" ht="24" customHeight="1" x14ac:dyDescent="0.55000000000000004">
      <c r="B18" s="386"/>
      <c r="C18" s="686" t="s">
        <v>652</v>
      </c>
      <c r="D18" s="686"/>
      <c r="E18" s="686"/>
      <c r="F18" s="686"/>
      <c r="G18" s="686"/>
      <c r="H18" s="686"/>
      <c r="I18" s="687"/>
    </row>
    <row r="19" spans="2:9" ht="24" customHeight="1" x14ac:dyDescent="0.45">
      <c r="B19" s="685" t="s">
        <v>385</v>
      </c>
      <c r="C19" s="686"/>
      <c r="D19" s="686"/>
      <c r="E19" s="686"/>
      <c r="F19" s="686"/>
      <c r="G19" s="686"/>
      <c r="H19" s="686"/>
      <c r="I19" s="687"/>
    </row>
    <row r="20" spans="2:9" ht="24" customHeight="1" x14ac:dyDescent="0.45">
      <c r="B20" s="742" t="s">
        <v>384</v>
      </c>
      <c r="C20" s="720"/>
      <c r="D20" s="720"/>
      <c r="E20" s="720"/>
      <c r="F20" s="720"/>
      <c r="G20" s="720"/>
      <c r="H20" s="720"/>
      <c r="I20" s="743"/>
    </row>
    <row r="21" spans="2:9" ht="24" customHeight="1" x14ac:dyDescent="0.45">
      <c r="B21" s="685" t="s">
        <v>383</v>
      </c>
      <c r="C21" s="686"/>
      <c r="D21" s="686"/>
      <c r="E21" s="686"/>
      <c r="F21" s="686"/>
      <c r="G21" s="686"/>
      <c r="H21" s="686"/>
      <c r="I21" s="687"/>
    </row>
    <row r="22" spans="2:9" ht="24" customHeight="1" x14ac:dyDescent="0.45">
      <c r="B22" s="738" t="s">
        <v>653</v>
      </c>
      <c r="C22" s="736"/>
      <c r="D22" s="736"/>
      <c r="E22" s="736"/>
      <c r="F22" s="736"/>
      <c r="G22" s="736"/>
      <c r="H22" s="736"/>
      <c r="I22" s="737"/>
    </row>
    <row r="23" spans="2:9" ht="24" customHeight="1" x14ac:dyDescent="0.45">
      <c r="B23" s="387"/>
      <c r="C23" s="736" t="s">
        <v>382</v>
      </c>
      <c r="D23" s="736"/>
      <c r="E23" s="736"/>
      <c r="F23" s="736"/>
      <c r="G23" s="736"/>
      <c r="H23" s="736"/>
      <c r="I23" s="737"/>
    </row>
    <row r="24" spans="2:9" ht="24" customHeight="1" x14ac:dyDescent="0.45">
      <c r="B24" s="738" t="s">
        <v>381</v>
      </c>
      <c r="C24" s="736"/>
      <c r="D24" s="736"/>
      <c r="E24" s="736"/>
      <c r="F24" s="736"/>
      <c r="G24" s="736"/>
      <c r="H24" s="736"/>
      <c r="I24" s="737"/>
    </row>
    <row r="25" spans="2:9" ht="24" customHeight="1" x14ac:dyDescent="0.45">
      <c r="B25" s="685" t="s">
        <v>380</v>
      </c>
      <c r="C25" s="686"/>
      <c r="D25" s="686"/>
      <c r="E25" s="686"/>
      <c r="F25" s="686"/>
      <c r="G25" s="686"/>
      <c r="H25" s="686"/>
      <c r="I25" s="687"/>
    </row>
    <row r="26" spans="2:9" ht="24" customHeight="1" x14ac:dyDescent="0.45">
      <c r="B26" s="685" t="s">
        <v>379</v>
      </c>
      <c r="C26" s="686"/>
      <c r="D26" s="686"/>
      <c r="E26" s="686"/>
      <c r="F26" s="686"/>
      <c r="G26" s="686"/>
      <c r="H26" s="686"/>
      <c r="I26" s="687"/>
    </row>
    <row r="27" spans="2:9" ht="24" customHeight="1" x14ac:dyDescent="0.45">
      <c r="B27" s="685" t="s">
        <v>654</v>
      </c>
      <c r="C27" s="686"/>
      <c r="D27" s="686"/>
      <c r="E27" s="686"/>
      <c r="F27" s="686"/>
      <c r="G27" s="686"/>
      <c r="H27" s="686"/>
      <c r="I27" s="687"/>
    </row>
    <row r="28" spans="2:9" ht="24" customHeight="1" thickBot="1" x14ac:dyDescent="0.5">
      <c r="B28" s="685" t="s">
        <v>379</v>
      </c>
      <c r="C28" s="686"/>
      <c r="D28" s="686"/>
      <c r="E28" s="686"/>
      <c r="F28" s="686"/>
      <c r="G28" s="686"/>
      <c r="H28" s="686"/>
      <c r="I28" s="687"/>
    </row>
    <row r="29" spans="2:9" ht="24" thickBot="1" x14ac:dyDescent="0.5">
      <c r="B29" s="767"/>
      <c r="C29" s="768"/>
      <c r="D29" s="768"/>
      <c r="E29" s="768"/>
      <c r="F29" s="768"/>
      <c r="G29" s="768"/>
      <c r="H29" s="768"/>
      <c r="I29" s="769"/>
    </row>
    <row r="30" spans="2:9" ht="29" customHeight="1" thickBot="1" x14ac:dyDescent="0.5">
      <c r="B30" s="771" t="s">
        <v>655</v>
      </c>
      <c r="C30" s="771"/>
      <c r="D30" s="771"/>
      <c r="E30" s="764"/>
      <c r="F30" s="255">
        <v>1</v>
      </c>
      <c r="G30" s="255">
        <v>2</v>
      </c>
      <c r="H30" s="255">
        <v>3</v>
      </c>
      <c r="I30" s="388">
        <v>4</v>
      </c>
    </row>
    <row r="31" spans="2:9" ht="29" customHeight="1" thickBot="1" x14ac:dyDescent="0.5">
      <c r="B31" s="776" t="s">
        <v>378</v>
      </c>
      <c r="C31" s="776"/>
      <c r="D31" s="776"/>
      <c r="E31" s="777"/>
      <c r="F31" s="256"/>
      <c r="G31" s="256"/>
      <c r="H31" s="256"/>
      <c r="I31" s="389"/>
    </row>
    <row r="32" spans="2:9" ht="54.65" customHeight="1" thickBot="1" x14ac:dyDescent="0.5">
      <c r="B32" s="691" t="s">
        <v>377</v>
      </c>
      <c r="C32" s="692"/>
      <c r="D32" s="692"/>
      <c r="E32" s="693"/>
      <c r="F32" s="257"/>
      <c r="G32" s="258"/>
      <c r="H32" s="258"/>
      <c r="I32" s="390"/>
    </row>
    <row r="33" spans="2:9" ht="54.65" customHeight="1" thickBot="1" x14ac:dyDescent="0.5">
      <c r="B33" s="691" t="s">
        <v>656</v>
      </c>
      <c r="C33" s="692"/>
      <c r="D33" s="692"/>
      <c r="E33" s="693"/>
      <c r="F33" s="259"/>
      <c r="G33" s="258"/>
      <c r="H33" s="258"/>
      <c r="I33" s="390"/>
    </row>
    <row r="34" spans="2:9" ht="54.65" customHeight="1" thickBot="1" x14ac:dyDescent="0.5">
      <c r="B34" s="688" t="s">
        <v>657</v>
      </c>
      <c r="C34" s="689"/>
      <c r="D34" s="689"/>
      <c r="E34" s="690"/>
      <c r="F34" s="259"/>
      <c r="G34" s="258"/>
      <c r="H34" s="258"/>
      <c r="I34" s="390"/>
    </row>
    <row r="35" spans="2:9" ht="54.65" customHeight="1" thickBot="1" x14ac:dyDescent="0.5">
      <c r="B35" s="755" t="s">
        <v>658</v>
      </c>
      <c r="C35" s="756"/>
      <c r="D35" s="756"/>
      <c r="E35" s="757"/>
      <c r="F35" s="259"/>
      <c r="G35" s="258"/>
      <c r="H35" s="258"/>
      <c r="I35" s="390"/>
    </row>
    <row r="36" spans="2:9" ht="62.5" customHeight="1" thickBot="1" x14ac:dyDescent="0.5">
      <c r="B36" s="758" t="s">
        <v>659</v>
      </c>
      <c r="C36" s="759"/>
      <c r="D36" s="759"/>
      <c r="E36" s="760"/>
      <c r="F36" s="260"/>
      <c r="G36" s="260"/>
      <c r="H36" s="260"/>
      <c r="I36" s="391"/>
    </row>
    <row r="37" spans="2:9" ht="17.5" customHeight="1" x14ac:dyDescent="0.45">
      <c r="B37" s="764" t="s">
        <v>3</v>
      </c>
      <c r="C37" s="765"/>
      <c r="D37" s="765"/>
      <c r="E37" s="765"/>
      <c r="F37" s="765"/>
      <c r="G37" s="765"/>
      <c r="H37" s="765"/>
      <c r="I37" s="766"/>
    </row>
    <row r="38" spans="2:9" ht="31.25" customHeight="1" thickBot="1" x14ac:dyDescent="0.5">
      <c r="B38" s="761" t="s">
        <v>660</v>
      </c>
      <c r="C38" s="762"/>
      <c r="D38" s="762"/>
      <c r="E38" s="762"/>
      <c r="F38" s="762"/>
      <c r="G38" s="762"/>
      <c r="H38" s="762"/>
      <c r="I38" s="763"/>
    </row>
    <row r="39" spans="2:9" ht="24" thickBot="1" x14ac:dyDescent="0.5">
      <c r="B39" s="750" t="s">
        <v>376</v>
      </c>
      <c r="C39" s="751"/>
      <c r="D39" s="751"/>
      <c r="E39" s="751"/>
      <c r="F39" s="752"/>
      <c r="G39" s="753" t="s">
        <v>2</v>
      </c>
      <c r="H39" s="751"/>
      <c r="I39" s="754"/>
    </row>
    <row r="40" spans="2:9" ht="40.25" customHeight="1" thickBot="1" x14ac:dyDescent="0.5">
      <c r="B40" s="747" t="s">
        <v>375</v>
      </c>
      <c r="C40" s="748"/>
      <c r="D40" s="748"/>
      <c r="E40" s="748"/>
      <c r="F40" s="749"/>
      <c r="G40" s="739" t="s">
        <v>374</v>
      </c>
      <c r="H40" s="740"/>
      <c r="I40" s="783"/>
    </row>
    <row r="41" spans="2:9" ht="40.25" customHeight="1" thickBot="1" x14ac:dyDescent="0.5">
      <c r="B41" s="744" t="s">
        <v>373</v>
      </c>
      <c r="C41" s="745"/>
      <c r="D41" s="745"/>
      <c r="E41" s="745"/>
      <c r="F41" s="746"/>
      <c r="G41" s="753" t="s">
        <v>372</v>
      </c>
      <c r="H41" s="751"/>
      <c r="I41" s="754"/>
    </row>
    <row r="42" spans="2:9" ht="40.25" customHeight="1" thickBot="1" x14ac:dyDescent="0.5">
      <c r="B42" s="747" t="s">
        <v>371</v>
      </c>
      <c r="C42" s="748"/>
      <c r="D42" s="748"/>
      <c r="E42" s="748"/>
      <c r="F42" s="749"/>
      <c r="G42" s="739" t="s">
        <v>368</v>
      </c>
      <c r="H42" s="740"/>
      <c r="I42" s="783"/>
    </row>
    <row r="43" spans="2:9" ht="40.25" customHeight="1" thickBot="1" x14ac:dyDescent="0.5">
      <c r="B43" s="744" t="s">
        <v>370</v>
      </c>
      <c r="C43" s="745"/>
      <c r="D43" s="745"/>
      <c r="E43" s="745"/>
      <c r="F43" s="746"/>
      <c r="G43" s="753" t="s">
        <v>368</v>
      </c>
      <c r="H43" s="751"/>
      <c r="I43" s="754"/>
    </row>
    <row r="44" spans="2:9" ht="40.25" customHeight="1" thickBot="1" x14ac:dyDescent="0.5">
      <c r="B44" s="747" t="s">
        <v>369</v>
      </c>
      <c r="C44" s="748"/>
      <c r="D44" s="748"/>
      <c r="E44" s="748"/>
      <c r="F44" s="749"/>
      <c r="G44" s="739" t="s">
        <v>368</v>
      </c>
      <c r="H44" s="740"/>
      <c r="I44" s="783"/>
    </row>
    <row r="45" spans="2:9" ht="40.25" customHeight="1" thickBot="1" x14ac:dyDescent="0.5">
      <c r="B45" s="744" t="s">
        <v>367</v>
      </c>
      <c r="C45" s="745"/>
      <c r="D45" s="745"/>
      <c r="E45" s="745"/>
      <c r="F45" s="746"/>
      <c r="G45" s="753" t="s">
        <v>366</v>
      </c>
      <c r="H45" s="751"/>
      <c r="I45" s="754"/>
    </row>
    <row r="46" spans="2:9" ht="45.75" customHeight="1" thickBot="1" x14ac:dyDescent="0.5">
      <c r="B46" s="780" t="s">
        <v>365</v>
      </c>
      <c r="C46" s="781"/>
      <c r="D46" s="781"/>
      <c r="E46" s="781"/>
      <c r="F46" s="782"/>
      <c r="G46" s="784" t="s">
        <v>364</v>
      </c>
      <c r="H46" s="785"/>
      <c r="I46" s="786"/>
    </row>
    <row r="47" spans="2:9" ht="19.5" thickTop="1" thickBot="1" x14ac:dyDescent="0.5">
      <c r="B47" s="860"/>
      <c r="C47" s="861"/>
      <c r="D47" s="861"/>
      <c r="E47" s="861"/>
      <c r="F47" s="861"/>
      <c r="G47" s="861"/>
      <c r="H47" s="861"/>
      <c r="I47" s="862"/>
    </row>
    <row r="48" spans="2:9" ht="19.5" thickTop="1" thickBot="1" x14ac:dyDescent="0.5"/>
    <row r="49" spans="2:10" ht="24" customHeight="1" thickBot="1" x14ac:dyDescent="0.5">
      <c r="B49" s="739" t="s">
        <v>662</v>
      </c>
      <c r="C49" s="740"/>
      <c r="D49" s="740"/>
      <c r="E49" s="740"/>
      <c r="F49" s="740"/>
      <c r="G49" s="740"/>
      <c r="H49" s="740"/>
      <c r="I49" s="741"/>
      <c r="J49" s="159"/>
    </row>
    <row r="50" spans="2:10" ht="18" customHeight="1" thickBot="1" x14ac:dyDescent="0.5">
      <c r="B50" s="261"/>
      <c r="C50" s="249"/>
      <c r="D50" s="249"/>
      <c r="E50" s="249"/>
      <c r="F50" s="249"/>
      <c r="G50" s="249"/>
      <c r="H50" s="249"/>
      <c r="I50" s="262"/>
      <c r="J50" s="159"/>
    </row>
    <row r="51" spans="2:10" ht="24" customHeight="1" thickBot="1" x14ac:dyDescent="0.5">
      <c r="B51" s="332" t="s">
        <v>363</v>
      </c>
      <c r="C51" s="333"/>
      <c r="D51" s="333"/>
      <c r="E51" s="333"/>
      <c r="F51" s="333"/>
      <c r="G51" s="333"/>
      <c r="H51" s="333"/>
      <c r="I51" s="334"/>
      <c r="J51" s="159"/>
    </row>
    <row r="52" spans="2:10" ht="21" customHeight="1" thickBot="1" x14ac:dyDescent="0.6">
      <c r="B52" s="263"/>
      <c r="C52" s="844" t="s">
        <v>362</v>
      </c>
      <c r="D52" s="845"/>
      <c r="E52" s="846"/>
      <c r="F52" s="844" t="s">
        <v>361</v>
      </c>
      <c r="G52" s="845"/>
      <c r="H52" s="845"/>
      <c r="I52" s="846"/>
    </row>
    <row r="53" spans="2:10" ht="18.649999999999999" customHeight="1" thickBot="1" x14ac:dyDescent="0.6">
      <c r="B53" s="264"/>
      <c r="C53" s="847" t="s">
        <v>663</v>
      </c>
      <c r="D53" s="848"/>
      <c r="E53" s="849"/>
      <c r="F53" s="844" t="s">
        <v>664</v>
      </c>
      <c r="G53" s="845"/>
      <c r="H53" s="845"/>
      <c r="I53" s="846"/>
    </row>
    <row r="54" spans="2:10" ht="21" customHeight="1" thickBot="1" x14ac:dyDescent="0.6">
      <c r="B54" s="264"/>
      <c r="C54" s="847" t="s">
        <v>665</v>
      </c>
      <c r="D54" s="848"/>
      <c r="E54" s="849"/>
      <c r="F54" s="844" t="s">
        <v>666</v>
      </c>
      <c r="G54" s="845"/>
      <c r="H54" s="845"/>
      <c r="I54" s="846"/>
    </row>
    <row r="55" spans="2:10" ht="18.649999999999999" customHeight="1" thickBot="1" x14ac:dyDescent="0.6">
      <c r="B55" s="264"/>
      <c r="C55" s="847" t="s">
        <v>667</v>
      </c>
      <c r="D55" s="848"/>
      <c r="E55" s="849"/>
      <c r="F55" s="844" t="s">
        <v>668</v>
      </c>
      <c r="G55" s="845"/>
      <c r="H55" s="845"/>
      <c r="I55" s="846"/>
    </row>
    <row r="56" spans="2:10" ht="18.649999999999999" customHeight="1" thickBot="1" x14ac:dyDescent="0.6">
      <c r="B56" s="265"/>
      <c r="C56" s="847" t="s">
        <v>360</v>
      </c>
      <c r="D56" s="848"/>
      <c r="E56" s="848"/>
      <c r="F56" s="848"/>
      <c r="G56" s="848"/>
      <c r="H56" s="848"/>
      <c r="I56" s="849"/>
    </row>
    <row r="57" spans="2:10" ht="24" customHeight="1" thickBot="1" x14ac:dyDescent="0.6">
      <c r="B57" s="850" t="s">
        <v>669</v>
      </c>
      <c r="C57" s="851"/>
      <c r="D57" s="851"/>
      <c r="E57" s="851"/>
      <c r="F57" s="851"/>
      <c r="G57" s="851"/>
      <c r="H57" s="851"/>
      <c r="I57" s="852"/>
    </row>
    <row r="58" spans="2:10" ht="24" customHeight="1" thickBot="1" x14ac:dyDescent="0.6">
      <c r="B58" s="263"/>
      <c r="C58" s="266" t="s">
        <v>359</v>
      </c>
      <c r="D58" s="267"/>
      <c r="E58" s="268"/>
      <c r="F58" s="269" t="s">
        <v>358</v>
      </c>
      <c r="G58" s="270"/>
      <c r="H58" s="271"/>
      <c r="I58" s="272"/>
      <c r="J58" s="141"/>
    </row>
    <row r="59" spans="2:10" ht="24" customHeight="1" thickBot="1" x14ac:dyDescent="0.6">
      <c r="B59" s="264"/>
      <c r="C59" s="330" t="s">
        <v>357</v>
      </c>
      <c r="D59" s="273"/>
      <c r="E59" s="268" t="str">
        <f>IF(E58&lt;1,"",IF(E58&lt;=10,"-2.5",IF(E58&lt;=90,E58/40-2.75,IF(E58&gt;=90,"-0.5"))))</f>
        <v/>
      </c>
      <c r="F59" s="269" t="s">
        <v>1</v>
      </c>
      <c r="G59" s="274"/>
      <c r="H59" s="275"/>
      <c r="I59" s="276"/>
      <c r="J59" s="141"/>
    </row>
    <row r="60" spans="2:10" ht="24" customHeight="1" thickBot="1" x14ac:dyDescent="0.6">
      <c r="B60" s="265"/>
      <c r="C60" s="853" t="s">
        <v>356</v>
      </c>
      <c r="D60" s="853"/>
      <c r="E60" s="853"/>
      <c r="F60" s="853"/>
      <c r="G60" s="277"/>
      <c r="H60" s="278"/>
      <c r="I60" s="279"/>
      <c r="J60" s="141"/>
    </row>
    <row r="61" spans="2:10" ht="24" customHeight="1" x14ac:dyDescent="0.45">
      <c r="B61" s="332" t="s">
        <v>355</v>
      </c>
      <c r="C61" s="333"/>
      <c r="D61" s="333"/>
      <c r="E61" s="333"/>
      <c r="F61" s="333"/>
      <c r="G61" s="333"/>
      <c r="H61" s="333"/>
      <c r="I61" s="334"/>
      <c r="J61" s="159"/>
    </row>
    <row r="62" spans="2:10" ht="24" customHeight="1" x14ac:dyDescent="0.45">
      <c r="B62" s="332" t="s">
        <v>354</v>
      </c>
      <c r="C62" s="333"/>
      <c r="D62" s="333"/>
      <c r="E62" s="333"/>
      <c r="F62" s="333"/>
      <c r="G62" s="333"/>
      <c r="H62" s="333"/>
      <c r="I62" s="334"/>
      <c r="J62" s="159"/>
    </row>
    <row r="63" spans="2:10" ht="24" customHeight="1" x14ac:dyDescent="0.45">
      <c r="B63" s="329" t="s">
        <v>353</v>
      </c>
      <c r="C63" s="333"/>
      <c r="D63" s="333"/>
      <c r="E63" s="333"/>
      <c r="F63" s="333"/>
      <c r="G63" s="333"/>
      <c r="H63" s="333"/>
      <c r="I63" s="334"/>
      <c r="J63" s="159"/>
    </row>
    <row r="64" spans="2:10" ht="24" customHeight="1" x14ac:dyDescent="0.55000000000000004">
      <c r="B64" s="280"/>
      <c r="C64" s="330" t="s">
        <v>670</v>
      </c>
      <c r="D64" s="330"/>
      <c r="E64" s="330"/>
      <c r="F64" s="330"/>
      <c r="G64" s="330"/>
      <c r="H64" s="330"/>
      <c r="I64" s="331"/>
      <c r="J64" s="141"/>
    </row>
    <row r="65" spans="2:10" ht="24" customHeight="1" x14ac:dyDescent="0.55000000000000004">
      <c r="B65" s="280"/>
      <c r="C65" s="330" t="s">
        <v>671</v>
      </c>
      <c r="D65" s="330"/>
      <c r="E65" s="330"/>
      <c r="F65" s="330"/>
      <c r="G65" s="330"/>
      <c r="H65" s="330"/>
      <c r="I65" s="331"/>
      <c r="J65" s="141"/>
    </row>
    <row r="66" spans="2:10" ht="24" customHeight="1" x14ac:dyDescent="0.45">
      <c r="B66" s="332" t="s">
        <v>672</v>
      </c>
      <c r="C66" s="330"/>
      <c r="D66" s="330"/>
      <c r="E66" s="330"/>
      <c r="F66" s="330"/>
      <c r="G66" s="330"/>
      <c r="H66" s="330"/>
      <c r="I66" s="331"/>
      <c r="J66" s="141"/>
    </row>
    <row r="67" spans="2:10" ht="24" customHeight="1" thickBot="1" x14ac:dyDescent="0.5">
      <c r="B67" s="734" t="s">
        <v>673</v>
      </c>
      <c r="C67" s="704"/>
      <c r="D67" s="704"/>
      <c r="E67" s="704"/>
      <c r="F67" s="704"/>
      <c r="G67" s="704"/>
      <c r="H67" s="704"/>
      <c r="I67" s="735"/>
      <c r="J67" s="159"/>
    </row>
    <row r="68" spans="2:10" ht="24" customHeight="1" thickBot="1" x14ac:dyDescent="0.6">
      <c r="B68" s="854"/>
      <c r="C68" s="855"/>
      <c r="D68" s="855"/>
      <c r="E68" s="855"/>
      <c r="F68" s="855"/>
      <c r="G68" s="855"/>
      <c r="H68" s="855"/>
      <c r="I68" s="856"/>
      <c r="J68" s="159"/>
    </row>
    <row r="69" spans="2:10" ht="24" customHeight="1" thickBot="1" x14ac:dyDescent="0.5">
      <c r="B69" s="739" t="s">
        <v>352</v>
      </c>
      <c r="C69" s="740"/>
      <c r="D69" s="740"/>
      <c r="E69" s="740"/>
      <c r="F69" s="740"/>
      <c r="G69" s="740"/>
      <c r="H69" s="740"/>
      <c r="I69" s="741"/>
    </row>
    <row r="70" spans="2:10" ht="24" customHeight="1" x14ac:dyDescent="0.45">
      <c r="B70" s="828" t="s">
        <v>674</v>
      </c>
      <c r="C70" s="698"/>
      <c r="D70" s="698"/>
      <c r="E70" s="698"/>
      <c r="F70" s="698"/>
      <c r="G70" s="698"/>
      <c r="H70" s="698"/>
      <c r="I70" s="829"/>
      <c r="J70" s="169"/>
    </row>
    <row r="71" spans="2:10" ht="24" customHeight="1" x14ac:dyDescent="0.45">
      <c r="B71" s="841" t="s">
        <v>0</v>
      </c>
      <c r="C71" s="842"/>
      <c r="D71" s="842"/>
      <c r="E71" s="842"/>
      <c r="F71" s="842"/>
      <c r="G71" s="842"/>
      <c r="H71" s="842"/>
      <c r="I71" s="843"/>
      <c r="J71" s="168"/>
    </row>
    <row r="72" spans="2:10" ht="24" customHeight="1" x14ac:dyDescent="0.45">
      <c r="B72" s="719" t="s">
        <v>675</v>
      </c>
      <c r="C72" s="720"/>
      <c r="D72" s="720"/>
      <c r="E72" s="720"/>
      <c r="F72" s="720"/>
      <c r="G72" s="720"/>
      <c r="H72" s="720"/>
      <c r="I72" s="721"/>
      <c r="J72" s="159"/>
    </row>
    <row r="73" spans="2:10" ht="24" customHeight="1" x14ac:dyDescent="0.45">
      <c r="B73" s="719" t="s">
        <v>676</v>
      </c>
      <c r="C73" s="720"/>
      <c r="D73" s="720"/>
      <c r="E73" s="720"/>
      <c r="F73" s="720"/>
      <c r="G73" s="720"/>
      <c r="H73" s="720"/>
      <c r="I73" s="721"/>
      <c r="J73" s="159"/>
    </row>
    <row r="74" spans="2:10" ht="24" customHeight="1" thickBot="1" x14ac:dyDescent="0.6">
      <c r="B74" s="254"/>
      <c r="C74" s="720" t="s">
        <v>677</v>
      </c>
      <c r="D74" s="720"/>
      <c r="E74" s="720"/>
      <c r="F74" s="720"/>
      <c r="G74" s="720"/>
      <c r="H74" s="720"/>
      <c r="I74" s="721"/>
      <c r="J74" s="159"/>
    </row>
    <row r="75" spans="2:10" ht="24" customHeight="1" thickBot="1" x14ac:dyDescent="0.55000000000000004">
      <c r="B75" s="167"/>
      <c r="C75" s="166"/>
      <c r="D75" s="166"/>
      <c r="E75" s="166"/>
      <c r="F75" s="166"/>
      <c r="G75" s="822" t="s">
        <v>315</v>
      </c>
      <c r="H75" s="823"/>
      <c r="I75" s="336" t="s">
        <v>314</v>
      </c>
    </row>
    <row r="76" spans="2:10" ht="24" customHeight="1" thickBot="1" x14ac:dyDescent="0.5">
      <c r="B76" s="870"/>
      <c r="C76" s="157" t="s">
        <v>351</v>
      </c>
      <c r="D76" s="716"/>
      <c r="E76" s="717"/>
      <c r="F76" s="718"/>
      <c r="G76" s="175"/>
      <c r="H76" s="134" t="s">
        <v>309</v>
      </c>
      <c r="I76" s="174"/>
    </row>
    <row r="77" spans="2:10" ht="24" customHeight="1" thickBot="1" x14ac:dyDescent="0.5">
      <c r="B77" s="870"/>
      <c r="C77" s="157" t="s">
        <v>350</v>
      </c>
      <c r="D77" s="716"/>
      <c r="E77" s="717"/>
      <c r="F77" s="718"/>
      <c r="G77" s="173"/>
      <c r="H77" s="132" t="s">
        <v>309</v>
      </c>
      <c r="I77" s="174"/>
    </row>
    <row r="78" spans="2:10" ht="24" customHeight="1" thickBot="1" x14ac:dyDescent="0.5">
      <c r="B78" s="870"/>
      <c r="C78" s="157" t="s">
        <v>349</v>
      </c>
      <c r="D78" s="716"/>
      <c r="E78" s="717"/>
      <c r="F78" s="718"/>
      <c r="G78" s="173"/>
      <c r="H78" s="132" t="s">
        <v>309</v>
      </c>
      <c r="I78" s="174"/>
    </row>
    <row r="79" spans="2:10" ht="24" customHeight="1" thickBot="1" x14ac:dyDescent="0.5">
      <c r="B79" s="870"/>
      <c r="C79" s="157" t="s">
        <v>348</v>
      </c>
      <c r="D79" s="881"/>
      <c r="E79" s="882"/>
      <c r="F79" s="883"/>
      <c r="G79" s="173"/>
      <c r="H79" s="132" t="s">
        <v>309</v>
      </c>
      <c r="I79" s="174"/>
      <c r="J79" s="97"/>
    </row>
    <row r="80" spans="2:10" ht="24" customHeight="1" x14ac:dyDescent="0.45">
      <c r="B80" s="870"/>
      <c r="C80" s="839" t="s">
        <v>347</v>
      </c>
      <c r="D80" s="839"/>
      <c r="E80" s="839"/>
      <c r="F80" s="839"/>
      <c r="G80" s="839"/>
      <c r="H80" s="839"/>
      <c r="I80" s="840"/>
      <c r="J80" s="165"/>
    </row>
    <row r="81" spans="2:11" ht="24" customHeight="1" thickBot="1" x14ac:dyDescent="0.5">
      <c r="B81" s="164"/>
      <c r="C81" s="163"/>
      <c r="D81" s="163"/>
      <c r="E81" s="163"/>
      <c r="F81" s="163"/>
      <c r="G81" s="163"/>
      <c r="H81" s="163"/>
      <c r="I81" s="162"/>
      <c r="J81" s="160"/>
    </row>
    <row r="82" spans="2:11" ht="24" customHeight="1" x14ac:dyDescent="0.45">
      <c r="B82" s="725" t="s">
        <v>678</v>
      </c>
      <c r="C82" s="726"/>
      <c r="D82" s="726"/>
      <c r="E82" s="726"/>
      <c r="F82" s="726"/>
      <c r="G82" s="726"/>
      <c r="H82" s="726"/>
      <c r="I82" s="727"/>
      <c r="J82" s="161"/>
      <c r="K82" s="161"/>
    </row>
    <row r="83" spans="2:11" ht="24" customHeight="1" x14ac:dyDescent="0.45">
      <c r="B83" s="728"/>
      <c r="C83" s="729"/>
      <c r="D83" s="729"/>
      <c r="E83" s="729"/>
      <c r="F83" s="729"/>
      <c r="G83" s="729"/>
      <c r="H83" s="729"/>
      <c r="I83" s="730"/>
      <c r="J83" s="161"/>
      <c r="K83" s="161"/>
    </row>
    <row r="84" spans="2:11" ht="24" customHeight="1" x14ac:dyDescent="0.45">
      <c r="B84" s="731" t="s">
        <v>346</v>
      </c>
      <c r="C84" s="732"/>
      <c r="D84" s="732"/>
      <c r="E84" s="732"/>
      <c r="F84" s="732"/>
      <c r="G84" s="732"/>
      <c r="H84" s="732"/>
      <c r="I84" s="733"/>
      <c r="J84" s="160"/>
    </row>
    <row r="85" spans="2:11" ht="24" customHeight="1" x14ac:dyDescent="0.45">
      <c r="B85" s="731"/>
      <c r="C85" s="732"/>
      <c r="D85" s="732"/>
      <c r="E85" s="732"/>
      <c r="F85" s="732"/>
      <c r="G85" s="732"/>
      <c r="H85" s="732"/>
      <c r="I85" s="733"/>
      <c r="J85" s="160"/>
    </row>
    <row r="86" spans="2:11" ht="24" customHeight="1" x14ac:dyDescent="0.45">
      <c r="B86" s="719" t="s">
        <v>345</v>
      </c>
      <c r="C86" s="720"/>
      <c r="D86" s="720"/>
      <c r="E86" s="720"/>
      <c r="F86" s="720"/>
      <c r="G86" s="720"/>
      <c r="H86" s="720"/>
      <c r="I86" s="721"/>
      <c r="J86" s="160"/>
    </row>
    <row r="87" spans="2:11" ht="24" customHeight="1" x14ac:dyDescent="0.45">
      <c r="B87" s="719" t="s">
        <v>344</v>
      </c>
      <c r="C87" s="720"/>
      <c r="D87" s="720"/>
      <c r="E87" s="720"/>
      <c r="F87" s="720"/>
      <c r="G87" s="720"/>
      <c r="H87" s="720"/>
      <c r="I87" s="721"/>
      <c r="J87" s="159"/>
    </row>
    <row r="88" spans="2:11" ht="24" customHeight="1" x14ac:dyDescent="0.55000000000000004">
      <c r="B88" s="254"/>
      <c r="C88" s="330" t="s">
        <v>679</v>
      </c>
      <c r="D88" s="330"/>
      <c r="E88" s="330"/>
      <c r="F88" s="330"/>
      <c r="G88" s="330"/>
      <c r="H88" s="330"/>
      <c r="I88" s="331"/>
      <c r="J88" s="159"/>
    </row>
    <row r="89" spans="2:11" ht="24" customHeight="1" thickBot="1" x14ac:dyDescent="0.5">
      <c r="B89" s="332"/>
      <c r="C89" s="330" t="s">
        <v>680</v>
      </c>
      <c r="D89" s="333"/>
      <c r="E89" s="333"/>
      <c r="F89" s="333"/>
      <c r="G89" s="333"/>
      <c r="H89" s="333"/>
      <c r="I89" s="334"/>
      <c r="J89" s="159"/>
    </row>
    <row r="90" spans="2:11" ht="24" customHeight="1" thickBot="1" x14ac:dyDescent="0.55000000000000004">
      <c r="B90" s="874"/>
      <c r="C90" s="875"/>
      <c r="D90" s="875"/>
      <c r="E90" s="875"/>
      <c r="F90" s="876"/>
      <c r="G90" s="128" t="s">
        <v>307</v>
      </c>
      <c r="H90" s="128" t="s">
        <v>306</v>
      </c>
      <c r="I90" s="128" t="s">
        <v>305</v>
      </c>
    </row>
    <row r="91" spans="2:11" ht="24" customHeight="1" thickBot="1" x14ac:dyDescent="0.5">
      <c r="B91" s="870"/>
      <c r="C91" s="158" t="s">
        <v>343</v>
      </c>
      <c r="D91" s="722"/>
      <c r="E91" s="723"/>
      <c r="F91" s="724"/>
      <c r="G91" s="172"/>
      <c r="H91" s="173" t="str">
        <f>E59</f>
        <v/>
      </c>
      <c r="I91" s="174"/>
    </row>
    <row r="92" spans="2:11" ht="24" customHeight="1" thickBot="1" x14ac:dyDescent="0.5">
      <c r="B92" s="870"/>
      <c r="C92" s="157" t="s">
        <v>342</v>
      </c>
      <c r="D92" s="716"/>
      <c r="E92" s="717"/>
      <c r="F92" s="718"/>
      <c r="G92" s="172"/>
      <c r="H92" s="173" t="str">
        <f>E59</f>
        <v/>
      </c>
      <c r="I92" s="174"/>
    </row>
    <row r="93" spans="2:11" ht="24" customHeight="1" thickBot="1" x14ac:dyDescent="0.5">
      <c r="B93" s="870"/>
      <c r="C93" s="157" t="s">
        <v>341</v>
      </c>
      <c r="D93" s="716"/>
      <c r="E93" s="717"/>
      <c r="F93" s="718"/>
      <c r="G93" s="172"/>
      <c r="H93" s="173" t="str">
        <f>E59</f>
        <v/>
      </c>
      <c r="I93" s="174"/>
    </row>
    <row r="94" spans="2:11" ht="24" customHeight="1" thickBot="1" x14ac:dyDescent="0.5">
      <c r="B94" s="870"/>
      <c r="C94" s="157" t="s">
        <v>340</v>
      </c>
      <c r="D94" s="716"/>
      <c r="E94" s="717"/>
      <c r="F94" s="718"/>
      <c r="G94" s="172"/>
      <c r="H94" s="173" t="str">
        <f>E59</f>
        <v/>
      </c>
      <c r="I94" s="174"/>
      <c r="J94"/>
    </row>
    <row r="95" spans="2:11" ht="24" customHeight="1" thickBot="1" x14ac:dyDescent="0.5">
      <c r="B95" s="877"/>
      <c r="C95" s="156" t="s">
        <v>339</v>
      </c>
      <c r="D95" s="156"/>
      <c r="E95" s="156"/>
      <c r="F95" s="156"/>
      <c r="G95" s="156"/>
      <c r="H95" s="155"/>
      <c r="I95" s="154"/>
      <c r="J95"/>
    </row>
    <row r="96" spans="2:11" ht="24" customHeight="1" thickBot="1" x14ac:dyDescent="0.55000000000000004">
      <c r="B96" s="375"/>
      <c r="C96" s="153"/>
      <c r="D96" s="153"/>
      <c r="E96" s="153"/>
      <c r="F96" s="153"/>
      <c r="G96" s="153"/>
      <c r="H96" s="153"/>
      <c r="I96" s="376"/>
      <c r="J96"/>
    </row>
    <row r="97" spans="2:11" ht="24" customHeight="1" x14ac:dyDescent="0.45">
      <c r="B97" s="828" t="s">
        <v>681</v>
      </c>
      <c r="C97" s="698"/>
      <c r="D97" s="698"/>
      <c r="E97" s="698"/>
      <c r="F97" s="698"/>
      <c r="G97" s="698"/>
      <c r="H97" s="698"/>
      <c r="I97" s="829"/>
      <c r="J97"/>
    </row>
    <row r="98" spans="2:11" ht="24" customHeight="1" thickBot="1" x14ac:dyDescent="0.5">
      <c r="B98" s="281"/>
      <c r="C98" s="853" t="s">
        <v>338</v>
      </c>
      <c r="D98" s="853"/>
      <c r="E98" s="853"/>
      <c r="F98" s="853"/>
      <c r="G98" s="853"/>
      <c r="H98" s="853"/>
      <c r="I98" s="879"/>
      <c r="J98"/>
    </row>
    <row r="99" spans="2:11" ht="18.649999999999999" customHeight="1" thickBot="1" x14ac:dyDescent="0.5">
      <c r="B99" s="857" t="s">
        <v>337</v>
      </c>
      <c r="C99" s="858"/>
      <c r="D99" s="858"/>
      <c r="E99" s="858"/>
      <c r="F99" s="858"/>
      <c r="G99" s="858"/>
      <c r="H99" s="858"/>
      <c r="I99" s="859"/>
      <c r="J99"/>
    </row>
    <row r="100" spans="2:11" ht="18.649999999999999" customHeight="1" thickBot="1" x14ac:dyDescent="0.55000000000000004">
      <c r="B100" s="713"/>
      <c r="C100" s="714"/>
      <c r="D100" s="714"/>
      <c r="E100" s="714"/>
      <c r="F100" s="714"/>
      <c r="G100" s="714"/>
      <c r="H100" s="714"/>
      <c r="I100" s="715"/>
      <c r="J100"/>
      <c r="K100"/>
    </row>
    <row r="101" spans="2:11" ht="18" customHeight="1" thickBot="1" x14ac:dyDescent="0.55000000000000004">
      <c r="B101" s="706" t="s">
        <v>313</v>
      </c>
      <c r="C101" s="335"/>
      <c r="D101" s="177" t="s">
        <v>330</v>
      </c>
      <c r="E101" s="142"/>
      <c r="F101" s="151"/>
      <c r="G101" s="150"/>
      <c r="H101" s="150"/>
      <c r="I101" s="149"/>
      <c r="J101"/>
      <c r="K101"/>
    </row>
    <row r="102" spans="2:11" ht="21.5" thickBot="1" x14ac:dyDescent="0.55000000000000004">
      <c r="B102" s="707"/>
      <c r="C102" s="335"/>
      <c r="D102" s="177" t="s">
        <v>327</v>
      </c>
      <c r="E102" s="137"/>
      <c r="F102" s="708" t="s">
        <v>336</v>
      </c>
      <c r="G102" s="709"/>
      <c r="H102" s="709"/>
      <c r="I102" s="710"/>
      <c r="J102"/>
      <c r="K102"/>
    </row>
    <row r="103" spans="2:11" ht="21.5" thickBot="1" x14ac:dyDescent="0.55000000000000004">
      <c r="B103" s="145"/>
      <c r="C103" s="144"/>
      <c r="D103" s="144"/>
      <c r="E103" s="137"/>
      <c r="F103" s="152" t="s">
        <v>335</v>
      </c>
      <c r="G103" s="178"/>
      <c r="H103" s="152" t="s">
        <v>334</v>
      </c>
      <c r="I103" s="179"/>
      <c r="J103"/>
      <c r="K103"/>
    </row>
    <row r="104" spans="2:11" ht="21.5" thickBot="1" x14ac:dyDescent="0.55000000000000004">
      <c r="B104" s="706" t="s">
        <v>312</v>
      </c>
      <c r="C104" s="335"/>
      <c r="D104" s="177" t="s">
        <v>330</v>
      </c>
      <c r="E104" s="147"/>
      <c r="F104" s="807" t="s">
        <v>333</v>
      </c>
      <c r="G104" s="808"/>
      <c r="H104" s="711">
        <f>I103-G103</f>
        <v>0</v>
      </c>
      <c r="I104" s="712"/>
      <c r="J104"/>
      <c r="K104"/>
    </row>
    <row r="105" spans="2:11" ht="18" customHeight="1" thickBot="1" x14ac:dyDescent="0.55000000000000004">
      <c r="B105" s="707"/>
      <c r="C105" s="335"/>
      <c r="D105" s="177" t="s">
        <v>327</v>
      </c>
      <c r="E105" s="147"/>
      <c r="F105" s="820" t="s">
        <v>332</v>
      </c>
      <c r="G105" s="821"/>
      <c r="H105" s="830"/>
      <c r="I105" s="831"/>
      <c r="J105"/>
      <c r="K105"/>
    </row>
    <row r="106" spans="2:11" ht="21.5" thickBot="1" x14ac:dyDescent="0.55000000000000004">
      <c r="B106" s="145"/>
      <c r="C106" s="144"/>
      <c r="D106" s="144"/>
      <c r="E106" s="186"/>
      <c r="F106" s="832"/>
      <c r="G106" s="833"/>
      <c r="H106" s="833"/>
      <c r="I106" s="834"/>
      <c r="J106"/>
      <c r="K106"/>
    </row>
    <row r="107" spans="2:11" ht="21.5" thickBot="1" x14ac:dyDescent="0.55000000000000004">
      <c r="B107" s="706" t="s">
        <v>311</v>
      </c>
      <c r="C107" s="335"/>
      <c r="D107" s="177" t="s">
        <v>330</v>
      </c>
      <c r="E107" s="187"/>
      <c r="F107" s="188" t="s">
        <v>403</v>
      </c>
      <c r="G107" s="189"/>
      <c r="H107" s="832"/>
      <c r="I107" s="834"/>
      <c r="J107"/>
      <c r="K107"/>
    </row>
    <row r="108" spans="2:11" ht="21.5" thickBot="1" x14ac:dyDescent="0.55000000000000004">
      <c r="B108" s="707"/>
      <c r="C108" s="335"/>
      <c r="D108" s="177" t="s">
        <v>327</v>
      </c>
      <c r="E108" s="147"/>
      <c r="F108" s="824" t="s">
        <v>331</v>
      </c>
      <c r="G108" s="825"/>
      <c r="H108" s="826" t="str">
        <f>IF(G107&lt;=120,"Yes","No")</f>
        <v>Yes</v>
      </c>
      <c r="I108" s="827"/>
      <c r="J108"/>
      <c r="K108"/>
    </row>
    <row r="109" spans="2:11" ht="21.5" thickBot="1" x14ac:dyDescent="0.55000000000000004">
      <c r="B109" s="145"/>
      <c r="C109" s="144"/>
      <c r="D109" s="144"/>
      <c r="E109" s="147"/>
      <c r="F109" s="151"/>
      <c r="G109" s="150"/>
      <c r="H109" s="150"/>
      <c r="I109" s="149"/>
      <c r="J109"/>
      <c r="K109"/>
    </row>
    <row r="110" spans="2:11" ht="21.5" thickBot="1" x14ac:dyDescent="0.55000000000000004">
      <c r="B110" s="706" t="s">
        <v>310</v>
      </c>
      <c r="C110" s="335"/>
      <c r="D110" s="177" t="s">
        <v>330</v>
      </c>
      <c r="E110" s="147"/>
      <c r="F110" s="148" t="s">
        <v>329</v>
      </c>
      <c r="G110" s="805"/>
      <c r="H110" s="806"/>
      <c r="I110" s="180" t="s">
        <v>328</v>
      </c>
      <c r="J110"/>
      <c r="K110"/>
    </row>
    <row r="111" spans="2:11" ht="21.5" thickBot="1" x14ac:dyDescent="0.55000000000000004">
      <c r="B111" s="707"/>
      <c r="C111" s="335"/>
      <c r="D111" s="177" t="s">
        <v>327</v>
      </c>
      <c r="E111" s="147"/>
      <c r="F111" s="377"/>
      <c r="G111" s="190" t="s">
        <v>326</v>
      </c>
      <c r="H111" s="181"/>
      <c r="I111" s="146"/>
      <c r="J111"/>
      <c r="K111"/>
    </row>
    <row r="112" spans="2:11" ht="21.5" thickBot="1" x14ac:dyDescent="0.55000000000000004">
      <c r="B112" s="145"/>
      <c r="C112" s="144"/>
      <c r="D112" s="144"/>
      <c r="E112" s="143"/>
      <c r="F112" s="871"/>
      <c r="G112" s="872"/>
      <c r="H112" s="872"/>
      <c r="I112" s="873"/>
      <c r="J112"/>
      <c r="K112"/>
    </row>
    <row r="113" spans="2:10" ht="21.5" thickBot="1" x14ac:dyDescent="0.55000000000000004">
      <c r="B113" s="817"/>
      <c r="C113" s="818"/>
      <c r="D113" s="818"/>
      <c r="E113" s="818"/>
      <c r="F113" s="818"/>
      <c r="G113" s="818"/>
      <c r="H113" s="818"/>
      <c r="I113" s="819"/>
      <c r="J113"/>
    </row>
    <row r="114" spans="2:10" ht="21.5" thickBot="1" x14ac:dyDescent="0.55000000000000004">
      <c r="B114" s="142"/>
      <c r="C114" s="183" t="s">
        <v>325</v>
      </c>
      <c r="D114" s="185" t="s">
        <v>324</v>
      </c>
      <c r="E114" s="128" t="s">
        <v>402</v>
      </c>
      <c r="F114" s="336" t="s">
        <v>323</v>
      </c>
      <c r="G114" s="128" t="s">
        <v>322</v>
      </c>
      <c r="H114" s="128" t="s">
        <v>321</v>
      </c>
      <c r="I114" s="128" t="s">
        <v>320</v>
      </c>
      <c r="J114" s="141"/>
    </row>
    <row r="115" spans="2:10" ht="18" customHeight="1" thickBot="1" x14ac:dyDescent="0.55000000000000004">
      <c r="B115" s="137"/>
      <c r="C115" s="184"/>
      <c r="D115" s="176"/>
      <c r="E115" s="176"/>
      <c r="F115" s="182"/>
      <c r="G115" s="176"/>
      <c r="H115" s="176"/>
      <c r="I115" s="176"/>
      <c r="J115"/>
    </row>
    <row r="116" spans="2:10" ht="18.649999999999999" customHeight="1" thickBot="1" x14ac:dyDescent="0.55000000000000004">
      <c r="B116" s="137"/>
      <c r="C116" s="140"/>
      <c r="D116" s="170"/>
      <c r="E116" s="170"/>
      <c r="F116" s="139"/>
      <c r="G116" s="139"/>
      <c r="H116" s="139"/>
      <c r="I116" s="138"/>
      <c r="J116"/>
    </row>
    <row r="117" spans="2:10" ht="18" customHeight="1" x14ac:dyDescent="0.5">
      <c r="B117" s="137"/>
      <c r="C117" s="815" t="s">
        <v>319</v>
      </c>
      <c r="D117" s="809"/>
      <c r="E117" s="810"/>
      <c r="F117" s="810"/>
      <c r="G117" s="810"/>
      <c r="H117" s="810"/>
      <c r="I117" s="811"/>
      <c r="J117"/>
    </row>
    <row r="118" spans="2:10" ht="21.5" thickBot="1" x14ac:dyDescent="0.5">
      <c r="B118" s="136"/>
      <c r="C118" s="816"/>
      <c r="D118" s="812"/>
      <c r="E118" s="813"/>
      <c r="F118" s="813"/>
      <c r="G118" s="813"/>
      <c r="H118" s="813"/>
      <c r="I118" s="814"/>
      <c r="J118"/>
    </row>
    <row r="119" spans="2:10" ht="21.5" thickBot="1" x14ac:dyDescent="0.55000000000000004">
      <c r="B119" s="373"/>
      <c r="C119" s="374"/>
      <c r="D119" s="374"/>
      <c r="E119" s="374"/>
      <c r="F119" s="374"/>
      <c r="G119" s="374"/>
      <c r="H119" s="374"/>
      <c r="I119" s="374"/>
      <c r="J119"/>
    </row>
    <row r="120" spans="2:10" ht="21.5" thickBot="1" x14ac:dyDescent="0.55000000000000004">
      <c r="B120" s="694"/>
      <c r="C120" s="695"/>
      <c r="D120" s="695"/>
      <c r="E120" s="695"/>
      <c r="F120" s="695"/>
      <c r="G120" s="695"/>
      <c r="H120" s="695"/>
      <c r="I120" s="696"/>
      <c r="J120"/>
    </row>
    <row r="121" spans="2:10" ht="18.649999999999999" customHeight="1" thickBot="1" x14ac:dyDescent="0.5">
      <c r="B121" s="739" t="s">
        <v>318</v>
      </c>
      <c r="C121" s="740"/>
      <c r="D121" s="740"/>
      <c r="E121" s="740"/>
      <c r="F121" s="740"/>
      <c r="G121" s="740"/>
      <c r="H121" s="740"/>
      <c r="I121" s="741"/>
      <c r="J121"/>
    </row>
    <row r="122" spans="2:10" ht="18" customHeight="1" x14ac:dyDescent="0.45">
      <c r="B122" s="828" t="s">
        <v>682</v>
      </c>
      <c r="C122" s="698"/>
      <c r="D122" s="698"/>
      <c r="E122" s="698"/>
      <c r="F122" s="698"/>
      <c r="G122" s="698"/>
      <c r="H122" s="698"/>
      <c r="I122" s="829"/>
      <c r="J122"/>
    </row>
    <row r="123" spans="2:10" ht="18" customHeight="1" x14ac:dyDescent="0.45">
      <c r="B123" s="719" t="s">
        <v>683</v>
      </c>
      <c r="C123" s="720"/>
      <c r="D123" s="720"/>
      <c r="E123" s="720"/>
      <c r="F123" s="720"/>
      <c r="G123" s="720"/>
      <c r="H123" s="720"/>
      <c r="I123" s="721"/>
      <c r="J123"/>
    </row>
    <row r="124" spans="2:10" ht="18" customHeight="1" x14ac:dyDescent="0.45">
      <c r="B124" s="719" t="s">
        <v>684</v>
      </c>
      <c r="C124" s="720"/>
      <c r="D124" s="720"/>
      <c r="E124" s="720"/>
      <c r="F124" s="720"/>
      <c r="G124" s="720"/>
      <c r="H124" s="720"/>
      <c r="I124" s="721"/>
      <c r="J124"/>
    </row>
    <row r="125" spans="2:10" ht="18" customHeight="1" x14ac:dyDescent="0.45">
      <c r="B125" s="719" t="s">
        <v>685</v>
      </c>
      <c r="C125" s="720"/>
      <c r="D125" s="720"/>
      <c r="E125" s="720"/>
      <c r="F125" s="720"/>
      <c r="G125" s="720"/>
      <c r="H125" s="720"/>
      <c r="I125" s="721"/>
      <c r="J125"/>
    </row>
    <row r="126" spans="2:10" ht="18" customHeight="1" x14ac:dyDescent="0.45">
      <c r="B126" s="719" t="s">
        <v>686</v>
      </c>
      <c r="C126" s="720"/>
      <c r="D126" s="720"/>
      <c r="E126" s="720"/>
      <c r="F126" s="720"/>
      <c r="G126" s="720"/>
      <c r="H126" s="720"/>
      <c r="I126" s="721"/>
      <c r="J126"/>
    </row>
    <row r="127" spans="2:10" ht="18" customHeight="1" x14ac:dyDescent="0.45">
      <c r="B127" s="719" t="s">
        <v>687</v>
      </c>
      <c r="C127" s="720"/>
      <c r="D127" s="720"/>
      <c r="E127" s="720"/>
      <c r="F127" s="720"/>
      <c r="G127" s="720"/>
      <c r="H127" s="720"/>
      <c r="I127" s="721"/>
      <c r="J127"/>
    </row>
    <row r="128" spans="2:10" ht="23.5" x14ac:dyDescent="0.45">
      <c r="B128" s="878"/>
      <c r="C128" s="686" t="s">
        <v>688</v>
      </c>
      <c r="D128" s="686"/>
      <c r="E128" s="686"/>
      <c r="F128" s="686"/>
      <c r="G128" s="686"/>
      <c r="H128" s="686"/>
      <c r="I128" s="838"/>
      <c r="J128"/>
    </row>
    <row r="129" spans="2:10" ht="18" customHeight="1" thickBot="1" x14ac:dyDescent="0.5">
      <c r="B129" s="878"/>
      <c r="C129" s="686" t="s">
        <v>317</v>
      </c>
      <c r="D129" s="686"/>
      <c r="E129" s="686"/>
      <c r="F129" s="686"/>
      <c r="G129" s="686"/>
      <c r="H129" s="686"/>
      <c r="I129" s="838"/>
      <c r="J129"/>
    </row>
    <row r="130" spans="2:10" ht="18.649999999999999" customHeight="1" thickBot="1" x14ac:dyDescent="0.55000000000000004">
      <c r="B130" s="880"/>
      <c r="C130" s="875"/>
      <c r="D130" s="875"/>
      <c r="E130" s="875"/>
      <c r="F130" s="875"/>
      <c r="G130" s="875"/>
      <c r="H130" s="875"/>
      <c r="I130" s="876"/>
      <c r="J130"/>
    </row>
    <row r="131" spans="2:10" ht="28.25" customHeight="1" thickBot="1" x14ac:dyDescent="0.5">
      <c r="B131" s="131" t="s">
        <v>316</v>
      </c>
      <c r="C131" s="130"/>
      <c r="D131" s="130"/>
      <c r="E131" s="130"/>
      <c r="F131" s="130"/>
      <c r="G131" s="822" t="s">
        <v>315</v>
      </c>
      <c r="H131" s="823"/>
      <c r="I131" s="135" t="s">
        <v>314</v>
      </c>
      <c r="J131"/>
    </row>
    <row r="132" spans="2:10" ht="21.5" thickBot="1" x14ac:dyDescent="0.5">
      <c r="B132" s="131" t="s">
        <v>313</v>
      </c>
      <c r="C132" s="716"/>
      <c r="D132" s="717"/>
      <c r="E132" s="717"/>
      <c r="F132" s="718"/>
      <c r="G132" s="175"/>
      <c r="H132" s="134" t="s">
        <v>309</v>
      </c>
      <c r="I132" s="174"/>
      <c r="J132"/>
    </row>
    <row r="133" spans="2:10" ht="21.5" thickBot="1" x14ac:dyDescent="0.5">
      <c r="B133" s="133" t="s">
        <v>312</v>
      </c>
      <c r="C133" s="716"/>
      <c r="D133" s="717"/>
      <c r="E133" s="717"/>
      <c r="F133" s="718"/>
      <c r="G133" s="173"/>
      <c r="H133" s="132" t="s">
        <v>309</v>
      </c>
      <c r="I133" s="174"/>
      <c r="J133"/>
    </row>
    <row r="134" spans="2:10" ht="21.5" thickBot="1" x14ac:dyDescent="0.5">
      <c r="B134" s="131" t="s">
        <v>311</v>
      </c>
      <c r="C134" s="716"/>
      <c r="D134" s="717"/>
      <c r="E134" s="717"/>
      <c r="F134" s="718"/>
      <c r="G134" s="173"/>
      <c r="H134" s="132" t="s">
        <v>309</v>
      </c>
      <c r="I134" s="174"/>
      <c r="J134"/>
    </row>
    <row r="135" spans="2:10" ht="21.5" thickBot="1" x14ac:dyDescent="0.5">
      <c r="B135" s="131" t="s">
        <v>310</v>
      </c>
      <c r="C135" s="716"/>
      <c r="D135" s="717"/>
      <c r="E135" s="717"/>
      <c r="F135" s="718"/>
      <c r="G135" s="173"/>
      <c r="H135" s="132" t="s">
        <v>309</v>
      </c>
      <c r="I135" s="174"/>
      <c r="J135"/>
    </row>
    <row r="136" spans="2:10" ht="21.5" thickBot="1" x14ac:dyDescent="0.5">
      <c r="B136" s="835"/>
      <c r="C136" s="836"/>
      <c r="D136" s="836"/>
      <c r="E136" s="836"/>
      <c r="F136" s="836"/>
      <c r="G136" s="836"/>
      <c r="H136" s="836"/>
      <c r="I136" s="837"/>
      <c r="J136"/>
    </row>
    <row r="137" spans="2:10" ht="28.25" customHeight="1" thickBot="1" x14ac:dyDescent="0.5">
      <c r="B137" s="131" t="s">
        <v>308</v>
      </c>
      <c r="C137" s="130"/>
      <c r="D137" s="130"/>
      <c r="E137" s="130"/>
      <c r="F137" s="129"/>
      <c r="G137" s="128" t="s">
        <v>307</v>
      </c>
      <c r="H137" s="128" t="s">
        <v>306</v>
      </c>
      <c r="I137" s="128" t="s">
        <v>305</v>
      </c>
      <c r="J137"/>
    </row>
    <row r="138" spans="2:10" ht="21.5" thickBot="1" x14ac:dyDescent="0.5">
      <c r="B138" s="127" t="s">
        <v>304</v>
      </c>
      <c r="C138" s="716"/>
      <c r="D138" s="717"/>
      <c r="E138" s="717"/>
      <c r="F138" s="718"/>
      <c r="G138" s="172"/>
      <c r="H138" s="173" t="str">
        <f>E59</f>
        <v/>
      </c>
      <c r="I138" s="174"/>
      <c r="J138"/>
    </row>
    <row r="139" spans="2:10" ht="21.5" thickBot="1" x14ac:dyDescent="0.5">
      <c r="B139" s="127" t="s">
        <v>303</v>
      </c>
      <c r="C139" s="716"/>
      <c r="D139" s="717"/>
      <c r="E139" s="717"/>
      <c r="F139" s="718"/>
      <c r="G139" s="172"/>
      <c r="H139" s="173" t="str">
        <f>E59</f>
        <v/>
      </c>
      <c r="I139" s="174"/>
      <c r="J139"/>
    </row>
    <row r="140" spans="2:10" ht="21.5" thickBot="1" x14ac:dyDescent="0.5">
      <c r="B140" s="127" t="s">
        <v>302</v>
      </c>
      <c r="C140" s="716"/>
      <c r="D140" s="717"/>
      <c r="E140" s="717"/>
      <c r="F140" s="718"/>
      <c r="G140" s="172"/>
      <c r="H140" s="173" t="str">
        <f>E59</f>
        <v/>
      </c>
      <c r="I140" s="174"/>
      <c r="J140"/>
    </row>
    <row r="141" spans="2:10" ht="21.5" thickBot="1" x14ac:dyDescent="0.5">
      <c r="B141" s="127" t="s">
        <v>301</v>
      </c>
      <c r="C141" s="716"/>
      <c r="D141" s="717"/>
      <c r="E141" s="717"/>
      <c r="F141" s="718"/>
      <c r="G141" s="172"/>
      <c r="H141" s="173" t="str">
        <f>E59</f>
        <v/>
      </c>
      <c r="I141" s="174"/>
      <c r="J141"/>
    </row>
    <row r="142" spans="2:10" x14ac:dyDescent="0.45">
      <c r="J142"/>
    </row>
    <row r="143" spans="2:10" ht="19" thickBot="1" x14ac:dyDescent="0.5"/>
    <row r="144" spans="2:10" ht="59" customHeight="1" thickBot="1" x14ac:dyDescent="0.5">
      <c r="B144" s="863" t="s">
        <v>300</v>
      </c>
      <c r="C144" s="864"/>
      <c r="D144" s="865"/>
      <c r="E144" s="866"/>
      <c r="F144" s="867"/>
      <c r="G144" s="126" t="s">
        <v>299</v>
      </c>
      <c r="H144" s="868">
        <f>'Contact Info'!B4</f>
        <v>0</v>
      </c>
      <c r="I144" s="869"/>
    </row>
    <row r="146" spans="8:8" x14ac:dyDescent="0.45">
      <c r="H146" s="125"/>
    </row>
  </sheetData>
  <mergeCells count="134">
    <mergeCell ref="B99:I99"/>
    <mergeCell ref="B47:I47"/>
    <mergeCell ref="B144:C144"/>
    <mergeCell ref="D144:F144"/>
    <mergeCell ref="H144:I144"/>
    <mergeCell ref="C132:F132"/>
    <mergeCell ref="C133:F133"/>
    <mergeCell ref="B73:I73"/>
    <mergeCell ref="G75:H75"/>
    <mergeCell ref="B76:B80"/>
    <mergeCell ref="B124:I124"/>
    <mergeCell ref="B125:I125"/>
    <mergeCell ref="B126:I126"/>
    <mergeCell ref="F112:I112"/>
    <mergeCell ref="B90:F90"/>
    <mergeCell ref="B91:B95"/>
    <mergeCell ref="B128:B129"/>
    <mergeCell ref="B97:I97"/>
    <mergeCell ref="C98:I98"/>
    <mergeCell ref="C141:F141"/>
    <mergeCell ref="B130:I130"/>
    <mergeCell ref="C128:I128"/>
    <mergeCell ref="D78:F78"/>
    <mergeCell ref="D79:F79"/>
    <mergeCell ref="D94:F94"/>
    <mergeCell ref="C74:I74"/>
    <mergeCell ref="C80:I80"/>
    <mergeCell ref="B70:I70"/>
    <mergeCell ref="B71:I71"/>
    <mergeCell ref="C52:E52"/>
    <mergeCell ref="F55:I55"/>
    <mergeCell ref="C56:I56"/>
    <mergeCell ref="B57:I57"/>
    <mergeCell ref="C53:E53"/>
    <mergeCell ref="D76:F76"/>
    <mergeCell ref="D77:F77"/>
    <mergeCell ref="C60:F60"/>
    <mergeCell ref="B68:I68"/>
    <mergeCell ref="F52:I52"/>
    <mergeCell ref="F53:I53"/>
    <mergeCell ref="F54:I54"/>
    <mergeCell ref="B69:I69"/>
    <mergeCell ref="B72:I72"/>
    <mergeCell ref="C55:E55"/>
    <mergeCell ref="C54:E54"/>
    <mergeCell ref="C139:F139"/>
    <mergeCell ref="C140:F140"/>
    <mergeCell ref="C134:F134"/>
    <mergeCell ref="C135:F135"/>
    <mergeCell ref="G110:H110"/>
    <mergeCell ref="F104:G104"/>
    <mergeCell ref="D117:I118"/>
    <mergeCell ref="C117:C118"/>
    <mergeCell ref="B113:I113"/>
    <mergeCell ref="F105:G105"/>
    <mergeCell ref="G131:H131"/>
    <mergeCell ref="B127:I127"/>
    <mergeCell ref="F108:G108"/>
    <mergeCell ref="H108:I108"/>
    <mergeCell ref="B121:I121"/>
    <mergeCell ref="B122:I122"/>
    <mergeCell ref="B123:I123"/>
    <mergeCell ref="H105:I105"/>
    <mergeCell ref="B107:B108"/>
    <mergeCell ref="F106:I106"/>
    <mergeCell ref="H107:I107"/>
    <mergeCell ref="B136:I136"/>
    <mergeCell ref="C138:F138"/>
    <mergeCell ref="C129:I129"/>
    <mergeCell ref="B1:I1"/>
    <mergeCell ref="B30:E30"/>
    <mergeCell ref="F14:I15"/>
    <mergeCell ref="B31:E31"/>
    <mergeCell ref="C5:D5"/>
    <mergeCell ref="B46:F46"/>
    <mergeCell ref="B45:F45"/>
    <mergeCell ref="B44:F44"/>
    <mergeCell ref="B43:F43"/>
    <mergeCell ref="B42:F42"/>
    <mergeCell ref="G40:I40"/>
    <mergeCell ref="G41:I41"/>
    <mergeCell ref="G43:I43"/>
    <mergeCell ref="G42:I42"/>
    <mergeCell ref="G44:I44"/>
    <mergeCell ref="G46:I46"/>
    <mergeCell ref="G45:I45"/>
    <mergeCell ref="B2:I4"/>
    <mergeCell ref="F6:I6"/>
    <mergeCell ref="F5:I5"/>
    <mergeCell ref="B6:D6"/>
    <mergeCell ref="B19:I19"/>
    <mergeCell ref="B27:I27"/>
    <mergeCell ref="B22:I22"/>
    <mergeCell ref="C23:I23"/>
    <mergeCell ref="B24:I24"/>
    <mergeCell ref="B25:I25"/>
    <mergeCell ref="B26:I26"/>
    <mergeCell ref="B49:I49"/>
    <mergeCell ref="B20:I20"/>
    <mergeCell ref="B41:F41"/>
    <mergeCell ref="B40:F40"/>
    <mergeCell ref="B39:F39"/>
    <mergeCell ref="G39:I39"/>
    <mergeCell ref="B35:E35"/>
    <mergeCell ref="B36:E36"/>
    <mergeCell ref="B38:I38"/>
    <mergeCell ref="B37:I37"/>
    <mergeCell ref="B21:I21"/>
    <mergeCell ref="B29:I29"/>
    <mergeCell ref="B28:I28"/>
    <mergeCell ref="B16:I16"/>
    <mergeCell ref="B17:I17"/>
    <mergeCell ref="B34:E34"/>
    <mergeCell ref="B33:E33"/>
    <mergeCell ref="B32:E32"/>
    <mergeCell ref="B120:I120"/>
    <mergeCell ref="B8:I8"/>
    <mergeCell ref="B9:I9"/>
    <mergeCell ref="B10:I10"/>
    <mergeCell ref="B110:B111"/>
    <mergeCell ref="B101:B102"/>
    <mergeCell ref="B104:B105"/>
    <mergeCell ref="F102:I102"/>
    <mergeCell ref="H104:I104"/>
    <mergeCell ref="B100:I100"/>
    <mergeCell ref="D92:F92"/>
    <mergeCell ref="D93:F93"/>
    <mergeCell ref="B86:I86"/>
    <mergeCell ref="B87:I87"/>
    <mergeCell ref="D91:F91"/>
    <mergeCell ref="B82:I83"/>
    <mergeCell ref="B84:I85"/>
    <mergeCell ref="B67:I67"/>
    <mergeCell ref="C18:I18"/>
  </mergeCells>
  <dataValidations disablePrompts="1" xWindow="1416" yWindow="605" count="9">
    <dataValidation type="list" allowBlank="1" showInputMessage="1" showErrorMessage="1" sqref="I76:I79 F36:I36 I91:I94 H111 C115 I132:I135 I138:I141" xr:uid="{00000000-0002-0000-0400-000000000000}">
      <formula1>"Yes, No"</formula1>
    </dataValidation>
    <dataValidation allowBlank="1" showInputMessage="1" showErrorMessage="1" promptTitle="Outside Temperature" prompt="Enter the Current Outside Temp. During Assessment in Fahrenheit " sqref="E58" xr:uid="{00000000-0002-0000-0400-000001000000}"/>
    <dataValidation allowBlank="1" showInputMessage="1" showErrorMessage="1" promptTitle="Spillage " prompt="Enter Amount of Time in Seconds _x000a_" sqref="G76:G79" xr:uid="{00000000-0002-0000-0400-000002000000}"/>
    <dataValidation allowBlank="1" showInputMessage="1" showErrorMessage="1" promptTitle="Pressure (Pa)" prompt="Enter Pressure Recording During Draft Test at Assessment_x000a_" sqref="G91:G94" xr:uid="{00000000-0002-0000-0400-000003000000}"/>
    <dataValidation allowBlank="1" showInputMessage="1" showErrorMessage="1" promptTitle="Ambient CO" prompt="Enter Ambient CO from Monitor During Assessment_x000a_" sqref="G110:H110" xr:uid="{00000000-0002-0000-0400-000004000000}"/>
    <dataValidation allowBlank="1" showInputMessage="1" showErrorMessage="1" promptTitle="HWH Temp" prompt="Auto-populated from Assessment Form_x000a_" sqref="G107" xr:uid="{00000000-0002-0000-0400-000005000000}"/>
    <dataValidation allowBlank="1" showInputMessage="1" showErrorMessage="1" promptTitle="Return Temp" prompt="Auto-populated from Assessment Form" sqref="F103" xr:uid="{00000000-0002-0000-0400-000006000000}"/>
    <dataValidation allowBlank="1" showInputMessage="1" showErrorMessage="1" promptTitle="Supply Temp" prompt="Auto-populated from Assessment Form" sqref="H103" xr:uid="{00000000-0002-0000-0400-000007000000}"/>
    <dataValidation allowBlank="1" showInputMessage="1" showErrorMessage="1" promptTitle="Furnace Heat Rise Range" prompt="Check Tag for Acceptable Range for Appliance _x000a_" sqref="H104:I104" xr:uid="{00000000-0002-0000-0400-000008000000}"/>
  </dataValidations>
  <pageMargins left="0.7" right="0.7" top="0.75" bottom="0.75" header="0.3" footer="0.3"/>
  <pageSetup scale="42" orientation="portrait" r:id="rId1"/>
  <rowBreaks count="3" manualBreakCount="3">
    <brk id="47" max="16383" man="1"/>
    <brk id="119" max="9" man="1"/>
    <brk id="191"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J53"/>
  <sheetViews>
    <sheetView showGridLines="0" zoomScale="90" zoomScaleNormal="90" workbookViewId="0">
      <selection activeCell="D35" sqref="D35"/>
    </sheetView>
  </sheetViews>
  <sheetFormatPr defaultRowHeight="14.5" x14ac:dyDescent="0.35"/>
  <cols>
    <col min="2" max="2" width="12.1796875" bestFit="1" customWidth="1"/>
    <col min="6" max="6" width="10.81640625" customWidth="1"/>
    <col min="7" max="7" width="29.81640625" customWidth="1"/>
    <col min="8" max="9" width="10.81640625" customWidth="1"/>
  </cols>
  <sheetData>
    <row r="1" spans="1:10" x14ac:dyDescent="0.35">
      <c r="A1" s="896"/>
      <c r="B1" s="896"/>
      <c r="C1" s="896"/>
      <c r="D1" s="896"/>
      <c r="E1" s="896"/>
      <c r="F1" s="896"/>
      <c r="G1" s="896"/>
      <c r="H1" s="896"/>
      <c r="I1" s="896"/>
      <c r="J1" s="896"/>
    </row>
    <row r="2" spans="1:10" x14ac:dyDescent="0.35">
      <c r="A2" s="896"/>
      <c r="B2" s="941"/>
      <c r="C2" s="367" t="s">
        <v>109</v>
      </c>
      <c r="D2" s="897"/>
      <c r="E2" s="897"/>
      <c r="F2" s="897"/>
      <c r="G2" s="366"/>
      <c r="H2" s="365" t="s">
        <v>134</v>
      </c>
      <c r="I2" s="355"/>
      <c r="J2" s="937"/>
    </row>
    <row r="3" spans="1:10" x14ac:dyDescent="0.35">
      <c r="A3" s="896"/>
      <c r="B3" s="941"/>
      <c r="C3" s="364" t="s">
        <v>4</v>
      </c>
      <c r="D3" s="898"/>
      <c r="E3" s="898"/>
      <c r="F3" s="898"/>
      <c r="G3" s="363"/>
      <c r="H3" s="362" t="s">
        <v>133</v>
      </c>
      <c r="I3" s="355"/>
      <c r="J3" s="937"/>
    </row>
    <row r="4" spans="1:10" ht="2.15" customHeight="1" x14ac:dyDescent="0.35">
      <c r="A4" s="896"/>
      <c r="B4" s="941"/>
      <c r="C4" s="907"/>
      <c r="D4" s="908"/>
      <c r="E4" s="908"/>
      <c r="F4" s="908"/>
      <c r="G4" s="908"/>
      <c r="H4" s="908"/>
      <c r="I4" s="909"/>
      <c r="J4" s="937"/>
    </row>
    <row r="5" spans="1:10" ht="2.15" customHeight="1" x14ac:dyDescent="0.35">
      <c r="A5" s="896"/>
      <c r="B5" s="941"/>
      <c r="C5" s="910"/>
      <c r="D5" s="911"/>
      <c r="E5" s="911"/>
      <c r="F5" s="911"/>
      <c r="G5" s="911"/>
      <c r="H5" s="911"/>
      <c r="I5" s="912"/>
      <c r="J5" s="937"/>
    </row>
    <row r="6" spans="1:10" x14ac:dyDescent="0.35">
      <c r="A6" s="896"/>
      <c r="B6" s="941"/>
      <c r="C6" s="904" t="s">
        <v>874</v>
      </c>
      <c r="D6" s="905"/>
      <c r="E6" s="905"/>
      <c r="F6" s="905"/>
      <c r="G6" s="905"/>
      <c r="H6" s="905"/>
      <c r="I6" s="906"/>
      <c r="J6" s="937"/>
    </row>
    <row r="7" spans="1:10" ht="30" customHeight="1" x14ac:dyDescent="0.35">
      <c r="A7" s="896"/>
      <c r="B7" s="942"/>
      <c r="C7" s="359" t="s">
        <v>130</v>
      </c>
      <c r="D7" s="359" t="s">
        <v>129</v>
      </c>
      <c r="E7" s="359" t="s">
        <v>128</v>
      </c>
      <c r="F7" s="359" t="s">
        <v>127</v>
      </c>
      <c r="G7" s="358" t="s">
        <v>126</v>
      </c>
      <c r="H7" s="361" t="s">
        <v>125</v>
      </c>
      <c r="I7" s="358" t="s">
        <v>124</v>
      </c>
      <c r="J7" s="938"/>
    </row>
    <row r="8" spans="1:10" x14ac:dyDescent="0.35">
      <c r="A8" s="896"/>
      <c r="B8" s="357"/>
      <c r="C8" s="360"/>
      <c r="D8" s="360"/>
      <c r="E8" s="355"/>
      <c r="F8" s="354">
        <f t="shared" ref="F8:F17" si="0">((C8*D8)/144)*E8</f>
        <v>0</v>
      </c>
      <c r="G8" s="353"/>
      <c r="H8" s="352" t="str">
        <f t="shared" ref="H8:H17" si="1">IF(G8="1/4 inch Mesh NO Louvers","0.25","0.56")</f>
        <v>0.56</v>
      </c>
      <c r="I8" s="351">
        <f t="shared" ref="I8:I17" si="2">F8*(1-H8)</f>
        <v>0</v>
      </c>
      <c r="J8" s="356" t="s">
        <v>865</v>
      </c>
    </row>
    <row r="9" spans="1:10" x14ac:dyDescent="0.35">
      <c r="A9" s="896"/>
      <c r="B9" s="357"/>
      <c r="C9" s="360"/>
      <c r="D9" s="360"/>
      <c r="E9" s="355"/>
      <c r="F9" s="354">
        <f t="shared" si="0"/>
        <v>0</v>
      </c>
      <c r="G9" s="353"/>
      <c r="H9" s="352" t="str">
        <f t="shared" si="1"/>
        <v>0.56</v>
      </c>
      <c r="I9" s="351">
        <f t="shared" si="2"/>
        <v>0</v>
      </c>
      <c r="J9" s="356" t="s">
        <v>865</v>
      </c>
    </row>
    <row r="10" spans="1:10" x14ac:dyDescent="0.35">
      <c r="A10" s="896"/>
      <c r="B10" s="357"/>
      <c r="C10" s="360"/>
      <c r="D10" s="360"/>
      <c r="E10" s="355"/>
      <c r="F10" s="354">
        <f t="shared" si="0"/>
        <v>0</v>
      </c>
      <c r="G10" s="353"/>
      <c r="H10" s="352" t="str">
        <f t="shared" si="1"/>
        <v>0.56</v>
      </c>
      <c r="I10" s="351">
        <f t="shared" si="2"/>
        <v>0</v>
      </c>
      <c r="J10" s="356" t="s">
        <v>865</v>
      </c>
    </row>
    <row r="11" spans="1:10" x14ac:dyDescent="0.35">
      <c r="A11" s="896"/>
      <c r="B11" s="357"/>
      <c r="C11" s="360"/>
      <c r="D11" s="360"/>
      <c r="E11" s="355"/>
      <c r="F11" s="354">
        <f t="shared" si="0"/>
        <v>0</v>
      </c>
      <c r="G11" s="353"/>
      <c r="H11" s="352" t="str">
        <f t="shared" si="1"/>
        <v>0.56</v>
      </c>
      <c r="I11" s="351">
        <f t="shared" si="2"/>
        <v>0</v>
      </c>
      <c r="J11" s="356" t="s">
        <v>865</v>
      </c>
    </row>
    <row r="12" spans="1:10" x14ac:dyDescent="0.35">
      <c r="A12" s="896"/>
      <c r="B12" s="357"/>
      <c r="C12" s="360"/>
      <c r="D12" s="360"/>
      <c r="E12" s="355"/>
      <c r="F12" s="354">
        <f t="shared" si="0"/>
        <v>0</v>
      </c>
      <c r="G12" s="353"/>
      <c r="H12" s="352" t="str">
        <f t="shared" si="1"/>
        <v>0.56</v>
      </c>
      <c r="I12" s="351">
        <f t="shared" si="2"/>
        <v>0</v>
      </c>
      <c r="J12" s="356" t="s">
        <v>865</v>
      </c>
    </row>
    <row r="13" spans="1:10" x14ac:dyDescent="0.35">
      <c r="A13" s="896"/>
      <c r="B13" s="357"/>
      <c r="C13" s="360"/>
      <c r="D13" s="360"/>
      <c r="E13" s="355"/>
      <c r="F13" s="354">
        <f t="shared" si="0"/>
        <v>0</v>
      </c>
      <c r="G13" s="353"/>
      <c r="H13" s="352" t="str">
        <f t="shared" si="1"/>
        <v>0.56</v>
      </c>
      <c r="I13" s="351">
        <f t="shared" si="2"/>
        <v>0</v>
      </c>
      <c r="J13" s="356" t="s">
        <v>865</v>
      </c>
    </row>
    <row r="14" spans="1:10" x14ac:dyDescent="0.35">
      <c r="A14" s="896"/>
      <c r="B14" s="417"/>
      <c r="C14" s="360"/>
      <c r="D14" s="360"/>
      <c r="E14" s="355"/>
      <c r="F14" s="354">
        <f t="shared" si="0"/>
        <v>0</v>
      </c>
      <c r="G14" s="353"/>
      <c r="H14" s="352" t="str">
        <f t="shared" si="1"/>
        <v>0.56</v>
      </c>
      <c r="I14" s="351">
        <f t="shared" si="2"/>
        <v>0</v>
      </c>
      <c r="J14" s="416" t="s">
        <v>864</v>
      </c>
    </row>
    <row r="15" spans="1:10" x14ac:dyDescent="0.35">
      <c r="A15" s="896"/>
      <c r="B15" s="417"/>
      <c r="C15" s="360"/>
      <c r="D15" s="360"/>
      <c r="E15" s="355"/>
      <c r="F15" s="354">
        <f t="shared" si="0"/>
        <v>0</v>
      </c>
      <c r="G15" s="353"/>
      <c r="H15" s="352" t="str">
        <f t="shared" si="1"/>
        <v>0.56</v>
      </c>
      <c r="I15" s="351">
        <f t="shared" si="2"/>
        <v>0</v>
      </c>
      <c r="J15" s="416" t="s">
        <v>864</v>
      </c>
    </row>
    <row r="16" spans="1:10" x14ac:dyDescent="0.35">
      <c r="A16" s="896"/>
      <c r="B16" s="417"/>
      <c r="C16" s="360"/>
      <c r="D16" s="360"/>
      <c r="E16" s="355"/>
      <c r="F16" s="354">
        <f t="shared" si="0"/>
        <v>0</v>
      </c>
      <c r="G16" s="353"/>
      <c r="H16" s="352" t="str">
        <f t="shared" si="1"/>
        <v>0.56</v>
      </c>
      <c r="I16" s="351">
        <f t="shared" si="2"/>
        <v>0</v>
      </c>
      <c r="J16" s="416" t="s">
        <v>864</v>
      </c>
    </row>
    <row r="17" spans="1:10" x14ac:dyDescent="0.35">
      <c r="A17" s="896"/>
      <c r="B17" s="417"/>
      <c r="C17" s="360"/>
      <c r="D17" s="360"/>
      <c r="E17" s="355"/>
      <c r="F17" s="354">
        <f t="shared" si="0"/>
        <v>0</v>
      </c>
      <c r="G17" s="353"/>
      <c r="H17" s="352" t="str">
        <f t="shared" si="1"/>
        <v>0.56</v>
      </c>
      <c r="I17" s="351">
        <f t="shared" si="2"/>
        <v>0</v>
      </c>
      <c r="J17" s="416" t="s">
        <v>864</v>
      </c>
    </row>
    <row r="18" spans="1:10" x14ac:dyDescent="0.35">
      <c r="A18" s="896"/>
      <c r="B18" s="952"/>
      <c r="C18" s="922" t="s">
        <v>873</v>
      </c>
      <c r="D18" s="922"/>
      <c r="E18" s="922"/>
      <c r="F18" s="922"/>
      <c r="G18" s="922"/>
      <c r="H18" s="922"/>
      <c r="I18" s="343">
        <f>SUM(I8:I13)</f>
        <v>0</v>
      </c>
      <c r="J18" s="936"/>
    </row>
    <row r="19" spans="1:10" x14ac:dyDescent="0.35">
      <c r="A19" s="896"/>
      <c r="B19" s="953"/>
      <c r="C19" s="923" t="s">
        <v>872</v>
      </c>
      <c r="D19" s="923"/>
      <c r="E19" s="923"/>
      <c r="F19" s="923"/>
      <c r="G19" s="923"/>
      <c r="H19" s="923"/>
      <c r="I19" s="343">
        <f>SUM(I14:I17)</f>
        <v>0</v>
      </c>
      <c r="J19" s="937"/>
    </row>
    <row r="20" spans="1:10" x14ac:dyDescent="0.35">
      <c r="A20" s="896"/>
      <c r="B20" s="953"/>
      <c r="C20" s="913" t="s">
        <v>871</v>
      </c>
      <c r="D20" s="914"/>
      <c r="E20" s="914"/>
      <c r="F20" s="914"/>
      <c r="G20" s="915"/>
      <c r="H20" s="919" t="s">
        <v>132</v>
      </c>
      <c r="I20" s="919"/>
      <c r="J20" s="937"/>
    </row>
    <row r="21" spans="1:10" x14ac:dyDescent="0.35">
      <c r="A21" s="896"/>
      <c r="B21" s="953"/>
      <c r="C21" s="916"/>
      <c r="D21" s="917"/>
      <c r="E21" s="917"/>
      <c r="F21" s="917"/>
      <c r="G21" s="918"/>
      <c r="H21" s="919"/>
      <c r="I21" s="919"/>
      <c r="J21" s="937"/>
    </row>
    <row r="22" spans="1:10" hidden="1" x14ac:dyDescent="0.35">
      <c r="A22" s="896"/>
      <c r="B22" s="953"/>
      <c r="C22" s="924" t="s">
        <v>870</v>
      </c>
      <c r="D22" s="925"/>
      <c r="E22" s="925"/>
      <c r="F22" s="925"/>
      <c r="G22" s="926"/>
      <c r="H22" s="920">
        <f>(I3/300)</f>
        <v>0</v>
      </c>
      <c r="I22" s="921"/>
      <c r="J22" s="937"/>
    </row>
    <row r="23" spans="1:10" ht="4.25" customHeight="1" x14ac:dyDescent="0.35">
      <c r="A23" s="896"/>
      <c r="B23" s="953"/>
      <c r="C23" s="899"/>
      <c r="D23" s="900"/>
      <c r="E23" s="900"/>
      <c r="F23" s="900"/>
      <c r="G23" s="900"/>
      <c r="H23" s="900"/>
      <c r="I23" s="901"/>
      <c r="J23" s="937"/>
    </row>
    <row r="24" spans="1:10" x14ac:dyDescent="0.35">
      <c r="A24" s="896"/>
      <c r="B24" s="953"/>
      <c r="C24" s="884" t="s">
        <v>869</v>
      </c>
      <c r="D24" s="885"/>
      <c r="E24" s="885"/>
      <c r="F24" s="885"/>
      <c r="G24" s="886"/>
      <c r="H24" s="902">
        <f>IF(H20="Yes","N/A",IF(H20="No",I3/150,"N/A"))</f>
        <v>0</v>
      </c>
      <c r="I24" s="903"/>
      <c r="J24" s="937"/>
    </row>
    <row r="25" spans="1:10" ht="4.25" customHeight="1" x14ac:dyDescent="0.35">
      <c r="A25" s="896"/>
      <c r="B25" s="953"/>
      <c r="C25" s="899"/>
      <c r="D25" s="900"/>
      <c r="E25" s="900"/>
      <c r="F25" s="900"/>
      <c r="G25" s="900"/>
      <c r="H25" s="900"/>
      <c r="I25" s="901"/>
      <c r="J25" s="937"/>
    </row>
    <row r="26" spans="1:10" x14ac:dyDescent="0.35">
      <c r="A26" s="896"/>
      <c r="B26" s="953"/>
      <c r="C26" s="927" t="s">
        <v>868</v>
      </c>
      <c r="D26" s="928"/>
      <c r="E26" s="928"/>
      <c r="F26" s="928"/>
      <c r="G26" s="929"/>
      <c r="H26" s="902" t="str">
        <f>IF(H20="No","N/A",IF(H20="Yes",H22*0.5,""))</f>
        <v>N/A</v>
      </c>
      <c r="I26" s="903"/>
      <c r="J26" s="937"/>
    </row>
    <row r="27" spans="1:10" x14ac:dyDescent="0.35">
      <c r="A27" s="896"/>
      <c r="B27" s="953"/>
      <c r="C27" s="930" t="s">
        <v>867</v>
      </c>
      <c r="D27" s="931"/>
      <c r="E27" s="931"/>
      <c r="F27" s="931"/>
      <c r="G27" s="932"/>
      <c r="H27" s="902" t="str">
        <f>IF(H20="No","N/A",IF(H20="Yes",H22*0.5,""))</f>
        <v>N/A</v>
      </c>
      <c r="I27" s="903"/>
      <c r="J27" s="937"/>
    </row>
    <row r="28" spans="1:10" ht="4.25" customHeight="1" x14ac:dyDescent="0.35">
      <c r="A28" s="896"/>
      <c r="B28" s="953"/>
      <c r="C28" s="899"/>
      <c r="D28" s="900"/>
      <c r="E28" s="900"/>
      <c r="F28" s="900"/>
      <c r="G28" s="900"/>
      <c r="H28" s="900"/>
      <c r="I28" s="901"/>
      <c r="J28" s="937"/>
    </row>
    <row r="29" spans="1:10" x14ac:dyDescent="0.35">
      <c r="A29" s="896"/>
      <c r="B29" s="953"/>
      <c r="C29" s="955" t="s">
        <v>131</v>
      </c>
      <c r="D29" s="955"/>
      <c r="E29" s="955"/>
      <c r="F29" s="955"/>
      <c r="G29" s="955"/>
      <c r="H29" s="955"/>
      <c r="I29" s="955"/>
      <c r="J29" s="937"/>
    </row>
    <row r="30" spans="1:10" x14ac:dyDescent="0.35">
      <c r="A30" s="896"/>
      <c r="B30" s="953"/>
      <c r="C30" s="944" t="s">
        <v>866</v>
      </c>
      <c r="D30" s="945"/>
      <c r="E30" s="945"/>
      <c r="F30" s="945"/>
      <c r="G30" s="945"/>
      <c r="H30" s="945"/>
      <c r="I30" s="946"/>
      <c r="J30" s="937"/>
    </row>
    <row r="31" spans="1:10" ht="39" x14ac:dyDescent="0.35">
      <c r="A31" s="896"/>
      <c r="B31" s="954"/>
      <c r="C31" s="359" t="s">
        <v>130</v>
      </c>
      <c r="D31" s="359" t="s">
        <v>129</v>
      </c>
      <c r="E31" s="359" t="s">
        <v>128</v>
      </c>
      <c r="F31" s="359" t="s">
        <v>127</v>
      </c>
      <c r="G31" s="358" t="s">
        <v>126</v>
      </c>
      <c r="H31" s="358" t="s">
        <v>125</v>
      </c>
      <c r="I31" s="358" t="s">
        <v>124</v>
      </c>
      <c r="J31" s="938"/>
    </row>
    <row r="32" spans="1:10" x14ac:dyDescent="0.35">
      <c r="A32" s="896"/>
      <c r="B32" s="357"/>
      <c r="C32" s="355"/>
      <c r="D32" s="355"/>
      <c r="E32" s="355"/>
      <c r="F32" s="354">
        <f t="shared" ref="F32:F37" si="3">((C32*D32)/144)*E32</f>
        <v>0</v>
      </c>
      <c r="G32" s="353"/>
      <c r="H32" s="352" t="str">
        <f t="shared" ref="H32:H37" si="4">IF(G32="1/4 inch Mesh NO Louvers","0.25","0.56")</f>
        <v>0.56</v>
      </c>
      <c r="I32" s="351">
        <f t="shared" ref="I32:I37" si="5">F32*(1-H32)</f>
        <v>0</v>
      </c>
      <c r="J32" s="356" t="s">
        <v>865</v>
      </c>
    </row>
    <row r="33" spans="1:10" x14ac:dyDescent="0.35">
      <c r="A33" s="896"/>
      <c r="B33" s="357"/>
      <c r="C33" s="355"/>
      <c r="D33" s="355"/>
      <c r="E33" s="355"/>
      <c r="F33" s="354">
        <f t="shared" si="3"/>
        <v>0</v>
      </c>
      <c r="G33" s="353"/>
      <c r="H33" s="352" t="str">
        <f t="shared" si="4"/>
        <v>0.56</v>
      </c>
      <c r="I33" s="351">
        <f t="shared" si="5"/>
        <v>0</v>
      </c>
      <c r="J33" s="356" t="s">
        <v>865</v>
      </c>
    </row>
    <row r="34" spans="1:10" x14ac:dyDescent="0.35">
      <c r="A34" s="896"/>
      <c r="B34" s="357"/>
      <c r="C34" s="355"/>
      <c r="D34" s="355"/>
      <c r="E34" s="355"/>
      <c r="F34" s="354">
        <f t="shared" si="3"/>
        <v>0</v>
      </c>
      <c r="G34" s="353"/>
      <c r="H34" s="352" t="str">
        <f t="shared" si="4"/>
        <v>0.56</v>
      </c>
      <c r="I34" s="351">
        <f t="shared" si="5"/>
        <v>0</v>
      </c>
      <c r="J34" s="356" t="s">
        <v>865</v>
      </c>
    </row>
    <row r="35" spans="1:10" x14ac:dyDescent="0.35">
      <c r="A35" s="896"/>
      <c r="B35" s="417"/>
      <c r="C35" s="355"/>
      <c r="D35" s="355"/>
      <c r="E35" s="355"/>
      <c r="F35" s="354">
        <f t="shared" si="3"/>
        <v>0</v>
      </c>
      <c r="G35" s="353"/>
      <c r="H35" s="352" t="str">
        <f t="shared" si="4"/>
        <v>0.56</v>
      </c>
      <c r="I35" s="351">
        <f t="shared" si="5"/>
        <v>0</v>
      </c>
      <c r="J35" s="416" t="s">
        <v>864</v>
      </c>
    </row>
    <row r="36" spans="1:10" x14ac:dyDescent="0.35">
      <c r="A36" s="896"/>
      <c r="B36" s="417"/>
      <c r="C36" s="355"/>
      <c r="D36" s="355"/>
      <c r="E36" s="355"/>
      <c r="F36" s="354">
        <f t="shared" si="3"/>
        <v>0</v>
      </c>
      <c r="G36" s="353"/>
      <c r="H36" s="352" t="str">
        <f t="shared" si="4"/>
        <v>0.56</v>
      </c>
      <c r="I36" s="351">
        <f t="shared" si="5"/>
        <v>0</v>
      </c>
      <c r="J36" s="416" t="s">
        <v>864</v>
      </c>
    </row>
    <row r="37" spans="1:10" x14ac:dyDescent="0.35">
      <c r="A37" s="896"/>
      <c r="B37" s="418"/>
      <c r="C37" s="350"/>
      <c r="D37" s="350"/>
      <c r="E37" s="350"/>
      <c r="F37" s="349">
        <f t="shared" si="3"/>
        <v>0</v>
      </c>
      <c r="G37" s="348"/>
      <c r="H37" s="347" t="str">
        <f t="shared" si="4"/>
        <v>0.56</v>
      </c>
      <c r="I37" s="346">
        <f t="shared" si="5"/>
        <v>0</v>
      </c>
      <c r="J37" s="419" t="s">
        <v>863</v>
      </c>
    </row>
    <row r="38" spans="1:10" ht="4.25" customHeight="1" x14ac:dyDescent="0.35">
      <c r="A38" s="896"/>
      <c r="B38" s="345"/>
      <c r="C38" s="893"/>
      <c r="D38" s="894"/>
      <c r="E38" s="894"/>
      <c r="F38" s="894"/>
      <c r="G38" s="894"/>
      <c r="H38" s="894"/>
      <c r="I38" s="895"/>
      <c r="J38" s="344"/>
    </row>
    <row r="39" spans="1:10" x14ac:dyDescent="0.35">
      <c r="A39" s="896"/>
      <c r="B39" s="939"/>
      <c r="C39" s="949" t="s">
        <v>862</v>
      </c>
      <c r="D39" s="950"/>
      <c r="E39" s="950"/>
      <c r="F39" s="950"/>
      <c r="G39" s="950"/>
      <c r="H39" s="950"/>
      <c r="I39" s="343" t="str">
        <f>IF(H20="Yes","N/A",IF(SUM(I8:I17)+SUM(I32:I37)&gt;=H24,"Yes","No"))</f>
        <v>Yes</v>
      </c>
      <c r="J39" s="940"/>
    </row>
    <row r="40" spans="1:10" ht="4.25" customHeight="1" x14ac:dyDescent="0.35">
      <c r="A40" s="896"/>
      <c r="B40" s="939"/>
      <c r="C40" s="899"/>
      <c r="D40" s="900"/>
      <c r="E40" s="900"/>
      <c r="F40" s="900"/>
      <c r="G40" s="900"/>
      <c r="H40" s="900"/>
      <c r="I40" s="901"/>
      <c r="J40" s="940"/>
    </row>
    <row r="41" spans="1:10" x14ac:dyDescent="0.35">
      <c r="A41" s="896"/>
      <c r="B41" s="939"/>
      <c r="C41" s="947" t="s">
        <v>861</v>
      </c>
      <c r="D41" s="947"/>
      <c r="E41" s="947"/>
      <c r="F41" s="947"/>
      <c r="G41" s="947"/>
      <c r="H41" s="947"/>
      <c r="I41" s="341" t="str">
        <f>IF(H20="No","N/A",IF(SUM(I8:I13)+SUM(I32:I34)&gt;=H26,"Yes",IF(SUM(I8:I13)+SUM(I32:I34)&gt;=H24,"Yes","No")))</f>
        <v>N/A</v>
      </c>
      <c r="J41" s="342"/>
    </row>
    <row r="42" spans="1:10" x14ac:dyDescent="0.35">
      <c r="A42" s="896"/>
      <c r="B42" s="939"/>
      <c r="C42" s="948" t="s">
        <v>860</v>
      </c>
      <c r="D42" s="948"/>
      <c r="E42" s="948"/>
      <c r="F42" s="948"/>
      <c r="G42" s="948"/>
      <c r="H42" s="948"/>
      <c r="I42" s="341" t="str">
        <f>IF(H20="No","N/A",IF(SUM(I14:I17)+SUM(I35:I37)&gt;=H26,"Yes",IF(SUM(I8:I13)+SUM(I32:I34)&gt;=H24,"Yes","No")))</f>
        <v>N/A</v>
      </c>
    </row>
    <row r="43" spans="1:10" hidden="1" x14ac:dyDescent="0.35">
      <c r="A43" s="896"/>
      <c r="B43" s="939"/>
      <c r="C43" s="951" t="s">
        <v>859</v>
      </c>
      <c r="D43" s="951"/>
      <c r="E43" s="951"/>
      <c r="F43" s="951"/>
      <c r="G43" s="951"/>
      <c r="H43" s="951"/>
      <c r="I43" s="245" t="str">
        <f>IF(SUM(I8:I13)+SUM(I32:I35)&gt;=H24,"Yes","No")&amp;IF(H20="Yes","False","")</f>
        <v>Yes</v>
      </c>
    </row>
    <row r="44" spans="1:10" x14ac:dyDescent="0.35">
      <c r="A44" s="896"/>
      <c r="B44" s="939"/>
      <c r="C44" s="943" t="s">
        <v>123</v>
      </c>
      <c r="D44" s="943"/>
      <c r="E44" s="943"/>
      <c r="F44" s="943"/>
      <c r="G44" s="943"/>
      <c r="H44" s="943"/>
      <c r="I44" s="943"/>
    </row>
    <row r="47" spans="1:10" x14ac:dyDescent="0.35">
      <c r="B47" s="97"/>
      <c r="C47" s="933" t="s">
        <v>858</v>
      </c>
      <c r="D47" s="934"/>
      <c r="E47" s="934"/>
      <c r="F47" s="934"/>
      <c r="G47" s="934"/>
      <c r="H47" s="934"/>
      <c r="I47" s="935"/>
      <c r="J47" s="97"/>
    </row>
    <row r="48" spans="1:10" ht="4.25" customHeight="1" x14ac:dyDescent="0.35">
      <c r="B48" s="339"/>
      <c r="C48" s="893"/>
      <c r="D48" s="894"/>
      <c r="E48" s="894"/>
      <c r="F48" s="894"/>
      <c r="G48" s="894"/>
      <c r="H48" s="894"/>
      <c r="I48" s="895"/>
      <c r="J48" s="338"/>
    </row>
    <row r="49" spans="2:10" x14ac:dyDescent="0.35">
      <c r="B49" s="97"/>
      <c r="C49" s="884" t="s">
        <v>857</v>
      </c>
      <c r="D49" s="885"/>
      <c r="E49" s="885"/>
      <c r="F49" s="885"/>
      <c r="G49" s="885"/>
      <c r="H49" s="886"/>
      <c r="I49" s="340">
        <f>IF(H20="Yes","N/A",I18+I19+SUM(I32:I37)-H24)</f>
        <v>0</v>
      </c>
      <c r="J49" s="97"/>
    </row>
    <row r="50" spans="2:10" ht="4.25" customHeight="1" x14ac:dyDescent="0.35">
      <c r="B50" s="339"/>
      <c r="C50" s="893"/>
      <c r="D50" s="894"/>
      <c r="E50" s="894"/>
      <c r="F50" s="894"/>
      <c r="G50" s="894"/>
      <c r="H50" s="894"/>
      <c r="I50" s="895"/>
      <c r="J50" s="338"/>
    </row>
    <row r="51" spans="2:10" x14ac:dyDescent="0.35">
      <c r="C51" s="887" t="s">
        <v>856</v>
      </c>
      <c r="D51" s="888"/>
      <c r="E51" s="888"/>
      <c r="F51" s="888"/>
      <c r="G51" s="888"/>
      <c r="H51" s="889"/>
      <c r="I51" s="340" t="str">
        <f>IF(H20="no","N/A",I18+SUM(I32:I34)-H22*0.5)</f>
        <v>N/A</v>
      </c>
    </row>
    <row r="52" spans="2:10" ht="4.25" customHeight="1" x14ac:dyDescent="0.35">
      <c r="B52" s="339"/>
      <c r="C52" s="893"/>
      <c r="D52" s="894"/>
      <c r="E52" s="894"/>
      <c r="F52" s="894"/>
      <c r="G52" s="894"/>
      <c r="H52" s="894"/>
      <c r="I52" s="895"/>
      <c r="J52" s="338"/>
    </row>
    <row r="53" spans="2:10" x14ac:dyDescent="0.35">
      <c r="C53" s="890" t="s">
        <v>855</v>
      </c>
      <c r="D53" s="891"/>
      <c r="E53" s="891"/>
      <c r="F53" s="891"/>
      <c r="G53" s="891"/>
      <c r="H53" s="892"/>
      <c r="I53" s="337" t="str">
        <f>IF(H20="no","N/A",I19+SUM(I35:I37)-H22*0.5)</f>
        <v>N/A</v>
      </c>
    </row>
  </sheetData>
  <dataConsolidate/>
  <mergeCells count="43">
    <mergeCell ref="C47:I47"/>
    <mergeCell ref="J18:J31"/>
    <mergeCell ref="A2:A44"/>
    <mergeCell ref="B39:B44"/>
    <mergeCell ref="C40:I40"/>
    <mergeCell ref="J39:J40"/>
    <mergeCell ref="J2:J7"/>
    <mergeCell ref="B2:B7"/>
    <mergeCell ref="C44:I44"/>
    <mergeCell ref="C30:I30"/>
    <mergeCell ref="C41:H41"/>
    <mergeCell ref="C42:H42"/>
    <mergeCell ref="C39:H39"/>
    <mergeCell ref="C43:H43"/>
    <mergeCell ref="B18:B31"/>
    <mergeCell ref="C29:I29"/>
    <mergeCell ref="C24:G24"/>
    <mergeCell ref="C26:G26"/>
    <mergeCell ref="C27:G27"/>
    <mergeCell ref="C38:I38"/>
    <mergeCell ref="C23:I23"/>
    <mergeCell ref="A1:J1"/>
    <mergeCell ref="D2:F2"/>
    <mergeCell ref="D3:F3"/>
    <mergeCell ref="C28:I28"/>
    <mergeCell ref="H24:I24"/>
    <mergeCell ref="H26:I26"/>
    <mergeCell ref="H27:I27"/>
    <mergeCell ref="C6:I6"/>
    <mergeCell ref="C4:I5"/>
    <mergeCell ref="C25:I25"/>
    <mergeCell ref="C20:G21"/>
    <mergeCell ref="H20:I21"/>
    <mergeCell ref="H22:I22"/>
    <mergeCell ref="C18:H18"/>
    <mergeCell ref="C19:H19"/>
    <mergeCell ref="C22:G22"/>
    <mergeCell ref="C49:H49"/>
    <mergeCell ref="C51:H51"/>
    <mergeCell ref="C53:H53"/>
    <mergeCell ref="C48:I48"/>
    <mergeCell ref="C50:I50"/>
    <mergeCell ref="C52:I52"/>
  </mergeCells>
  <dataValidations count="26">
    <dataValidation type="list" allowBlank="1" showInputMessage="1" showErrorMessage="1" sqref="B14:B17 B35:B37" xr:uid="{00000000-0002-0000-0300-000000000000}">
      <formula1>"Soffit, C. Soffit, Other"</formula1>
    </dataValidation>
    <dataValidation type="list" allowBlank="1" showInputMessage="1" showErrorMessage="1" sqref="B8:B13 B32:B34" xr:uid="{00000000-0002-0000-0300-000001000000}">
      <formula1>"Static, Roof Turbine, Ridge, Gable, Other"</formula1>
    </dataValidation>
    <dataValidation allowBlank="1" showInputMessage="1" showErrorMessage="1" promptTitle="Attic Ventilation to Add" prompt="This is the total square footage of venting that needs to be added to achieve proper attic ventialtion, based on the information completed above." sqref="H27:I27" xr:uid="{00000000-0002-0000-0300-000002000000}"/>
    <dataValidation allowBlank="1" showInputMessage="1" showErrorMessage="1" promptTitle="Attic Ventilation to Add" prompt="This is the total square footage of venting that needs to be added to achieve proper attic ventialtion, based on the information completed above. " sqref="H26:I26" xr:uid="{00000000-0002-0000-0300-000003000000}"/>
    <dataValidation allowBlank="1" showInputMessage="1" showErrorMessage="1" promptTitle="Gable Vent Lenght In" prompt="Enter the custom length size of the existing gable vent in inches" sqref="C9" xr:uid="{00000000-0002-0000-0300-000004000000}"/>
    <dataValidation allowBlank="1" showInputMessage="1" showErrorMessage="1" promptTitle="Static Vent Length In " prompt="Enter the custom length size of the existing gable vent in inches" sqref="C10:C11" xr:uid="{00000000-0002-0000-0300-000005000000}"/>
    <dataValidation allowBlank="1" showInputMessage="1" showErrorMessage="1" promptTitle="Ridge Vent Length In" prompt="Enter the custom length size of the existing gable vent in inches" sqref="C12:C13" xr:uid="{00000000-0002-0000-0300-000006000000}"/>
    <dataValidation allowBlank="1" showInputMessage="1" showErrorMessage="1" promptTitle="Ridge Vent Width In" prompt="Enter the custom width size of the existing gable vent in inches" sqref="D12:D13" xr:uid="{00000000-0002-0000-0300-000007000000}"/>
    <dataValidation allowBlank="1" showInputMessage="1" showErrorMessage="1" promptTitle="Static Vent Width In" prompt="Enter the custom width size of the existing gable vent in inches" sqref="D10:D11" xr:uid="{00000000-0002-0000-0300-000008000000}"/>
    <dataValidation allowBlank="1" showInputMessage="1" showErrorMessage="1" promptTitle="Low Ventilation " sqref="I42" xr:uid="{00000000-0002-0000-0300-000009000000}"/>
    <dataValidation allowBlank="1" showInputMessage="1" showErrorMessage="1" promptTitle="Total Vent Sq Ft " prompt="Formula: Length x Width divided by 144" sqref="F7" xr:uid="{00000000-0002-0000-0300-00000A000000}"/>
    <dataValidation allowBlank="1" showInputMessage="1" showErrorMessage="1" promptTitle="Total Vent Sq Ft" prompt="Formula: Length x Width divided by 144" sqref="F31" xr:uid="{00000000-0002-0000-0300-00000B000000}"/>
    <dataValidation allowBlank="1" showInputMessage="1" showErrorMessage="1" promptTitle="Attic Square Footage" prompt="Enter the approximate attic square footage. If there is more than one attic space in the house, you will complete a ventilation calculator per attic space. Only enter square footage for the specific attic space you are assessing." sqref="I3" xr:uid="{00000000-0002-0000-0300-00000C000000}"/>
    <dataValidation allowBlank="1" showInputMessage="1" showErrorMessage="1" promptTitle="House Square Footage" prompt="Enter the approximate house square footage" sqref="I2" xr:uid="{00000000-0002-0000-0300-00000D000000}"/>
    <dataValidation allowBlank="1" showInputMessage="1" showErrorMessage="1" prompt="Enter Client's Name" sqref="D2" xr:uid="{00000000-0002-0000-0300-00000E000000}"/>
    <dataValidation allowBlank="1" showInputMessage="1" showErrorMessage="1" promptTitle="Job Number" prompt="Enter the job number/client ID/audit number for this client. " sqref="D3" xr:uid="{00000000-0002-0000-0300-00000F000000}"/>
    <dataValidation type="list" allowBlank="1" showInputMessage="1" showErrorMessage="1" promptTitle="Vent Mesh Type" prompt="Select Type of Venting Mesh closest to existing Vent Type._x000a_The typical vent is 1/16&quot; Mesh with Louvers." sqref="G32:G37" xr:uid="{00000000-0002-0000-0300-000010000000}">
      <formula1>"1/4 inch Mesh NO Louvers, 1/16 inch Mesh w/ Louvers"</formula1>
    </dataValidation>
    <dataValidation type="list" allowBlank="1" showInputMessage="1" showErrorMessage="1" promptTitle="Existing Vent Mesh Type" prompt="Select Type of Venting Mesh closest to existing Vent Type._x000a_The typical vent is 1/16&quot; Mesh with Louvers." sqref="G8:G17" xr:uid="{00000000-0002-0000-0300-000012000000}">
      <formula1>"1/4 inch Mesh NO Louvers, 1/16 inch Mesh w/ Louvers"</formula1>
    </dataValidation>
    <dataValidation allowBlank="1" showInputMessage="1" showErrorMessage="1" promptTitle="Gable Vent Width In" prompt="Enter the custom width size of the existing gable vent in inches" sqref="D32:D34 D8:D9" xr:uid="{00000000-0002-0000-0300-000014000000}"/>
    <dataValidation allowBlank="1" showInputMessage="1" showErrorMessage="1" promptTitle="Gable Vent Length In" prompt="Enter the custom length size of the existing gable vent in inches" sqref="C32:C34 C8" xr:uid="{00000000-0002-0000-0300-000015000000}"/>
    <dataValidation allowBlank="1" showInputMessage="1" showErrorMessage="1" promptTitle="Soffit Vent Width In" prompt="Enter the custom width size of the existing soffit vent in inches" sqref="D14:D17 D35:D37" xr:uid="{00000000-0002-0000-0300-000016000000}"/>
    <dataValidation allowBlank="1" showInputMessage="1" showErrorMessage="1" promptTitle="Soffit Vent Length In" prompt="Enter the custom length size of the existing soffit vent in inches" sqref="C35:C38 C14:C17 C48 C50 C52" xr:uid="{00000000-0002-0000-0300-000017000000}"/>
    <dataValidation allowBlank="1" showInputMessage="1" showErrorMessage="1" promptTitle="Venting Location" prompt="At the end of the work, will the venting be split ~50/50 high/low? Approximately 50% of the venting “high” (in the upper 60% of the attic space) and approximately 50% “low” (in the lower 40% of the attic space)?" sqref="C20" xr:uid="{00000000-0002-0000-0300-000018000000}"/>
    <dataValidation type="list" allowBlank="1" showInputMessage="1" showErrorMessage="1" sqref="H20" xr:uid="{00000000-0002-0000-0300-000019000000}">
      <formula1>"Yes, No"</formula1>
    </dataValidation>
    <dataValidation allowBlank="1" showInputMessage="1" showErrorMessage="1" promptTitle="Total Venting Needed for Attic" prompt="This is the total square footage of venting needed for this attic space based on the information completed above." sqref="H24 H22" xr:uid="{00000000-0002-0000-0300-00001A000000}"/>
    <dataValidation allowBlank="1" showInputMessage="1" showErrorMessage="1" promptTitle="Added Ventilation Enough?" prompt="This answer will auto-populate whether or not the estimated ventilation is sufficient, taking into consideration the vent free area. If this is a NO, more vents need to be added!" sqref="I43" xr:uid="{00000000-0002-0000-0300-00001B000000}"/>
  </dataValidations>
  <pageMargins left="0.2" right="0.2" top="0.18" bottom="0.25" header="0.75" footer="0.87"/>
  <pageSetup scale="86" orientation="portrait" r:id="rId1"/>
  <colBreaks count="1" manualBreakCount="1">
    <brk id="1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4C8E0-A28F-4FCB-94A3-4BD5D1C807BE}">
  <dimension ref="A1:E38"/>
  <sheetViews>
    <sheetView zoomScaleNormal="100" workbookViewId="0">
      <selection activeCell="H23" sqref="H23"/>
    </sheetView>
  </sheetViews>
  <sheetFormatPr defaultRowHeight="14.5" x14ac:dyDescent="0.35"/>
  <cols>
    <col min="1" max="1" width="35.6328125" customWidth="1"/>
    <col min="2" max="2" width="18.6328125" customWidth="1"/>
    <col min="3" max="3" width="5.6328125" customWidth="1"/>
    <col min="4" max="4" width="18.6328125" customWidth="1"/>
    <col min="5" max="5" width="5.6328125" customWidth="1"/>
    <col min="257" max="257" width="35.6328125" customWidth="1"/>
    <col min="258" max="258" width="18.6328125" customWidth="1"/>
    <col min="259" max="259" width="5.6328125" customWidth="1"/>
    <col min="260" max="260" width="18.6328125" customWidth="1"/>
    <col min="261" max="261" width="5.6328125" customWidth="1"/>
    <col min="513" max="513" width="35.6328125" customWidth="1"/>
    <col min="514" max="514" width="18.6328125" customWidth="1"/>
    <col min="515" max="515" width="5.6328125" customWidth="1"/>
    <col min="516" max="516" width="18.6328125" customWidth="1"/>
    <col min="517" max="517" width="5.6328125" customWidth="1"/>
    <col min="769" max="769" width="35.6328125" customWidth="1"/>
    <col min="770" max="770" width="18.6328125" customWidth="1"/>
    <col min="771" max="771" width="5.6328125" customWidth="1"/>
    <col min="772" max="772" width="18.6328125" customWidth="1"/>
    <col min="773" max="773" width="5.6328125" customWidth="1"/>
    <col min="1025" max="1025" width="35.6328125" customWidth="1"/>
    <col min="1026" max="1026" width="18.6328125" customWidth="1"/>
    <col min="1027" max="1027" width="5.6328125" customWidth="1"/>
    <col min="1028" max="1028" width="18.6328125" customWidth="1"/>
    <col min="1029" max="1029" width="5.6328125" customWidth="1"/>
    <col min="1281" max="1281" width="35.6328125" customWidth="1"/>
    <col min="1282" max="1282" width="18.6328125" customWidth="1"/>
    <col min="1283" max="1283" width="5.6328125" customWidth="1"/>
    <col min="1284" max="1284" width="18.6328125" customWidth="1"/>
    <col min="1285" max="1285" width="5.6328125" customWidth="1"/>
    <col min="1537" max="1537" width="35.6328125" customWidth="1"/>
    <col min="1538" max="1538" width="18.6328125" customWidth="1"/>
    <col min="1539" max="1539" width="5.6328125" customWidth="1"/>
    <col min="1540" max="1540" width="18.6328125" customWidth="1"/>
    <col min="1541" max="1541" width="5.6328125" customWidth="1"/>
    <col min="1793" max="1793" width="35.6328125" customWidth="1"/>
    <col min="1794" max="1794" width="18.6328125" customWidth="1"/>
    <col min="1795" max="1795" width="5.6328125" customWidth="1"/>
    <col min="1796" max="1796" width="18.6328125" customWidth="1"/>
    <col min="1797" max="1797" width="5.6328125" customWidth="1"/>
    <col min="2049" max="2049" width="35.6328125" customWidth="1"/>
    <col min="2050" max="2050" width="18.6328125" customWidth="1"/>
    <col min="2051" max="2051" width="5.6328125" customWidth="1"/>
    <col min="2052" max="2052" width="18.6328125" customWidth="1"/>
    <col min="2053" max="2053" width="5.6328125" customWidth="1"/>
    <col min="2305" max="2305" width="35.6328125" customWidth="1"/>
    <col min="2306" max="2306" width="18.6328125" customWidth="1"/>
    <col min="2307" max="2307" width="5.6328125" customWidth="1"/>
    <col min="2308" max="2308" width="18.6328125" customWidth="1"/>
    <col min="2309" max="2309" width="5.6328125" customWidth="1"/>
    <col min="2561" max="2561" width="35.6328125" customWidth="1"/>
    <col min="2562" max="2562" width="18.6328125" customWidth="1"/>
    <col min="2563" max="2563" width="5.6328125" customWidth="1"/>
    <col min="2564" max="2564" width="18.6328125" customWidth="1"/>
    <col min="2565" max="2565" width="5.6328125" customWidth="1"/>
    <col min="2817" max="2817" width="35.6328125" customWidth="1"/>
    <col min="2818" max="2818" width="18.6328125" customWidth="1"/>
    <col min="2819" max="2819" width="5.6328125" customWidth="1"/>
    <col min="2820" max="2820" width="18.6328125" customWidth="1"/>
    <col min="2821" max="2821" width="5.6328125" customWidth="1"/>
    <col min="3073" max="3073" width="35.6328125" customWidth="1"/>
    <col min="3074" max="3074" width="18.6328125" customWidth="1"/>
    <col min="3075" max="3075" width="5.6328125" customWidth="1"/>
    <col min="3076" max="3076" width="18.6328125" customWidth="1"/>
    <col min="3077" max="3077" width="5.6328125" customWidth="1"/>
    <col min="3329" max="3329" width="35.6328125" customWidth="1"/>
    <col min="3330" max="3330" width="18.6328125" customWidth="1"/>
    <col min="3331" max="3331" width="5.6328125" customWidth="1"/>
    <col min="3332" max="3332" width="18.6328125" customWidth="1"/>
    <col min="3333" max="3333" width="5.6328125" customWidth="1"/>
    <col min="3585" max="3585" width="35.6328125" customWidth="1"/>
    <col min="3586" max="3586" width="18.6328125" customWidth="1"/>
    <col min="3587" max="3587" width="5.6328125" customWidth="1"/>
    <col min="3588" max="3588" width="18.6328125" customWidth="1"/>
    <col min="3589" max="3589" width="5.6328125" customWidth="1"/>
    <col min="3841" max="3841" width="35.6328125" customWidth="1"/>
    <col min="3842" max="3842" width="18.6328125" customWidth="1"/>
    <col min="3843" max="3843" width="5.6328125" customWidth="1"/>
    <col min="3844" max="3844" width="18.6328125" customWidth="1"/>
    <col min="3845" max="3845" width="5.6328125" customWidth="1"/>
    <col min="4097" max="4097" width="35.6328125" customWidth="1"/>
    <col min="4098" max="4098" width="18.6328125" customWidth="1"/>
    <col min="4099" max="4099" width="5.6328125" customWidth="1"/>
    <col min="4100" max="4100" width="18.6328125" customWidth="1"/>
    <col min="4101" max="4101" width="5.6328125" customWidth="1"/>
    <col min="4353" max="4353" width="35.6328125" customWidth="1"/>
    <col min="4354" max="4354" width="18.6328125" customWidth="1"/>
    <col min="4355" max="4355" width="5.6328125" customWidth="1"/>
    <col min="4356" max="4356" width="18.6328125" customWidth="1"/>
    <col min="4357" max="4357" width="5.6328125" customWidth="1"/>
    <col min="4609" max="4609" width="35.6328125" customWidth="1"/>
    <col min="4610" max="4610" width="18.6328125" customWidth="1"/>
    <col min="4611" max="4611" width="5.6328125" customWidth="1"/>
    <col min="4612" max="4612" width="18.6328125" customWidth="1"/>
    <col min="4613" max="4613" width="5.6328125" customWidth="1"/>
    <col min="4865" max="4865" width="35.6328125" customWidth="1"/>
    <col min="4866" max="4866" width="18.6328125" customWidth="1"/>
    <col min="4867" max="4867" width="5.6328125" customWidth="1"/>
    <col min="4868" max="4868" width="18.6328125" customWidth="1"/>
    <col min="4869" max="4869" width="5.6328125" customWidth="1"/>
    <col min="5121" max="5121" width="35.6328125" customWidth="1"/>
    <col min="5122" max="5122" width="18.6328125" customWidth="1"/>
    <col min="5123" max="5123" width="5.6328125" customWidth="1"/>
    <col min="5124" max="5124" width="18.6328125" customWidth="1"/>
    <col min="5125" max="5125" width="5.6328125" customWidth="1"/>
    <col min="5377" max="5377" width="35.6328125" customWidth="1"/>
    <col min="5378" max="5378" width="18.6328125" customWidth="1"/>
    <col min="5379" max="5379" width="5.6328125" customWidth="1"/>
    <col min="5380" max="5380" width="18.6328125" customWidth="1"/>
    <col min="5381" max="5381" width="5.6328125" customWidth="1"/>
    <col min="5633" max="5633" width="35.6328125" customWidth="1"/>
    <col min="5634" max="5634" width="18.6328125" customWidth="1"/>
    <col min="5635" max="5635" width="5.6328125" customWidth="1"/>
    <col min="5636" max="5636" width="18.6328125" customWidth="1"/>
    <col min="5637" max="5637" width="5.6328125" customWidth="1"/>
    <col min="5889" max="5889" width="35.6328125" customWidth="1"/>
    <col min="5890" max="5890" width="18.6328125" customWidth="1"/>
    <col min="5891" max="5891" width="5.6328125" customWidth="1"/>
    <col min="5892" max="5892" width="18.6328125" customWidth="1"/>
    <col min="5893" max="5893" width="5.6328125" customWidth="1"/>
    <col min="6145" max="6145" width="35.6328125" customWidth="1"/>
    <col min="6146" max="6146" width="18.6328125" customWidth="1"/>
    <col min="6147" max="6147" width="5.6328125" customWidth="1"/>
    <col min="6148" max="6148" width="18.6328125" customWidth="1"/>
    <col min="6149" max="6149" width="5.6328125" customWidth="1"/>
    <col min="6401" max="6401" width="35.6328125" customWidth="1"/>
    <col min="6402" max="6402" width="18.6328125" customWidth="1"/>
    <col min="6403" max="6403" width="5.6328125" customWidth="1"/>
    <col min="6404" max="6404" width="18.6328125" customWidth="1"/>
    <col min="6405" max="6405" width="5.6328125" customWidth="1"/>
    <col min="6657" max="6657" width="35.6328125" customWidth="1"/>
    <col min="6658" max="6658" width="18.6328125" customWidth="1"/>
    <col min="6659" max="6659" width="5.6328125" customWidth="1"/>
    <col min="6660" max="6660" width="18.6328125" customWidth="1"/>
    <col min="6661" max="6661" width="5.6328125" customWidth="1"/>
    <col min="6913" max="6913" width="35.6328125" customWidth="1"/>
    <col min="6914" max="6914" width="18.6328125" customWidth="1"/>
    <col min="6915" max="6915" width="5.6328125" customWidth="1"/>
    <col min="6916" max="6916" width="18.6328125" customWidth="1"/>
    <col min="6917" max="6917" width="5.6328125" customWidth="1"/>
    <col min="7169" max="7169" width="35.6328125" customWidth="1"/>
    <col min="7170" max="7170" width="18.6328125" customWidth="1"/>
    <col min="7171" max="7171" width="5.6328125" customWidth="1"/>
    <col min="7172" max="7172" width="18.6328125" customWidth="1"/>
    <col min="7173" max="7173" width="5.6328125" customWidth="1"/>
    <col min="7425" max="7425" width="35.6328125" customWidth="1"/>
    <col min="7426" max="7426" width="18.6328125" customWidth="1"/>
    <col min="7427" max="7427" width="5.6328125" customWidth="1"/>
    <col min="7428" max="7428" width="18.6328125" customWidth="1"/>
    <col min="7429" max="7429" width="5.6328125" customWidth="1"/>
    <col min="7681" max="7681" width="35.6328125" customWidth="1"/>
    <col min="7682" max="7682" width="18.6328125" customWidth="1"/>
    <col min="7683" max="7683" width="5.6328125" customWidth="1"/>
    <col min="7684" max="7684" width="18.6328125" customWidth="1"/>
    <col min="7685" max="7685" width="5.6328125" customWidth="1"/>
    <col min="7937" max="7937" width="35.6328125" customWidth="1"/>
    <col min="7938" max="7938" width="18.6328125" customWidth="1"/>
    <col min="7939" max="7939" width="5.6328125" customWidth="1"/>
    <col min="7940" max="7940" width="18.6328125" customWidth="1"/>
    <col min="7941" max="7941" width="5.6328125" customWidth="1"/>
    <col min="8193" max="8193" width="35.6328125" customWidth="1"/>
    <col min="8194" max="8194" width="18.6328125" customWidth="1"/>
    <col min="8195" max="8195" width="5.6328125" customWidth="1"/>
    <col min="8196" max="8196" width="18.6328125" customWidth="1"/>
    <col min="8197" max="8197" width="5.6328125" customWidth="1"/>
    <col min="8449" max="8449" width="35.6328125" customWidth="1"/>
    <col min="8450" max="8450" width="18.6328125" customWidth="1"/>
    <col min="8451" max="8451" width="5.6328125" customWidth="1"/>
    <col min="8452" max="8452" width="18.6328125" customWidth="1"/>
    <col min="8453" max="8453" width="5.6328125" customWidth="1"/>
    <col min="8705" max="8705" width="35.6328125" customWidth="1"/>
    <col min="8706" max="8706" width="18.6328125" customWidth="1"/>
    <col min="8707" max="8707" width="5.6328125" customWidth="1"/>
    <col min="8708" max="8708" width="18.6328125" customWidth="1"/>
    <col min="8709" max="8709" width="5.6328125" customWidth="1"/>
    <col min="8961" max="8961" width="35.6328125" customWidth="1"/>
    <col min="8962" max="8962" width="18.6328125" customWidth="1"/>
    <col min="8963" max="8963" width="5.6328125" customWidth="1"/>
    <col min="8964" max="8964" width="18.6328125" customWidth="1"/>
    <col min="8965" max="8965" width="5.6328125" customWidth="1"/>
    <col min="9217" max="9217" width="35.6328125" customWidth="1"/>
    <col min="9218" max="9218" width="18.6328125" customWidth="1"/>
    <col min="9219" max="9219" width="5.6328125" customWidth="1"/>
    <col min="9220" max="9220" width="18.6328125" customWidth="1"/>
    <col min="9221" max="9221" width="5.6328125" customWidth="1"/>
    <col min="9473" max="9473" width="35.6328125" customWidth="1"/>
    <col min="9474" max="9474" width="18.6328125" customWidth="1"/>
    <col min="9475" max="9475" width="5.6328125" customWidth="1"/>
    <col min="9476" max="9476" width="18.6328125" customWidth="1"/>
    <col min="9477" max="9477" width="5.6328125" customWidth="1"/>
    <col min="9729" max="9729" width="35.6328125" customWidth="1"/>
    <col min="9730" max="9730" width="18.6328125" customWidth="1"/>
    <col min="9731" max="9731" width="5.6328125" customWidth="1"/>
    <col min="9732" max="9732" width="18.6328125" customWidth="1"/>
    <col min="9733" max="9733" width="5.6328125" customWidth="1"/>
    <col min="9985" max="9985" width="35.6328125" customWidth="1"/>
    <col min="9986" max="9986" width="18.6328125" customWidth="1"/>
    <col min="9987" max="9987" width="5.6328125" customWidth="1"/>
    <col min="9988" max="9988" width="18.6328125" customWidth="1"/>
    <col min="9989" max="9989" width="5.6328125" customWidth="1"/>
    <col min="10241" max="10241" width="35.6328125" customWidth="1"/>
    <col min="10242" max="10242" width="18.6328125" customWidth="1"/>
    <col min="10243" max="10243" width="5.6328125" customWidth="1"/>
    <col min="10244" max="10244" width="18.6328125" customWidth="1"/>
    <col min="10245" max="10245" width="5.6328125" customWidth="1"/>
    <col min="10497" max="10497" width="35.6328125" customWidth="1"/>
    <col min="10498" max="10498" width="18.6328125" customWidth="1"/>
    <col min="10499" max="10499" width="5.6328125" customWidth="1"/>
    <col min="10500" max="10500" width="18.6328125" customWidth="1"/>
    <col min="10501" max="10501" width="5.6328125" customWidth="1"/>
    <col min="10753" max="10753" width="35.6328125" customWidth="1"/>
    <col min="10754" max="10754" width="18.6328125" customWidth="1"/>
    <col min="10755" max="10755" width="5.6328125" customWidth="1"/>
    <col min="10756" max="10756" width="18.6328125" customWidth="1"/>
    <col min="10757" max="10757" width="5.6328125" customWidth="1"/>
    <col min="11009" max="11009" width="35.6328125" customWidth="1"/>
    <col min="11010" max="11010" width="18.6328125" customWidth="1"/>
    <col min="11011" max="11011" width="5.6328125" customWidth="1"/>
    <col min="11012" max="11012" width="18.6328125" customWidth="1"/>
    <col min="11013" max="11013" width="5.6328125" customWidth="1"/>
    <col min="11265" max="11265" width="35.6328125" customWidth="1"/>
    <col min="11266" max="11266" width="18.6328125" customWidth="1"/>
    <col min="11267" max="11267" width="5.6328125" customWidth="1"/>
    <col min="11268" max="11268" width="18.6328125" customWidth="1"/>
    <col min="11269" max="11269" width="5.6328125" customWidth="1"/>
    <col min="11521" max="11521" width="35.6328125" customWidth="1"/>
    <col min="11522" max="11522" width="18.6328125" customWidth="1"/>
    <col min="11523" max="11523" width="5.6328125" customWidth="1"/>
    <col min="11524" max="11524" width="18.6328125" customWidth="1"/>
    <col min="11525" max="11525" width="5.6328125" customWidth="1"/>
    <col min="11777" max="11777" width="35.6328125" customWidth="1"/>
    <col min="11778" max="11778" width="18.6328125" customWidth="1"/>
    <col min="11779" max="11779" width="5.6328125" customWidth="1"/>
    <col min="11780" max="11780" width="18.6328125" customWidth="1"/>
    <col min="11781" max="11781" width="5.6328125" customWidth="1"/>
    <col min="12033" max="12033" width="35.6328125" customWidth="1"/>
    <col min="12034" max="12034" width="18.6328125" customWidth="1"/>
    <col min="12035" max="12035" width="5.6328125" customWidth="1"/>
    <col min="12036" max="12036" width="18.6328125" customWidth="1"/>
    <col min="12037" max="12037" width="5.6328125" customWidth="1"/>
    <col min="12289" max="12289" width="35.6328125" customWidth="1"/>
    <col min="12290" max="12290" width="18.6328125" customWidth="1"/>
    <col min="12291" max="12291" width="5.6328125" customWidth="1"/>
    <col min="12292" max="12292" width="18.6328125" customWidth="1"/>
    <col min="12293" max="12293" width="5.6328125" customWidth="1"/>
    <col min="12545" max="12545" width="35.6328125" customWidth="1"/>
    <col min="12546" max="12546" width="18.6328125" customWidth="1"/>
    <col min="12547" max="12547" width="5.6328125" customWidth="1"/>
    <col min="12548" max="12548" width="18.6328125" customWidth="1"/>
    <col min="12549" max="12549" width="5.6328125" customWidth="1"/>
    <col min="12801" max="12801" width="35.6328125" customWidth="1"/>
    <col min="12802" max="12802" width="18.6328125" customWidth="1"/>
    <col min="12803" max="12803" width="5.6328125" customWidth="1"/>
    <col min="12804" max="12804" width="18.6328125" customWidth="1"/>
    <col min="12805" max="12805" width="5.6328125" customWidth="1"/>
    <col min="13057" max="13057" width="35.6328125" customWidth="1"/>
    <col min="13058" max="13058" width="18.6328125" customWidth="1"/>
    <col min="13059" max="13059" width="5.6328125" customWidth="1"/>
    <col min="13060" max="13060" width="18.6328125" customWidth="1"/>
    <col min="13061" max="13061" width="5.6328125" customWidth="1"/>
    <col min="13313" max="13313" width="35.6328125" customWidth="1"/>
    <col min="13314" max="13314" width="18.6328125" customWidth="1"/>
    <col min="13315" max="13315" width="5.6328125" customWidth="1"/>
    <col min="13316" max="13316" width="18.6328125" customWidth="1"/>
    <col min="13317" max="13317" width="5.6328125" customWidth="1"/>
    <col min="13569" max="13569" width="35.6328125" customWidth="1"/>
    <col min="13570" max="13570" width="18.6328125" customWidth="1"/>
    <col min="13571" max="13571" width="5.6328125" customWidth="1"/>
    <col min="13572" max="13572" width="18.6328125" customWidth="1"/>
    <col min="13573" max="13573" width="5.6328125" customWidth="1"/>
    <col min="13825" max="13825" width="35.6328125" customWidth="1"/>
    <col min="13826" max="13826" width="18.6328125" customWidth="1"/>
    <col min="13827" max="13827" width="5.6328125" customWidth="1"/>
    <col min="13828" max="13828" width="18.6328125" customWidth="1"/>
    <col min="13829" max="13829" width="5.6328125" customWidth="1"/>
    <col min="14081" max="14081" width="35.6328125" customWidth="1"/>
    <col min="14082" max="14082" width="18.6328125" customWidth="1"/>
    <col min="14083" max="14083" width="5.6328125" customWidth="1"/>
    <col min="14084" max="14084" width="18.6328125" customWidth="1"/>
    <col min="14085" max="14085" width="5.6328125" customWidth="1"/>
    <col min="14337" max="14337" width="35.6328125" customWidth="1"/>
    <col min="14338" max="14338" width="18.6328125" customWidth="1"/>
    <col min="14339" max="14339" width="5.6328125" customWidth="1"/>
    <col min="14340" max="14340" width="18.6328125" customWidth="1"/>
    <col min="14341" max="14341" width="5.6328125" customWidth="1"/>
    <col min="14593" max="14593" width="35.6328125" customWidth="1"/>
    <col min="14594" max="14594" width="18.6328125" customWidth="1"/>
    <col min="14595" max="14595" width="5.6328125" customWidth="1"/>
    <col min="14596" max="14596" width="18.6328125" customWidth="1"/>
    <col min="14597" max="14597" width="5.6328125" customWidth="1"/>
    <col min="14849" max="14849" width="35.6328125" customWidth="1"/>
    <col min="14850" max="14850" width="18.6328125" customWidth="1"/>
    <col min="14851" max="14851" width="5.6328125" customWidth="1"/>
    <col min="14852" max="14852" width="18.6328125" customWidth="1"/>
    <col min="14853" max="14853" width="5.6328125" customWidth="1"/>
    <col min="15105" max="15105" width="35.6328125" customWidth="1"/>
    <col min="15106" max="15106" width="18.6328125" customWidth="1"/>
    <col min="15107" max="15107" width="5.6328125" customWidth="1"/>
    <col min="15108" max="15108" width="18.6328125" customWidth="1"/>
    <col min="15109" max="15109" width="5.6328125" customWidth="1"/>
    <col min="15361" max="15361" width="35.6328125" customWidth="1"/>
    <col min="15362" max="15362" width="18.6328125" customWidth="1"/>
    <col min="15363" max="15363" width="5.6328125" customWidth="1"/>
    <col min="15364" max="15364" width="18.6328125" customWidth="1"/>
    <col min="15365" max="15365" width="5.6328125" customWidth="1"/>
    <col min="15617" max="15617" width="35.6328125" customWidth="1"/>
    <col min="15618" max="15618" width="18.6328125" customWidth="1"/>
    <col min="15619" max="15619" width="5.6328125" customWidth="1"/>
    <col min="15620" max="15620" width="18.6328125" customWidth="1"/>
    <col min="15621" max="15621" width="5.6328125" customWidth="1"/>
    <col min="15873" max="15873" width="35.6328125" customWidth="1"/>
    <col min="15874" max="15874" width="18.6328125" customWidth="1"/>
    <col min="15875" max="15875" width="5.6328125" customWidth="1"/>
    <col min="15876" max="15876" width="18.6328125" customWidth="1"/>
    <col min="15877" max="15877" width="5.6328125" customWidth="1"/>
    <col min="16129" max="16129" width="35.6328125" customWidth="1"/>
    <col min="16130" max="16130" width="18.6328125" customWidth="1"/>
    <col min="16131" max="16131" width="5.6328125" customWidth="1"/>
    <col min="16132" max="16132" width="18.6328125" customWidth="1"/>
    <col min="16133" max="16133" width="5.6328125" customWidth="1"/>
  </cols>
  <sheetData>
    <row r="1" spans="1:5" ht="16" thickBot="1" x14ac:dyDescent="0.4">
      <c r="A1" s="956" t="s">
        <v>33</v>
      </c>
      <c r="B1" s="956"/>
      <c r="C1" s="956"/>
      <c r="D1" s="956"/>
      <c r="E1" s="956"/>
    </row>
    <row r="2" spans="1:5" x14ac:dyDescent="0.35">
      <c r="A2" s="191" t="s">
        <v>6</v>
      </c>
      <c r="B2" s="192"/>
      <c r="C2" s="192"/>
      <c r="D2" s="192"/>
      <c r="E2" s="193"/>
    </row>
    <row r="3" spans="1:5" ht="15.5" x14ac:dyDescent="0.35">
      <c r="A3" s="194" t="s">
        <v>5</v>
      </c>
      <c r="B3" s="195"/>
      <c r="C3" s="651"/>
      <c r="D3" s="651"/>
      <c r="E3" s="652"/>
    </row>
    <row r="4" spans="1:5" ht="15.5" x14ac:dyDescent="0.35">
      <c r="A4" s="196" t="s">
        <v>4</v>
      </c>
      <c r="B4" s="197"/>
      <c r="C4" s="198"/>
      <c r="D4" s="198"/>
      <c r="E4" s="199"/>
    </row>
    <row r="5" spans="1:5" x14ac:dyDescent="0.35">
      <c r="A5" s="200"/>
      <c r="B5" s="653"/>
      <c r="C5" s="653"/>
      <c r="D5" s="653"/>
      <c r="E5" s="201"/>
    </row>
    <row r="6" spans="1:5" x14ac:dyDescent="0.35">
      <c r="A6" s="200" t="s">
        <v>32</v>
      </c>
      <c r="B6" s="578"/>
      <c r="C6" s="578"/>
      <c r="D6" s="578"/>
      <c r="E6" s="202"/>
    </row>
    <row r="7" spans="1:5" x14ac:dyDescent="0.35">
      <c r="A7" s="203" t="s">
        <v>31</v>
      </c>
      <c r="B7" s="204"/>
      <c r="C7" s="578"/>
      <c r="D7" s="578"/>
      <c r="E7" s="202"/>
    </row>
    <row r="8" spans="1:5" x14ac:dyDescent="0.35">
      <c r="A8" s="205" t="s">
        <v>30</v>
      </c>
      <c r="B8" s="204"/>
      <c r="C8" s="578"/>
      <c r="D8" s="578"/>
      <c r="E8" s="202"/>
    </row>
    <row r="9" spans="1:5" x14ac:dyDescent="0.35">
      <c r="A9" s="205" t="s">
        <v>29</v>
      </c>
      <c r="B9" s="204"/>
      <c r="C9" s="578"/>
      <c r="D9" s="578"/>
      <c r="E9" s="202"/>
    </row>
    <row r="10" spans="1:5" x14ac:dyDescent="0.35">
      <c r="A10" s="205" t="s">
        <v>28</v>
      </c>
      <c r="B10" s="204"/>
      <c r="C10" s="578"/>
      <c r="D10" s="578"/>
      <c r="E10" s="202"/>
    </row>
    <row r="11" spans="1:5" x14ac:dyDescent="0.35">
      <c r="A11" s="205" t="s">
        <v>27</v>
      </c>
      <c r="B11" s="204"/>
      <c r="C11" s="578"/>
      <c r="D11" s="578"/>
      <c r="E11" s="202"/>
    </row>
    <row r="12" spans="1:5" x14ac:dyDescent="0.35">
      <c r="A12" s="205" t="s">
        <v>26</v>
      </c>
      <c r="B12" s="204"/>
      <c r="C12" s="578"/>
      <c r="D12" s="578"/>
      <c r="E12" s="202"/>
    </row>
    <row r="13" spans="1:5" x14ac:dyDescent="0.35">
      <c r="A13" s="205" t="s">
        <v>407</v>
      </c>
      <c r="B13" s="204"/>
      <c r="C13" s="578"/>
      <c r="D13" s="578"/>
      <c r="E13" s="202"/>
    </row>
    <row r="14" spans="1:5" x14ac:dyDescent="0.35">
      <c r="A14" s="205" t="s">
        <v>25</v>
      </c>
      <c r="B14" s="206"/>
      <c r="C14" s="578"/>
      <c r="D14" s="578"/>
      <c r="E14" s="202"/>
    </row>
    <row r="15" spans="1:5" x14ac:dyDescent="0.35">
      <c r="A15" s="957" t="s">
        <v>24</v>
      </c>
      <c r="B15" s="207"/>
      <c r="C15" s="207"/>
      <c r="D15" s="207"/>
      <c r="E15" s="208"/>
    </row>
    <row r="16" spans="1:5" x14ac:dyDescent="0.35">
      <c r="A16" s="958"/>
      <c r="B16" s="209"/>
      <c r="C16" s="209"/>
      <c r="D16" s="209"/>
      <c r="E16" s="210"/>
    </row>
    <row r="17" spans="1:5" x14ac:dyDescent="0.35">
      <c r="A17" s="211" t="s">
        <v>23</v>
      </c>
      <c r="B17" s="578"/>
      <c r="C17" s="578"/>
      <c r="D17" s="578"/>
      <c r="E17" s="202"/>
    </row>
    <row r="18" spans="1:5" x14ac:dyDescent="0.35">
      <c r="A18" s="211" t="s">
        <v>22</v>
      </c>
      <c r="B18" s="578"/>
      <c r="C18" s="578"/>
      <c r="D18" s="578"/>
      <c r="E18" s="202"/>
    </row>
    <row r="19" spans="1:5" x14ac:dyDescent="0.35">
      <c r="A19" s="200"/>
      <c r="B19" s="578"/>
      <c r="C19" s="578"/>
      <c r="D19" s="578"/>
      <c r="E19" s="202"/>
    </row>
    <row r="20" spans="1:5" x14ac:dyDescent="0.35">
      <c r="A20" s="203" t="s">
        <v>21</v>
      </c>
      <c r="B20" s="578"/>
      <c r="C20" s="578"/>
      <c r="D20" s="578"/>
      <c r="E20" s="202"/>
    </row>
    <row r="21" spans="1:5" x14ac:dyDescent="0.35">
      <c r="A21" s="205" t="s">
        <v>20</v>
      </c>
      <c r="B21" s="204"/>
      <c r="C21" s="578"/>
      <c r="D21" s="578"/>
      <c r="E21" s="202"/>
    </row>
    <row r="22" spans="1:5" x14ac:dyDescent="0.35">
      <c r="A22" s="205" t="s">
        <v>408</v>
      </c>
      <c r="B22" s="204"/>
      <c r="C22" s="578"/>
      <c r="D22" s="578"/>
      <c r="E22" s="202"/>
    </row>
    <row r="23" spans="1:5" x14ac:dyDescent="0.35">
      <c r="A23" s="205" t="s">
        <v>19</v>
      </c>
      <c r="B23" s="204"/>
      <c r="C23" s="578"/>
      <c r="D23" s="578"/>
      <c r="E23" s="202"/>
    </row>
    <row r="24" spans="1:5" ht="15" thickBot="1" x14ac:dyDescent="0.4">
      <c r="A24" s="200"/>
      <c r="B24" s="578"/>
      <c r="C24" s="578"/>
      <c r="D24" s="578"/>
      <c r="E24" s="202"/>
    </row>
    <row r="25" spans="1:5" ht="16" thickBot="1" x14ac:dyDescent="0.4">
      <c r="A25" s="212" t="s">
        <v>18</v>
      </c>
      <c r="B25" s="213"/>
      <c r="C25" s="213"/>
      <c r="D25" s="213"/>
      <c r="E25" s="214"/>
    </row>
    <row r="26" spans="1:5" ht="16" thickBot="1" x14ac:dyDescent="0.4">
      <c r="A26" s="215"/>
      <c r="B26" s="216" t="s">
        <v>17</v>
      </c>
      <c r="C26" s="217"/>
      <c r="D26" s="216" t="s">
        <v>16</v>
      </c>
      <c r="E26" s="218"/>
    </row>
    <row r="27" spans="1:5" ht="15.5" x14ac:dyDescent="0.35">
      <c r="A27" s="219" t="s">
        <v>15</v>
      </c>
      <c r="B27" s="220"/>
      <c r="C27" s="577"/>
      <c r="D27" s="221"/>
      <c r="E27" s="202"/>
    </row>
    <row r="28" spans="1:5" ht="15.5" x14ac:dyDescent="0.35">
      <c r="A28" s="219" t="s">
        <v>14</v>
      </c>
      <c r="B28" s="222"/>
      <c r="C28" s="577">
        <f>B27/60</f>
        <v>0</v>
      </c>
      <c r="D28" s="591"/>
      <c r="E28" s="202"/>
    </row>
    <row r="29" spans="1:5" ht="15.5" x14ac:dyDescent="0.35">
      <c r="A29" s="219" t="s">
        <v>1073</v>
      </c>
      <c r="B29" s="654"/>
      <c r="C29" s="577"/>
      <c r="D29" s="591"/>
      <c r="E29" s="202"/>
    </row>
    <row r="30" spans="1:5" ht="15.5" x14ac:dyDescent="0.35">
      <c r="A30" s="219" t="s">
        <v>13</v>
      </c>
      <c r="B30" s="223">
        <v>8760</v>
      </c>
      <c r="C30" s="577"/>
      <c r="D30" s="224"/>
      <c r="E30" s="202"/>
    </row>
    <row r="31" spans="1:5" ht="15.5" x14ac:dyDescent="0.35">
      <c r="A31" s="219" t="s">
        <v>12</v>
      </c>
      <c r="B31" s="225" t="e">
        <f>B30/C28*B28</f>
        <v>#DIV/0!</v>
      </c>
      <c r="C31" s="577"/>
      <c r="D31" s="226"/>
      <c r="E31" s="202"/>
    </row>
    <row r="32" spans="1:5" ht="15.5" x14ac:dyDescent="0.35">
      <c r="A32" s="219" t="s">
        <v>11</v>
      </c>
      <c r="B32" s="227"/>
      <c r="C32" s="578"/>
      <c r="D32" s="228"/>
      <c r="E32" s="202"/>
    </row>
    <row r="33" spans="1:5" ht="16" thickBot="1" x14ac:dyDescent="0.4">
      <c r="A33" s="229"/>
      <c r="B33" s="230"/>
      <c r="C33" s="231"/>
      <c r="D33" s="232"/>
      <c r="E33" s="233"/>
    </row>
    <row r="34" spans="1:5" ht="16" thickBot="1" x14ac:dyDescent="0.4">
      <c r="A34" s="234"/>
      <c r="B34" s="235"/>
      <c r="C34" s="236"/>
      <c r="D34" s="221"/>
      <c r="E34" s="237"/>
    </row>
    <row r="35" spans="1:5" ht="16" thickBot="1" x14ac:dyDescent="0.4">
      <c r="A35" s="219" t="s">
        <v>10</v>
      </c>
      <c r="B35" s="577"/>
      <c r="C35" s="578"/>
      <c r="D35" s="238" t="e">
        <f>(B31-D31)*B29</f>
        <v>#DIV/0!</v>
      </c>
      <c r="E35" s="202"/>
    </row>
    <row r="36" spans="1:5" ht="16" thickBot="1" x14ac:dyDescent="0.4">
      <c r="A36" s="219" t="s">
        <v>9</v>
      </c>
      <c r="B36" s="577"/>
      <c r="C36" s="578"/>
      <c r="D36" s="238" t="e">
        <f>D35*12</f>
        <v>#DIV/0!</v>
      </c>
      <c r="E36" s="202"/>
    </row>
    <row r="37" spans="1:5" ht="16" thickBot="1" x14ac:dyDescent="0.4">
      <c r="A37" s="219" t="s">
        <v>8</v>
      </c>
      <c r="B37" s="577"/>
      <c r="C37" s="578"/>
      <c r="D37" s="239" t="e">
        <f>D36/D32</f>
        <v>#DIV/0!</v>
      </c>
      <c r="E37" s="202"/>
    </row>
    <row r="38" spans="1:5" ht="15" thickBot="1" x14ac:dyDescent="0.4">
      <c r="A38" s="240"/>
      <c r="B38" s="241" t="s">
        <v>7</v>
      </c>
      <c r="C38" s="242"/>
      <c r="D38" s="218"/>
      <c r="E38" s="233"/>
    </row>
  </sheetData>
  <mergeCells count="2">
    <mergeCell ref="A1:E1"/>
    <mergeCell ref="A15:A16"/>
  </mergeCells>
  <dataValidations count="23">
    <dataValidation allowBlank="1" showInputMessage="1" showErrorMessage="1" promptTitle="kWh Reading of Existing" prompt="Enter the kWh reading at the end of the metering time limit." sqref="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xr:uid="{A8426F5D-9B3A-4558-8088-5C4C7D057580}"/>
    <dataValidation allowBlank="1" showInputMessage="1" showErrorMessage="1" promptTitle="Time Metered of Existing" prompt="Enter time as minutes.  Example (one hour and three minutes = 63)._x000a_Minimum Metering time is 30 minutes. " sqref="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xr:uid="{5EF2A08E-F0D9-43A3-8FE4-B54BCCF04D27}"/>
    <dataValidation allowBlank="1" showInputMessage="1" showErrorMessage="1" promptTitle="Annual Usage of Replacement" prompt="Enter the Annual Usage of the refrigerator as found on the appliance Energy Guide. " sqref="D31 IZ31 SV31 ACR31 AMN31 AWJ31 BGF31 BQB31 BZX31 CJT31 CTP31 DDL31 DNH31 DXD31 EGZ31 EQV31 FAR31 FKN31 FUJ31 GEF31 GOB31 GXX31 HHT31 HRP31 IBL31 ILH31 IVD31 JEZ31 JOV31 JYR31 KIN31 KSJ31 LCF31 LMB31 LVX31 MFT31 MPP31 MZL31 NJH31 NTD31 OCZ31 OMV31 OWR31 PGN31 PQJ31 QAF31 QKB31 QTX31 RDT31 RNP31 RXL31 SHH31 SRD31 TAZ31 TKV31 TUR31 UEN31 UOJ31 UYF31 VIB31 VRX31 WBT31 WLP31 WVL31 D65567 IZ65567 SV65567 ACR65567 AMN65567 AWJ65567 BGF65567 BQB65567 BZX65567 CJT65567 CTP65567 DDL65567 DNH65567 DXD65567 EGZ65567 EQV65567 FAR65567 FKN65567 FUJ65567 GEF65567 GOB65567 GXX65567 HHT65567 HRP65567 IBL65567 ILH65567 IVD65567 JEZ65567 JOV65567 JYR65567 KIN65567 KSJ65567 LCF65567 LMB65567 LVX65567 MFT65567 MPP65567 MZL65567 NJH65567 NTD65567 OCZ65567 OMV65567 OWR65567 PGN65567 PQJ65567 QAF65567 QKB65567 QTX65567 RDT65567 RNP65567 RXL65567 SHH65567 SRD65567 TAZ65567 TKV65567 TUR65567 UEN65567 UOJ65567 UYF65567 VIB65567 VRX65567 WBT65567 WLP65567 WVL65567 D131103 IZ131103 SV131103 ACR131103 AMN131103 AWJ131103 BGF131103 BQB131103 BZX131103 CJT131103 CTP131103 DDL131103 DNH131103 DXD131103 EGZ131103 EQV131103 FAR131103 FKN131103 FUJ131103 GEF131103 GOB131103 GXX131103 HHT131103 HRP131103 IBL131103 ILH131103 IVD131103 JEZ131103 JOV131103 JYR131103 KIN131103 KSJ131103 LCF131103 LMB131103 LVX131103 MFT131103 MPP131103 MZL131103 NJH131103 NTD131103 OCZ131103 OMV131103 OWR131103 PGN131103 PQJ131103 QAF131103 QKB131103 QTX131103 RDT131103 RNP131103 RXL131103 SHH131103 SRD131103 TAZ131103 TKV131103 TUR131103 UEN131103 UOJ131103 UYF131103 VIB131103 VRX131103 WBT131103 WLP131103 WVL131103 D196639 IZ196639 SV196639 ACR196639 AMN196639 AWJ196639 BGF196639 BQB196639 BZX196639 CJT196639 CTP196639 DDL196639 DNH196639 DXD196639 EGZ196639 EQV196639 FAR196639 FKN196639 FUJ196639 GEF196639 GOB196639 GXX196639 HHT196639 HRP196639 IBL196639 ILH196639 IVD196639 JEZ196639 JOV196639 JYR196639 KIN196639 KSJ196639 LCF196639 LMB196639 LVX196639 MFT196639 MPP196639 MZL196639 NJH196639 NTD196639 OCZ196639 OMV196639 OWR196639 PGN196639 PQJ196639 QAF196639 QKB196639 QTX196639 RDT196639 RNP196639 RXL196639 SHH196639 SRD196639 TAZ196639 TKV196639 TUR196639 UEN196639 UOJ196639 UYF196639 VIB196639 VRX196639 WBT196639 WLP196639 WVL196639 D262175 IZ262175 SV262175 ACR262175 AMN262175 AWJ262175 BGF262175 BQB262175 BZX262175 CJT262175 CTP262175 DDL262175 DNH262175 DXD262175 EGZ262175 EQV262175 FAR262175 FKN262175 FUJ262175 GEF262175 GOB262175 GXX262175 HHT262175 HRP262175 IBL262175 ILH262175 IVD262175 JEZ262175 JOV262175 JYR262175 KIN262175 KSJ262175 LCF262175 LMB262175 LVX262175 MFT262175 MPP262175 MZL262175 NJH262175 NTD262175 OCZ262175 OMV262175 OWR262175 PGN262175 PQJ262175 QAF262175 QKB262175 QTX262175 RDT262175 RNP262175 RXL262175 SHH262175 SRD262175 TAZ262175 TKV262175 TUR262175 UEN262175 UOJ262175 UYF262175 VIB262175 VRX262175 WBT262175 WLP262175 WVL262175 D327711 IZ327711 SV327711 ACR327711 AMN327711 AWJ327711 BGF327711 BQB327711 BZX327711 CJT327711 CTP327711 DDL327711 DNH327711 DXD327711 EGZ327711 EQV327711 FAR327711 FKN327711 FUJ327711 GEF327711 GOB327711 GXX327711 HHT327711 HRP327711 IBL327711 ILH327711 IVD327711 JEZ327711 JOV327711 JYR327711 KIN327711 KSJ327711 LCF327711 LMB327711 LVX327711 MFT327711 MPP327711 MZL327711 NJH327711 NTD327711 OCZ327711 OMV327711 OWR327711 PGN327711 PQJ327711 QAF327711 QKB327711 QTX327711 RDT327711 RNP327711 RXL327711 SHH327711 SRD327711 TAZ327711 TKV327711 TUR327711 UEN327711 UOJ327711 UYF327711 VIB327711 VRX327711 WBT327711 WLP327711 WVL327711 D393247 IZ393247 SV393247 ACR393247 AMN393247 AWJ393247 BGF393247 BQB393247 BZX393247 CJT393247 CTP393247 DDL393247 DNH393247 DXD393247 EGZ393247 EQV393247 FAR393247 FKN393247 FUJ393247 GEF393247 GOB393247 GXX393247 HHT393247 HRP393247 IBL393247 ILH393247 IVD393247 JEZ393247 JOV393247 JYR393247 KIN393247 KSJ393247 LCF393247 LMB393247 LVX393247 MFT393247 MPP393247 MZL393247 NJH393247 NTD393247 OCZ393247 OMV393247 OWR393247 PGN393247 PQJ393247 QAF393247 QKB393247 QTX393247 RDT393247 RNP393247 RXL393247 SHH393247 SRD393247 TAZ393247 TKV393247 TUR393247 UEN393247 UOJ393247 UYF393247 VIB393247 VRX393247 WBT393247 WLP393247 WVL393247 D458783 IZ458783 SV458783 ACR458783 AMN458783 AWJ458783 BGF458783 BQB458783 BZX458783 CJT458783 CTP458783 DDL458783 DNH458783 DXD458783 EGZ458783 EQV458783 FAR458783 FKN458783 FUJ458783 GEF458783 GOB458783 GXX458783 HHT458783 HRP458783 IBL458783 ILH458783 IVD458783 JEZ458783 JOV458783 JYR458783 KIN458783 KSJ458783 LCF458783 LMB458783 LVX458783 MFT458783 MPP458783 MZL458783 NJH458783 NTD458783 OCZ458783 OMV458783 OWR458783 PGN458783 PQJ458783 QAF458783 QKB458783 QTX458783 RDT458783 RNP458783 RXL458783 SHH458783 SRD458783 TAZ458783 TKV458783 TUR458783 UEN458783 UOJ458783 UYF458783 VIB458783 VRX458783 WBT458783 WLP458783 WVL458783 D524319 IZ524319 SV524319 ACR524319 AMN524319 AWJ524319 BGF524319 BQB524319 BZX524319 CJT524319 CTP524319 DDL524319 DNH524319 DXD524319 EGZ524319 EQV524319 FAR524319 FKN524319 FUJ524319 GEF524319 GOB524319 GXX524319 HHT524319 HRP524319 IBL524319 ILH524319 IVD524319 JEZ524319 JOV524319 JYR524319 KIN524319 KSJ524319 LCF524319 LMB524319 LVX524319 MFT524319 MPP524319 MZL524319 NJH524319 NTD524319 OCZ524319 OMV524319 OWR524319 PGN524319 PQJ524319 QAF524319 QKB524319 QTX524319 RDT524319 RNP524319 RXL524319 SHH524319 SRD524319 TAZ524319 TKV524319 TUR524319 UEN524319 UOJ524319 UYF524319 VIB524319 VRX524319 WBT524319 WLP524319 WVL524319 D589855 IZ589855 SV589855 ACR589855 AMN589855 AWJ589855 BGF589855 BQB589855 BZX589855 CJT589855 CTP589855 DDL589855 DNH589855 DXD589855 EGZ589855 EQV589855 FAR589855 FKN589855 FUJ589855 GEF589855 GOB589855 GXX589855 HHT589855 HRP589855 IBL589855 ILH589855 IVD589855 JEZ589855 JOV589855 JYR589855 KIN589855 KSJ589855 LCF589855 LMB589855 LVX589855 MFT589855 MPP589855 MZL589855 NJH589855 NTD589855 OCZ589855 OMV589855 OWR589855 PGN589855 PQJ589855 QAF589855 QKB589855 QTX589855 RDT589855 RNP589855 RXL589855 SHH589855 SRD589855 TAZ589855 TKV589855 TUR589855 UEN589855 UOJ589855 UYF589855 VIB589855 VRX589855 WBT589855 WLP589855 WVL589855 D655391 IZ655391 SV655391 ACR655391 AMN655391 AWJ655391 BGF655391 BQB655391 BZX655391 CJT655391 CTP655391 DDL655391 DNH655391 DXD655391 EGZ655391 EQV655391 FAR655391 FKN655391 FUJ655391 GEF655391 GOB655391 GXX655391 HHT655391 HRP655391 IBL655391 ILH655391 IVD655391 JEZ655391 JOV655391 JYR655391 KIN655391 KSJ655391 LCF655391 LMB655391 LVX655391 MFT655391 MPP655391 MZL655391 NJH655391 NTD655391 OCZ655391 OMV655391 OWR655391 PGN655391 PQJ655391 QAF655391 QKB655391 QTX655391 RDT655391 RNP655391 RXL655391 SHH655391 SRD655391 TAZ655391 TKV655391 TUR655391 UEN655391 UOJ655391 UYF655391 VIB655391 VRX655391 WBT655391 WLP655391 WVL655391 D720927 IZ720927 SV720927 ACR720927 AMN720927 AWJ720927 BGF720927 BQB720927 BZX720927 CJT720927 CTP720927 DDL720927 DNH720927 DXD720927 EGZ720927 EQV720927 FAR720927 FKN720927 FUJ720927 GEF720927 GOB720927 GXX720927 HHT720927 HRP720927 IBL720927 ILH720927 IVD720927 JEZ720927 JOV720927 JYR720927 KIN720927 KSJ720927 LCF720927 LMB720927 LVX720927 MFT720927 MPP720927 MZL720927 NJH720927 NTD720927 OCZ720927 OMV720927 OWR720927 PGN720927 PQJ720927 QAF720927 QKB720927 QTX720927 RDT720927 RNP720927 RXL720927 SHH720927 SRD720927 TAZ720927 TKV720927 TUR720927 UEN720927 UOJ720927 UYF720927 VIB720927 VRX720927 WBT720927 WLP720927 WVL720927 D786463 IZ786463 SV786463 ACR786463 AMN786463 AWJ786463 BGF786463 BQB786463 BZX786463 CJT786463 CTP786463 DDL786463 DNH786463 DXD786463 EGZ786463 EQV786463 FAR786463 FKN786463 FUJ786463 GEF786463 GOB786463 GXX786463 HHT786463 HRP786463 IBL786463 ILH786463 IVD786463 JEZ786463 JOV786463 JYR786463 KIN786463 KSJ786463 LCF786463 LMB786463 LVX786463 MFT786463 MPP786463 MZL786463 NJH786463 NTD786463 OCZ786463 OMV786463 OWR786463 PGN786463 PQJ786463 QAF786463 QKB786463 QTX786463 RDT786463 RNP786463 RXL786463 SHH786463 SRD786463 TAZ786463 TKV786463 TUR786463 UEN786463 UOJ786463 UYF786463 VIB786463 VRX786463 WBT786463 WLP786463 WVL786463 D851999 IZ851999 SV851999 ACR851999 AMN851999 AWJ851999 BGF851999 BQB851999 BZX851999 CJT851999 CTP851999 DDL851999 DNH851999 DXD851999 EGZ851999 EQV851999 FAR851999 FKN851999 FUJ851999 GEF851999 GOB851999 GXX851999 HHT851999 HRP851999 IBL851999 ILH851999 IVD851999 JEZ851999 JOV851999 JYR851999 KIN851999 KSJ851999 LCF851999 LMB851999 LVX851999 MFT851999 MPP851999 MZL851999 NJH851999 NTD851999 OCZ851999 OMV851999 OWR851999 PGN851999 PQJ851999 QAF851999 QKB851999 QTX851999 RDT851999 RNP851999 RXL851999 SHH851999 SRD851999 TAZ851999 TKV851999 TUR851999 UEN851999 UOJ851999 UYF851999 VIB851999 VRX851999 WBT851999 WLP851999 WVL851999 D917535 IZ917535 SV917535 ACR917535 AMN917535 AWJ917535 BGF917535 BQB917535 BZX917535 CJT917535 CTP917535 DDL917535 DNH917535 DXD917535 EGZ917535 EQV917535 FAR917535 FKN917535 FUJ917535 GEF917535 GOB917535 GXX917535 HHT917535 HRP917535 IBL917535 ILH917535 IVD917535 JEZ917535 JOV917535 JYR917535 KIN917535 KSJ917535 LCF917535 LMB917535 LVX917535 MFT917535 MPP917535 MZL917535 NJH917535 NTD917535 OCZ917535 OMV917535 OWR917535 PGN917535 PQJ917535 QAF917535 QKB917535 QTX917535 RDT917535 RNP917535 RXL917535 SHH917535 SRD917535 TAZ917535 TKV917535 TUR917535 UEN917535 UOJ917535 UYF917535 VIB917535 VRX917535 WBT917535 WLP917535 WVL917535 D983071 IZ983071 SV983071 ACR983071 AMN983071 AWJ983071 BGF983071 BQB983071 BZX983071 CJT983071 CTP983071 DDL983071 DNH983071 DXD983071 EGZ983071 EQV983071 FAR983071 FKN983071 FUJ983071 GEF983071 GOB983071 GXX983071 HHT983071 HRP983071 IBL983071 ILH983071 IVD983071 JEZ983071 JOV983071 JYR983071 KIN983071 KSJ983071 LCF983071 LMB983071 LVX983071 MFT983071 MPP983071 MZL983071 NJH983071 NTD983071 OCZ983071 OMV983071 OWR983071 PGN983071 PQJ983071 QAF983071 QKB983071 QTX983071 RDT983071 RNP983071 RXL983071 SHH983071 SRD983071 TAZ983071 TKV983071 TUR983071 UEN983071 UOJ983071 UYF983071 VIB983071 VRX983071 WBT983071 WLP983071 WVL983071" xr:uid="{7F77A3D3-6355-42C7-A72B-337D6BCBB54D}"/>
    <dataValidation allowBlank="1" showInputMessage="1" showErrorMessage="1" promptTitle="Color" prompt="Enter the color of the refrigerator being evaluated."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12755819-69DE-44D6-BAB5-96297B4F4579}"/>
    <dataValidation allowBlank="1" showInputMessage="1" showErrorMessage="1" promptTitle="Serial Number" prompt="Enter the serial numer of the refrigerator being evaluated." sqref="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BC39233A-C6DA-48DD-861A-519FEA6466F0}"/>
    <dataValidation allowBlank="1" showInputMessage="1" showErrorMessage="1" promptTitle="Model Number" prompt="Enter the model numer of the refrigerator being evaluated."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2EC17DD4-5453-4AD0-8541-22DDE38219DB}"/>
    <dataValidation allowBlank="1" showInputMessage="1" showErrorMessage="1" promptTitle="Manufacturer" prompt="Enter the name of the manufacturer of the refrigerator being evaluated." sqref="B8 IX8 ST8 ACP8 AML8 AWH8 BGD8 BPZ8 BZV8 CJR8 CTN8 DDJ8 DNF8 DXB8 EGX8 EQT8 FAP8 FKL8 FUH8 GED8 GNZ8 GXV8 HHR8 HRN8 IBJ8 ILF8 IVB8 JEX8 JOT8 JYP8 KIL8 KSH8 LCD8 LLZ8 LVV8 MFR8 MPN8 MZJ8 NJF8 NTB8 OCX8 OMT8 OWP8 PGL8 PQH8 QAD8 QJZ8 QTV8 RDR8 RNN8 RXJ8 SHF8 SRB8 TAX8 TKT8 TUP8 UEL8 UOH8 UYD8 VHZ8 VRV8 WBR8 WLN8 WVJ8 B65544 IX65544 ST65544 ACP65544 AML65544 AWH65544 BGD65544 BPZ65544 BZV65544 CJR65544 CTN65544 DDJ65544 DNF65544 DXB65544 EGX65544 EQT65544 FAP65544 FKL65544 FUH65544 GED65544 GNZ65544 GXV65544 HHR65544 HRN65544 IBJ65544 ILF65544 IVB65544 JEX65544 JOT65544 JYP65544 KIL65544 KSH65544 LCD65544 LLZ65544 LVV65544 MFR65544 MPN65544 MZJ65544 NJF65544 NTB65544 OCX65544 OMT65544 OWP65544 PGL65544 PQH65544 QAD65544 QJZ65544 QTV65544 RDR65544 RNN65544 RXJ65544 SHF65544 SRB65544 TAX65544 TKT65544 TUP65544 UEL65544 UOH65544 UYD65544 VHZ65544 VRV65544 WBR65544 WLN65544 WVJ65544 B131080 IX131080 ST131080 ACP131080 AML131080 AWH131080 BGD131080 BPZ131080 BZV131080 CJR131080 CTN131080 DDJ131080 DNF131080 DXB131080 EGX131080 EQT131080 FAP131080 FKL131080 FUH131080 GED131080 GNZ131080 GXV131080 HHR131080 HRN131080 IBJ131080 ILF131080 IVB131080 JEX131080 JOT131080 JYP131080 KIL131080 KSH131080 LCD131080 LLZ131080 LVV131080 MFR131080 MPN131080 MZJ131080 NJF131080 NTB131080 OCX131080 OMT131080 OWP131080 PGL131080 PQH131080 QAD131080 QJZ131080 QTV131080 RDR131080 RNN131080 RXJ131080 SHF131080 SRB131080 TAX131080 TKT131080 TUP131080 UEL131080 UOH131080 UYD131080 VHZ131080 VRV131080 WBR131080 WLN131080 WVJ131080 B196616 IX196616 ST196616 ACP196616 AML196616 AWH196616 BGD196616 BPZ196616 BZV196616 CJR196616 CTN196616 DDJ196616 DNF196616 DXB196616 EGX196616 EQT196616 FAP196616 FKL196616 FUH196616 GED196616 GNZ196616 GXV196616 HHR196616 HRN196616 IBJ196616 ILF196616 IVB196616 JEX196616 JOT196616 JYP196616 KIL196616 KSH196616 LCD196616 LLZ196616 LVV196616 MFR196616 MPN196616 MZJ196616 NJF196616 NTB196616 OCX196616 OMT196616 OWP196616 PGL196616 PQH196616 QAD196616 QJZ196616 QTV196616 RDR196616 RNN196616 RXJ196616 SHF196616 SRB196616 TAX196616 TKT196616 TUP196616 UEL196616 UOH196616 UYD196616 VHZ196616 VRV196616 WBR196616 WLN196616 WVJ196616 B262152 IX262152 ST262152 ACP262152 AML262152 AWH262152 BGD262152 BPZ262152 BZV262152 CJR262152 CTN262152 DDJ262152 DNF262152 DXB262152 EGX262152 EQT262152 FAP262152 FKL262152 FUH262152 GED262152 GNZ262152 GXV262152 HHR262152 HRN262152 IBJ262152 ILF262152 IVB262152 JEX262152 JOT262152 JYP262152 KIL262152 KSH262152 LCD262152 LLZ262152 LVV262152 MFR262152 MPN262152 MZJ262152 NJF262152 NTB262152 OCX262152 OMT262152 OWP262152 PGL262152 PQH262152 QAD262152 QJZ262152 QTV262152 RDR262152 RNN262152 RXJ262152 SHF262152 SRB262152 TAX262152 TKT262152 TUP262152 UEL262152 UOH262152 UYD262152 VHZ262152 VRV262152 WBR262152 WLN262152 WVJ262152 B327688 IX327688 ST327688 ACP327688 AML327688 AWH327688 BGD327688 BPZ327688 BZV327688 CJR327688 CTN327688 DDJ327688 DNF327688 DXB327688 EGX327688 EQT327688 FAP327688 FKL327688 FUH327688 GED327688 GNZ327688 GXV327688 HHR327688 HRN327688 IBJ327688 ILF327688 IVB327688 JEX327688 JOT327688 JYP327688 KIL327688 KSH327688 LCD327688 LLZ327688 LVV327688 MFR327688 MPN327688 MZJ327688 NJF327688 NTB327688 OCX327688 OMT327688 OWP327688 PGL327688 PQH327688 QAD327688 QJZ327688 QTV327688 RDR327688 RNN327688 RXJ327688 SHF327688 SRB327688 TAX327688 TKT327688 TUP327688 UEL327688 UOH327688 UYD327688 VHZ327688 VRV327688 WBR327688 WLN327688 WVJ327688 B393224 IX393224 ST393224 ACP393224 AML393224 AWH393224 BGD393224 BPZ393224 BZV393224 CJR393224 CTN393224 DDJ393224 DNF393224 DXB393224 EGX393224 EQT393224 FAP393224 FKL393224 FUH393224 GED393224 GNZ393224 GXV393224 HHR393224 HRN393224 IBJ393224 ILF393224 IVB393224 JEX393224 JOT393224 JYP393224 KIL393224 KSH393224 LCD393224 LLZ393224 LVV393224 MFR393224 MPN393224 MZJ393224 NJF393224 NTB393224 OCX393224 OMT393224 OWP393224 PGL393224 PQH393224 QAD393224 QJZ393224 QTV393224 RDR393224 RNN393224 RXJ393224 SHF393224 SRB393224 TAX393224 TKT393224 TUP393224 UEL393224 UOH393224 UYD393224 VHZ393224 VRV393224 WBR393224 WLN393224 WVJ393224 B458760 IX458760 ST458760 ACP458760 AML458760 AWH458760 BGD458760 BPZ458760 BZV458760 CJR458760 CTN458760 DDJ458760 DNF458760 DXB458760 EGX458760 EQT458760 FAP458760 FKL458760 FUH458760 GED458760 GNZ458760 GXV458760 HHR458760 HRN458760 IBJ458760 ILF458760 IVB458760 JEX458760 JOT458760 JYP458760 KIL458760 KSH458760 LCD458760 LLZ458760 LVV458760 MFR458760 MPN458760 MZJ458760 NJF458760 NTB458760 OCX458760 OMT458760 OWP458760 PGL458760 PQH458760 QAD458760 QJZ458760 QTV458760 RDR458760 RNN458760 RXJ458760 SHF458760 SRB458760 TAX458760 TKT458760 TUP458760 UEL458760 UOH458760 UYD458760 VHZ458760 VRV458760 WBR458760 WLN458760 WVJ458760 B524296 IX524296 ST524296 ACP524296 AML524296 AWH524296 BGD524296 BPZ524296 BZV524296 CJR524296 CTN524296 DDJ524296 DNF524296 DXB524296 EGX524296 EQT524296 FAP524296 FKL524296 FUH524296 GED524296 GNZ524296 GXV524296 HHR524296 HRN524296 IBJ524296 ILF524296 IVB524296 JEX524296 JOT524296 JYP524296 KIL524296 KSH524296 LCD524296 LLZ524296 LVV524296 MFR524296 MPN524296 MZJ524296 NJF524296 NTB524296 OCX524296 OMT524296 OWP524296 PGL524296 PQH524296 QAD524296 QJZ524296 QTV524296 RDR524296 RNN524296 RXJ524296 SHF524296 SRB524296 TAX524296 TKT524296 TUP524296 UEL524296 UOH524296 UYD524296 VHZ524296 VRV524296 WBR524296 WLN524296 WVJ524296 B589832 IX589832 ST589832 ACP589832 AML589832 AWH589832 BGD589832 BPZ589832 BZV589832 CJR589832 CTN589832 DDJ589832 DNF589832 DXB589832 EGX589832 EQT589832 FAP589832 FKL589832 FUH589832 GED589832 GNZ589832 GXV589832 HHR589832 HRN589832 IBJ589832 ILF589832 IVB589832 JEX589832 JOT589832 JYP589832 KIL589832 KSH589832 LCD589832 LLZ589832 LVV589832 MFR589832 MPN589832 MZJ589832 NJF589832 NTB589832 OCX589832 OMT589832 OWP589832 PGL589832 PQH589832 QAD589832 QJZ589832 QTV589832 RDR589832 RNN589832 RXJ589832 SHF589832 SRB589832 TAX589832 TKT589832 TUP589832 UEL589832 UOH589832 UYD589832 VHZ589832 VRV589832 WBR589832 WLN589832 WVJ589832 B655368 IX655368 ST655368 ACP655368 AML655368 AWH655368 BGD655368 BPZ655368 BZV655368 CJR655368 CTN655368 DDJ655368 DNF655368 DXB655368 EGX655368 EQT655368 FAP655368 FKL655368 FUH655368 GED655368 GNZ655368 GXV655368 HHR655368 HRN655368 IBJ655368 ILF655368 IVB655368 JEX655368 JOT655368 JYP655368 KIL655368 KSH655368 LCD655368 LLZ655368 LVV655368 MFR655368 MPN655368 MZJ655368 NJF655368 NTB655368 OCX655368 OMT655368 OWP655368 PGL655368 PQH655368 QAD655368 QJZ655368 QTV655368 RDR655368 RNN655368 RXJ655368 SHF655368 SRB655368 TAX655368 TKT655368 TUP655368 UEL655368 UOH655368 UYD655368 VHZ655368 VRV655368 WBR655368 WLN655368 WVJ655368 B720904 IX720904 ST720904 ACP720904 AML720904 AWH720904 BGD720904 BPZ720904 BZV720904 CJR720904 CTN720904 DDJ720904 DNF720904 DXB720904 EGX720904 EQT720904 FAP720904 FKL720904 FUH720904 GED720904 GNZ720904 GXV720904 HHR720904 HRN720904 IBJ720904 ILF720904 IVB720904 JEX720904 JOT720904 JYP720904 KIL720904 KSH720904 LCD720904 LLZ720904 LVV720904 MFR720904 MPN720904 MZJ720904 NJF720904 NTB720904 OCX720904 OMT720904 OWP720904 PGL720904 PQH720904 QAD720904 QJZ720904 QTV720904 RDR720904 RNN720904 RXJ720904 SHF720904 SRB720904 TAX720904 TKT720904 TUP720904 UEL720904 UOH720904 UYD720904 VHZ720904 VRV720904 WBR720904 WLN720904 WVJ720904 B786440 IX786440 ST786440 ACP786440 AML786440 AWH786440 BGD786440 BPZ786440 BZV786440 CJR786440 CTN786440 DDJ786440 DNF786440 DXB786440 EGX786440 EQT786440 FAP786440 FKL786440 FUH786440 GED786440 GNZ786440 GXV786440 HHR786440 HRN786440 IBJ786440 ILF786440 IVB786440 JEX786440 JOT786440 JYP786440 KIL786440 KSH786440 LCD786440 LLZ786440 LVV786440 MFR786440 MPN786440 MZJ786440 NJF786440 NTB786440 OCX786440 OMT786440 OWP786440 PGL786440 PQH786440 QAD786440 QJZ786440 QTV786440 RDR786440 RNN786440 RXJ786440 SHF786440 SRB786440 TAX786440 TKT786440 TUP786440 UEL786440 UOH786440 UYD786440 VHZ786440 VRV786440 WBR786440 WLN786440 WVJ786440 B851976 IX851976 ST851976 ACP851976 AML851976 AWH851976 BGD851976 BPZ851976 BZV851976 CJR851976 CTN851976 DDJ851976 DNF851976 DXB851976 EGX851976 EQT851976 FAP851976 FKL851976 FUH851976 GED851976 GNZ851976 GXV851976 HHR851976 HRN851976 IBJ851976 ILF851976 IVB851976 JEX851976 JOT851976 JYP851976 KIL851976 KSH851976 LCD851976 LLZ851976 LVV851976 MFR851976 MPN851976 MZJ851976 NJF851976 NTB851976 OCX851976 OMT851976 OWP851976 PGL851976 PQH851976 QAD851976 QJZ851976 QTV851976 RDR851976 RNN851976 RXJ851976 SHF851976 SRB851976 TAX851976 TKT851976 TUP851976 UEL851976 UOH851976 UYD851976 VHZ851976 VRV851976 WBR851976 WLN851976 WVJ851976 B917512 IX917512 ST917512 ACP917512 AML917512 AWH917512 BGD917512 BPZ917512 BZV917512 CJR917512 CTN917512 DDJ917512 DNF917512 DXB917512 EGX917512 EQT917512 FAP917512 FKL917512 FUH917512 GED917512 GNZ917512 GXV917512 HHR917512 HRN917512 IBJ917512 ILF917512 IVB917512 JEX917512 JOT917512 JYP917512 KIL917512 KSH917512 LCD917512 LLZ917512 LVV917512 MFR917512 MPN917512 MZJ917512 NJF917512 NTB917512 OCX917512 OMT917512 OWP917512 PGL917512 PQH917512 QAD917512 QJZ917512 QTV917512 RDR917512 RNN917512 RXJ917512 SHF917512 SRB917512 TAX917512 TKT917512 TUP917512 UEL917512 UOH917512 UYD917512 VHZ917512 VRV917512 WBR917512 WLN917512 WVJ917512 B983048 IX983048 ST983048 ACP983048 AML983048 AWH983048 BGD983048 BPZ983048 BZV983048 CJR983048 CTN983048 DDJ983048 DNF983048 DXB983048 EGX983048 EQT983048 FAP983048 FKL983048 FUH983048 GED983048 GNZ983048 GXV983048 HHR983048 HRN983048 IBJ983048 ILF983048 IVB983048 JEX983048 JOT983048 JYP983048 KIL983048 KSH983048 LCD983048 LLZ983048 LVV983048 MFR983048 MPN983048 MZJ983048 NJF983048 NTB983048 OCX983048 OMT983048 OWP983048 PGL983048 PQH983048 QAD983048 QJZ983048 QTV983048 RDR983048 RNN983048 RXJ983048 SHF983048 SRB983048 TAX983048 TKT983048 TUP983048 UEL983048 UOH983048 UYD983048 VHZ983048 VRV983048 WBR983048 WLN983048 WVJ983048" xr:uid="{EE44FA1B-20DA-497D-BAB9-37DA37DFD0FB}"/>
    <dataValidation allowBlank="1" showInputMessage="1" showErrorMessage="1" promptTitle="Refrigerator Location" prompt="Enter the location of the refrigerator being evaluated." sqref="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65543 IX65543 ST65543 ACP65543 AML65543 AWH65543 BGD65543 BPZ65543 BZV65543 CJR65543 CTN65543 DDJ65543 DNF65543 DXB65543 EGX65543 EQT65543 FAP65543 FKL65543 FUH65543 GED65543 GNZ65543 GXV65543 HHR65543 HRN65543 IBJ65543 ILF65543 IVB65543 JEX65543 JOT65543 JYP65543 KIL65543 KSH65543 LCD65543 LLZ65543 LVV65543 MFR65543 MPN65543 MZJ65543 NJF65543 NTB65543 OCX65543 OMT65543 OWP65543 PGL65543 PQH65543 QAD65543 QJZ65543 QTV65543 RDR65543 RNN65543 RXJ65543 SHF65543 SRB65543 TAX65543 TKT65543 TUP65543 UEL65543 UOH65543 UYD65543 VHZ65543 VRV65543 WBR65543 WLN65543 WVJ65543 B131079 IX131079 ST131079 ACP131079 AML131079 AWH131079 BGD131079 BPZ131079 BZV131079 CJR131079 CTN131079 DDJ131079 DNF131079 DXB131079 EGX131079 EQT131079 FAP131079 FKL131079 FUH131079 GED131079 GNZ131079 GXV131079 HHR131079 HRN131079 IBJ131079 ILF131079 IVB131079 JEX131079 JOT131079 JYP131079 KIL131079 KSH131079 LCD131079 LLZ131079 LVV131079 MFR131079 MPN131079 MZJ131079 NJF131079 NTB131079 OCX131079 OMT131079 OWP131079 PGL131079 PQH131079 QAD131079 QJZ131079 QTV131079 RDR131079 RNN131079 RXJ131079 SHF131079 SRB131079 TAX131079 TKT131079 TUP131079 UEL131079 UOH131079 UYD131079 VHZ131079 VRV131079 WBR131079 WLN131079 WVJ131079 B196615 IX196615 ST196615 ACP196615 AML196615 AWH196615 BGD196615 BPZ196615 BZV196615 CJR196615 CTN196615 DDJ196615 DNF196615 DXB196615 EGX196615 EQT196615 FAP196615 FKL196615 FUH196615 GED196615 GNZ196615 GXV196615 HHR196615 HRN196615 IBJ196615 ILF196615 IVB196615 JEX196615 JOT196615 JYP196615 KIL196615 KSH196615 LCD196615 LLZ196615 LVV196615 MFR196615 MPN196615 MZJ196615 NJF196615 NTB196615 OCX196615 OMT196615 OWP196615 PGL196615 PQH196615 QAD196615 QJZ196615 QTV196615 RDR196615 RNN196615 RXJ196615 SHF196615 SRB196615 TAX196615 TKT196615 TUP196615 UEL196615 UOH196615 UYD196615 VHZ196615 VRV196615 WBR196615 WLN196615 WVJ196615 B262151 IX262151 ST262151 ACP262151 AML262151 AWH262151 BGD262151 BPZ262151 BZV262151 CJR262151 CTN262151 DDJ262151 DNF262151 DXB262151 EGX262151 EQT262151 FAP262151 FKL262151 FUH262151 GED262151 GNZ262151 GXV262151 HHR262151 HRN262151 IBJ262151 ILF262151 IVB262151 JEX262151 JOT262151 JYP262151 KIL262151 KSH262151 LCD262151 LLZ262151 LVV262151 MFR262151 MPN262151 MZJ262151 NJF262151 NTB262151 OCX262151 OMT262151 OWP262151 PGL262151 PQH262151 QAD262151 QJZ262151 QTV262151 RDR262151 RNN262151 RXJ262151 SHF262151 SRB262151 TAX262151 TKT262151 TUP262151 UEL262151 UOH262151 UYD262151 VHZ262151 VRV262151 WBR262151 WLN262151 WVJ262151 B327687 IX327687 ST327687 ACP327687 AML327687 AWH327687 BGD327687 BPZ327687 BZV327687 CJR327687 CTN327687 DDJ327687 DNF327687 DXB327687 EGX327687 EQT327687 FAP327687 FKL327687 FUH327687 GED327687 GNZ327687 GXV327687 HHR327687 HRN327687 IBJ327687 ILF327687 IVB327687 JEX327687 JOT327687 JYP327687 KIL327687 KSH327687 LCD327687 LLZ327687 LVV327687 MFR327687 MPN327687 MZJ327687 NJF327687 NTB327687 OCX327687 OMT327687 OWP327687 PGL327687 PQH327687 QAD327687 QJZ327687 QTV327687 RDR327687 RNN327687 RXJ327687 SHF327687 SRB327687 TAX327687 TKT327687 TUP327687 UEL327687 UOH327687 UYD327687 VHZ327687 VRV327687 WBR327687 WLN327687 WVJ327687 B393223 IX393223 ST393223 ACP393223 AML393223 AWH393223 BGD393223 BPZ393223 BZV393223 CJR393223 CTN393223 DDJ393223 DNF393223 DXB393223 EGX393223 EQT393223 FAP393223 FKL393223 FUH393223 GED393223 GNZ393223 GXV393223 HHR393223 HRN393223 IBJ393223 ILF393223 IVB393223 JEX393223 JOT393223 JYP393223 KIL393223 KSH393223 LCD393223 LLZ393223 LVV393223 MFR393223 MPN393223 MZJ393223 NJF393223 NTB393223 OCX393223 OMT393223 OWP393223 PGL393223 PQH393223 QAD393223 QJZ393223 QTV393223 RDR393223 RNN393223 RXJ393223 SHF393223 SRB393223 TAX393223 TKT393223 TUP393223 UEL393223 UOH393223 UYD393223 VHZ393223 VRV393223 WBR393223 WLN393223 WVJ393223 B458759 IX458759 ST458759 ACP458759 AML458759 AWH458759 BGD458759 BPZ458759 BZV458759 CJR458759 CTN458759 DDJ458759 DNF458759 DXB458759 EGX458759 EQT458759 FAP458759 FKL458759 FUH458759 GED458759 GNZ458759 GXV458759 HHR458759 HRN458759 IBJ458759 ILF458759 IVB458759 JEX458759 JOT458759 JYP458759 KIL458759 KSH458759 LCD458759 LLZ458759 LVV458759 MFR458759 MPN458759 MZJ458759 NJF458759 NTB458759 OCX458759 OMT458759 OWP458759 PGL458759 PQH458759 QAD458759 QJZ458759 QTV458759 RDR458759 RNN458759 RXJ458759 SHF458759 SRB458759 TAX458759 TKT458759 TUP458759 UEL458759 UOH458759 UYD458759 VHZ458759 VRV458759 WBR458759 WLN458759 WVJ458759 B524295 IX524295 ST524295 ACP524295 AML524295 AWH524295 BGD524295 BPZ524295 BZV524295 CJR524295 CTN524295 DDJ524295 DNF524295 DXB524295 EGX524295 EQT524295 FAP524295 FKL524295 FUH524295 GED524295 GNZ524295 GXV524295 HHR524295 HRN524295 IBJ524295 ILF524295 IVB524295 JEX524295 JOT524295 JYP524295 KIL524295 KSH524295 LCD524295 LLZ524295 LVV524295 MFR524295 MPN524295 MZJ524295 NJF524295 NTB524295 OCX524295 OMT524295 OWP524295 PGL524295 PQH524295 QAD524295 QJZ524295 QTV524295 RDR524295 RNN524295 RXJ524295 SHF524295 SRB524295 TAX524295 TKT524295 TUP524295 UEL524295 UOH524295 UYD524295 VHZ524295 VRV524295 WBR524295 WLN524295 WVJ524295 B589831 IX589831 ST589831 ACP589831 AML589831 AWH589831 BGD589831 BPZ589831 BZV589831 CJR589831 CTN589831 DDJ589831 DNF589831 DXB589831 EGX589831 EQT589831 FAP589831 FKL589831 FUH589831 GED589831 GNZ589831 GXV589831 HHR589831 HRN589831 IBJ589831 ILF589831 IVB589831 JEX589831 JOT589831 JYP589831 KIL589831 KSH589831 LCD589831 LLZ589831 LVV589831 MFR589831 MPN589831 MZJ589831 NJF589831 NTB589831 OCX589831 OMT589831 OWP589831 PGL589831 PQH589831 QAD589831 QJZ589831 QTV589831 RDR589831 RNN589831 RXJ589831 SHF589831 SRB589831 TAX589831 TKT589831 TUP589831 UEL589831 UOH589831 UYD589831 VHZ589831 VRV589831 WBR589831 WLN589831 WVJ589831 B655367 IX655367 ST655367 ACP655367 AML655367 AWH655367 BGD655367 BPZ655367 BZV655367 CJR655367 CTN655367 DDJ655367 DNF655367 DXB655367 EGX655367 EQT655367 FAP655367 FKL655367 FUH655367 GED655367 GNZ655367 GXV655367 HHR655367 HRN655367 IBJ655367 ILF655367 IVB655367 JEX655367 JOT655367 JYP655367 KIL655367 KSH655367 LCD655367 LLZ655367 LVV655367 MFR655367 MPN655367 MZJ655367 NJF655367 NTB655367 OCX655367 OMT655367 OWP655367 PGL655367 PQH655367 QAD655367 QJZ655367 QTV655367 RDR655367 RNN655367 RXJ655367 SHF655367 SRB655367 TAX655367 TKT655367 TUP655367 UEL655367 UOH655367 UYD655367 VHZ655367 VRV655367 WBR655367 WLN655367 WVJ655367 B720903 IX720903 ST720903 ACP720903 AML720903 AWH720903 BGD720903 BPZ720903 BZV720903 CJR720903 CTN720903 DDJ720903 DNF720903 DXB720903 EGX720903 EQT720903 FAP720903 FKL720903 FUH720903 GED720903 GNZ720903 GXV720903 HHR720903 HRN720903 IBJ720903 ILF720903 IVB720903 JEX720903 JOT720903 JYP720903 KIL720903 KSH720903 LCD720903 LLZ720903 LVV720903 MFR720903 MPN720903 MZJ720903 NJF720903 NTB720903 OCX720903 OMT720903 OWP720903 PGL720903 PQH720903 QAD720903 QJZ720903 QTV720903 RDR720903 RNN720903 RXJ720903 SHF720903 SRB720903 TAX720903 TKT720903 TUP720903 UEL720903 UOH720903 UYD720903 VHZ720903 VRV720903 WBR720903 WLN720903 WVJ720903 B786439 IX786439 ST786439 ACP786439 AML786439 AWH786439 BGD786439 BPZ786439 BZV786439 CJR786439 CTN786439 DDJ786439 DNF786439 DXB786439 EGX786439 EQT786439 FAP786439 FKL786439 FUH786439 GED786439 GNZ786439 GXV786439 HHR786439 HRN786439 IBJ786439 ILF786439 IVB786439 JEX786439 JOT786439 JYP786439 KIL786439 KSH786439 LCD786439 LLZ786439 LVV786439 MFR786439 MPN786439 MZJ786439 NJF786439 NTB786439 OCX786439 OMT786439 OWP786439 PGL786439 PQH786439 QAD786439 QJZ786439 QTV786439 RDR786439 RNN786439 RXJ786439 SHF786439 SRB786439 TAX786439 TKT786439 TUP786439 UEL786439 UOH786439 UYD786439 VHZ786439 VRV786439 WBR786439 WLN786439 WVJ786439 B851975 IX851975 ST851975 ACP851975 AML851975 AWH851975 BGD851975 BPZ851975 BZV851975 CJR851975 CTN851975 DDJ851975 DNF851975 DXB851975 EGX851975 EQT851975 FAP851975 FKL851975 FUH851975 GED851975 GNZ851975 GXV851975 HHR851975 HRN851975 IBJ851975 ILF851975 IVB851975 JEX851975 JOT851975 JYP851975 KIL851975 KSH851975 LCD851975 LLZ851975 LVV851975 MFR851975 MPN851975 MZJ851975 NJF851975 NTB851975 OCX851975 OMT851975 OWP851975 PGL851975 PQH851975 QAD851975 QJZ851975 QTV851975 RDR851975 RNN851975 RXJ851975 SHF851975 SRB851975 TAX851975 TKT851975 TUP851975 UEL851975 UOH851975 UYD851975 VHZ851975 VRV851975 WBR851975 WLN851975 WVJ851975 B917511 IX917511 ST917511 ACP917511 AML917511 AWH917511 BGD917511 BPZ917511 BZV917511 CJR917511 CTN917511 DDJ917511 DNF917511 DXB917511 EGX917511 EQT917511 FAP917511 FKL917511 FUH917511 GED917511 GNZ917511 GXV917511 HHR917511 HRN917511 IBJ917511 ILF917511 IVB917511 JEX917511 JOT917511 JYP917511 KIL917511 KSH917511 LCD917511 LLZ917511 LVV917511 MFR917511 MPN917511 MZJ917511 NJF917511 NTB917511 OCX917511 OMT917511 OWP917511 PGL917511 PQH917511 QAD917511 QJZ917511 QTV917511 RDR917511 RNN917511 RXJ917511 SHF917511 SRB917511 TAX917511 TKT917511 TUP917511 UEL917511 UOH917511 UYD917511 VHZ917511 VRV917511 WBR917511 WLN917511 WVJ917511 B983047 IX983047 ST983047 ACP983047 AML983047 AWH983047 BGD983047 BPZ983047 BZV983047 CJR983047 CTN983047 DDJ983047 DNF983047 DXB983047 EGX983047 EQT983047 FAP983047 FKL983047 FUH983047 GED983047 GNZ983047 GXV983047 HHR983047 HRN983047 IBJ983047 ILF983047 IVB983047 JEX983047 JOT983047 JYP983047 KIL983047 KSH983047 LCD983047 LLZ983047 LVV983047 MFR983047 MPN983047 MZJ983047 NJF983047 NTB983047 OCX983047 OMT983047 OWP983047 PGL983047 PQH983047 QAD983047 QJZ983047 QTV983047 RDR983047 RNN983047 RXJ983047 SHF983047 SRB983047 TAX983047 TKT983047 TUP983047 UEL983047 UOH983047 UYD983047 VHZ983047 VRV983047 WBR983047 WLN983047 WVJ983047" xr:uid="{5A209E4C-A04C-4854-AA2B-254678FF6741}"/>
    <dataValidation type="list" allowBlank="1" showInputMessage="1" showErrorMessage="1" promptTitle="Door Seal Condition" prompt="Select the quality of door seal" sqref="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0 IX65550 ST65550 ACP65550 AML65550 AWH65550 BGD65550 BPZ65550 BZV65550 CJR65550 CTN65550 DDJ65550 DNF65550 DXB65550 EGX65550 EQT65550 FAP65550 FKL65550 FUH65550 GED65550 GNZ65550 GXV65550 HHR65550 HRN65550 IBJ65550 ILF65550 IVB65550 JEX65550 JOT65550 JYP65550 KIL65550 KSH65550 LCD65550 LLZ65550 LVV65550 MFR65550 MPN65550 MZJ65550 NJF65550 NTB65550 OCX65550 OMT65550 OWP65550 PGL65550 PQH65550 QAD65550 QJZ65550 QTV65550 RDR65550 RNN65550 RXJ65550 SHF65550 SRB65550 TAX65550 TKT65550 TUP65550 UEL65550 UOH65550 UYD65550 VHZ65550 VRV65550 WBR65550 WLN65550 WVJ65550 B131086 IX131086 ST131086 ACP131086 AML131086 AWH131086 BGD131086 BPZ131086 BZV131086 CJR131086 CTN131086 DDJ131086 DNF131086 DXB131086 EGX131086 EQT131086 FAP131086 FKL131086 FUH131086 GED131086 GNZ131086 GXV131086 HHR131086 HRN131086 IBJ131086 ILF131086 IVB131086 JEX131086 JOT131086 JYP131086 KIL131086 KSH131086 LCD131086 LLZ131086 LVV131086 MFR131086 MPN131086 MZJ131086 NJF131086 NTB131086 OCX131086 OMT131086 OWP131086 PGL131086 PQH131086 QAD131086 QJZ131086 QTV131086 RDR131086 RNN131086 RXJ131086 SHF131086 SRB131086 TAX131086 TKT131086 TUP131086 UEL131086 UOH131086 UYD131086 VHZ131086 VRV131086 WBR131086 WLN131086 WVJ131086 B196622 IX196622 ST196622 ACP196622 AML196622 AWH196622 BGD196622 BPZ196622 BZV196622 CJR196622 CTN196622 DDJ196622 DNF196622 DXB196622 EGX196622 EQT196622 FAP196622 FKL196622 FUH196622 GED196622 GNZ196622 GXV196622 HHR196622 HRN196622 IBJ196622 ILF196622 IVB196622 JEX196622 JOT196622 JYP196622 KIL196622 KSH196622 LCD196622 LLZ196622 LVV196622 MFR196622 MPN196622 MZJ196622 NJF196622 NTB196622 OCX196622 OMT196622 OWP196622 PGL196622 PQH196622 QAD196622 QJZ196622 QTV196622 RDR196622 RNN196622 RXJ196622 SHF196622 SRB196622 TAX196622 TKT196622 TUP196622 UEL196622 UOH196622 UYD196622 VHZ196622 VRV196622 WBR196622 WLN196622 WVJ196622 B262158 IX262158 ST262158 ACP262158 AML262158 AWH262158 BGD262158 BPZ262158 BZV262158 CJR262158 CTN262158 DDJ262158 DNF262158 DXB262158 EGX262158 EQT262158 FAP262158 FKL262158 FUH262158 GED262158 GNZ262158 GXV262158 HHR262158 HRN262158 IBJ262158 ILF262158 IVB262158 JEX262158 JOT262158 JYP262158 KIL262158 KSH262158 LCD262158 LLZ262158 LVV262158 MFR262158 MPN262158 MZJ262158 NJF262158 NTB262158 OCX262158 OMT262158 OWP262158 PGL262158 PQH262158 QAD262158 QJZ262158 QTV262158 RDR262158 RNN262158 RXJ262158 SHF262158 SRB262158 TAX262158 TKT262158 TUP262158 UEL262158 UOH262158 UYD262158 VHZ262158 VRV262158 WBR262158 WLN262158 WVJ262158 B327694 IX327694 ST327694 ACP327694 AML327694 AWH327694 BGD327694 BPZ327694 BZV327694 CJR327694 CTN327694 DDJ327694 DNF327694 DXB327694 EGX327694 EQT327694 FAP327694 FKL327694 FUH327694 GED327694 GNZ327694 GXV327694 HHR327694 HRN327694 IBJ327694 ILF327694 IVB327694 JEX327694 JOT327694 JYP327694 KIL327694 KSH327694 LCD327694 LLZ327694 LVV327694 MFR327694 MPN327694 MZJ327694 NJF327694 NTB327694 OCX327694 OMT327694 OWP327694 PGL327694 PQH327694 QAD327694 QJZ327694 QTV327694 RDR327694 RNN327694 RXJ327694 SHF327694 SRB327694 TAX327694 TKT327694 TUP327694 UEL327694 UOH327694 UYD327694 VHZ327694 VRV327694 WBR327694 WLN327694 WVJ327694 B393230 IX393230 ST393230 ACP393230 AML393230 AWH393230 BGD393230 BPZ393230 BZV393230 CJR393230 CTN393230 DDJ393230 DNF393230 DXB393230 EGX393230 EQT393230 FAP393230 FKL393230 FUH393230 GED393230 GNZ393230 GXV393230 HHR393230 HRN393230 IBJ393230 ILF393230 IVB393230 JEX393230 JOT393230 JYP393230 KIL393230 KSH393230 LCD393230 LLZ393230 LVV393230 MFR393230 MPN393230 MZJ393230 NJF393230 NTB393230 OCX393230 OMT393230 OWP393230 PGL393230 PQH393230 QAD393230 QJZ393230 QTV393230 RDR393230 RNN393230 RXJ393230 SHF393230 SRB393230 TAX393230 TKT393230 TUP393230 UEL393230 UOH393230 UYD393230 VHZ393230 VRV393230 WBR393230 WLN393230 WVJ393230 B458766 IX458766 ST458766 ACP458766 AML458766 AWH458766 BGD458766 BPZ458766 BZV458766 CJR458766 CTN458766 DDJ458766 DNF458766 DXB458766 EGX458766 EQT458766 FAP458766 FKL458766 FUH458766 GED458766 GNZ458766 GXV458766 HHR458766 HRN458766 IBJ458766 ILF458766 IVB458766 JEX458766 JOT458766 JYP458766 KIL458766 KSH458766 LCD458766 LLZ458766 LVV458766 MFR458766 MPN458766 MZJ458766 NJF458766 NTB458766 OCX458766 OMT458766 OWP458766 PGL458766 PQH458766 QAD458766 QJZ458766 QTV458766 RDR458766 RNN458766 RXJ458766 SHF458766 SRB458766 TAX458766 TKT458766 TUP458766 UEL458766 UOH458766 UYD458766 VHZ458766 VRV458766 WBR458766 WLN458766 WVJ458766 B524302 IX524302 ST524302 ACP524302 AML524302 AWH524302 BGD524302 BPZ524302 BZV524302 CJR524302 CTN524302 DDJ524302 DNF524302 DXB524302 EGX524302 EQT524302 FAP524302 FKL524302 FUH524302 GED524302 GNZ524302 GXV524302 HHR524302 HRN524302 IBJ524302 ILF524302 IVB524302 JEX524302 JOT524302 JYP524302 KIL524302 KSH524302 LCD524302 LLZ524302 LVV524302 MFR524302 MPN524302 MZJ524302 NJF524302 NTB524302 OCX524302 OMT524302 OWP524302 PGL524302 PQH524302 QAD524302 QJZ524302 QTV524302 RDR524302 RNN524302 RXJ524302 SHF524302 SRB524302 TAX524302 TKT524302 TUP524302 UEL524302 UOH524302 UYD524302 VHZ524302 VRV524302 WBR524302 WLN524302 WVJ524302 B589838 IX589838 ST589838 ACP589838 AML589838 AWH589838 BGD589838 BPZ589838 BZV589838 CJR589838 CTN589838 DDJ589838 DNF589838 DXB589838 EGX589838 EQT589838 FAP589838 FKL589838 FUH589838 GED589838 GNZ589838 GXV589838 HHR589838 HRN589838 IBJ589838 ILF589838 IVB589838 JEX589838 JOT589838 JYP589838 KIL589838 KSH589838 LCD589838 LLZ589838 LVV589838 MFR589838 MPN589838 MZJ589838 NJF589838 NTB589838 OCX589838 OMT589838 OWP589838 PGL589838 PQH589838 QAD589838 QJZ589838 QTV589838 RDR589838 RNN589838 RXJ589838 SHF589838 SRB589838 TAX589838 TKT589838 TUP589838 UEL589838 UOH589838 UYD589838 VHZ589838 VRV589838 WBR589838 WLN589838 WVJ589838 B655374 IX655374 ST655374 ACP655374 AML655374 AWH655374 BGD655374 BPZ655374 BZV655374 CJR655374 CTN655374 DDJ655374 DNF655374 DXB655374 EGX655374 EQT655374 FAP655374 FKL655374 FUH655374 GED655374 GNZ655374 GXV655374 HHR655374 HRN655374 IBJ655374 ILF655374 IVB655374 JEX655374 JOT655374 JYP655374 KIL655374 KSH655374 LCD655374 LLZ655374 LVV655374 MFR655374 MPN655374 MZJ655374 NJF655374 NTB655374 OCX655374 OMT655374 OWP655374 PGL655374 PQH655374 QAD655374 QJZ655374 QTV655374 RDR655374 RNN655374 RXJ655374 SHF655374 SRB655374 TAX655374 TKT655374 TUP655374 UEL655374 UOH655374 UYD655374 VHZ655374 VRV655374 WBR655374 WLN655374 WVJ655374 B720910 IX720910 ST720910 ACP720910 AML720910 AWH720910 BGD720910 BPZ720910 BZV720910 CJR720910 CTN720910 DDJ720910 DNF720910 DXB720910 EGX720910 EQT720910 FAP720910 FKL720910 FUH720910 GED720910 GNZ720910 GXV720910 HHR720910 HRN720910 IBJ720910 ILF720910 IVB720910 JEX720910 JOT720910 JYP720910 KIL720910 KSH720910 LCD720910 LLZ720910 LVV720910 MFR720910 MPN720910 MZJ720910 NJF720910 NTB720910 OCX720910 OMT720910 OWP720910 PGL720910 PQH720910 QAD720910 QJZ720910 QTV720910 RDR720910 RNN720910 RXJ720910 SHF720910 SRB720910 TAX720910 TKT720910 TUP720910 UEL720910 UOH720910 UYD720910 VHZ720910 VRV720910 WBR720910 WLN720910 WVJ720910 B786446 IX786446 ST786446 ACP786446 AML786446 AWH786446 BGD786446 BPZ786446 BZV786446 CJR786446 CTN786446 DDJ786446 DNF786446 DXB786446 EGX786446 EQT786446 FAP786446 FKL786446 FUH786446 GED786446 GNZ786446 GXV786446 HHR786446 HRN786446 IBJ786446 ILF786446 IVB786446 JEX786446 JOT786446 JYP786446 KIL786446 KSH786446 LCD786446 LLZ786446 LVV786446 MFR786446 MPN786446 MZJ786446 NJF786446 NTB786446 OCX786446 OMT786446 OWP786446 PGL786446 PQH786446 QAD786446 QJZ786446 QTV786446 RDR786446 RNN786446 RXJ786446 SHF786446 SRB786446 TAX786446 TKT786446 TUP786446 UEL786446 UOH786446 UYD786446 VHZ786446 VRV786446 WBR786446 WLN786446 WVJ786446 B851982 IX851982 ST851982 ACP851982 AML851982 AWH851982 BGD851982 BPZ851982 BZV851982 CJR851982 CTN851982 DDJ851982 DNF851982 DXB851982 EGX851982 EQT851982 FAP851982 FKL851982 FUH851982 GED851982 GNZ851982 GXV851982 HHR851982 HRN851982 IBJ851982 ILF851982 IVB851982 JEX851982 JOT851982 JYP851982 KIL851982 KSH851982 LCD851982 LLZ851982 LVV851982 MFR851982 MPN851982 MZJ851982 NJF851982 NTB851982 OCX851982 OMT851982 OWP851982 PGL851982 PQH851982 QAD851982 QJZ851982 QTV851982 RDR851982 RNN851982 RXJ851982 SHF851982 SRB851982 TAX851982 TKT851982 TUP851982 UEL851982 UOH851982 UYD851982 VHZ851982 VRV851982 WBR851982 WLN851982 WVJ851982 B917518 IX917518 ST917518 ACP917518 AML917518 AWH917518 BGD917518 BPZ917518 BZV917518 CJR917518 CTN917518 DDJ917518 DNF917518 DXB917518 EGX917518 EQT917518 FAP917518 FKL917518 FUH917518 GED917518 GNZ917518 GXV917518 HHR917518 HRN917518 IBJ917518 ILF917518 IVB917518 JEX917518 JOT917518 JYP917518 KIL917518 KSH917518 LCD917518 LLZ917518 LVV917518 MFR917518 MPN917518 MZJ917518 NJF917518 NTB917518 OCX917518 OMT917518 OWP917518 PGL917518 PQH917518 QAD917518 QJZ917518 QTV917518 RDR917518 RNN917518 RXJ917518 SHF917518 SRB917518 TAX917518 TKT917518 TUP917518 UEL917518 UOH917518 UYD917518 VHZ917518 VRV917518 WBR917518 WLN917518 WVJ917518 B983054 IX983054 ST983054 ACP983054 AML983054 AWH983054 BGD983054 BPZ983054 BZV983054 CJR983054 CTN983054 DDJ983054 DNF983054 DXB983054 EGX983054 EQT983054 FAP983054 FKL983054 FUH983054 GED983054 GNZ983054 GXV983054 HHR983054 HRN983054 IBJ983054 ILF983054 IVB983054 JEX983054 JOT983054 JYP983054 KIL983054 KSH983054 LCD983054 LLZ983054 LVV983054 MFR983054 MPN983054 MZJ983054 NJF983054 NTB983054 OCX983054 OMT983054 OWP983054 PGL983054 PQH983054 QAD983054 QJZ983054 QTV983054 RDR983054 RNN983054 RXJ983054 SHF983054 SRB983054 TAX983054 TKT983054 TUP983054 UEL983054 UOH983054 UYD983054 VHZ983054 VRV983054 WBR983054 WLN983054 WVJ983054" xr:uid="{FD28AF4C-5A35-4B73-BFCF-3AE0C49BEFB0}">
      <formula1>"Poor, Fair, Good"</formula1>
    </dataValidation>
    <dataValidation type="list" allowBlank="1" showInputMessage="1" showErrorMessage="1" promptTitle="Type" prompt="Select the type of refrigerator that will be used as the replacement."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xr:uid="{5D43C944-6CF3-486E-A239-2466C539CCD8}">
      <formula1>"Side by Side, Top Freezer, Single Door, Chest Freezer, Upright Freezer, Other"</formula1>
    </dataValidation>
    <dataValidation type="decimal" allowBlank="1" showInputMessage="1" showErrorMessage="1" promptTitle="Cubic Feet" prompt="Input how many cubic feet the existing refrigerator is." sqref="B12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39E51DEB-0E9C-43C9-B21F-075A8D5CDAE0}">
      <formula1>0</formula1>
      <formula2>35</formula2>
    </dataValidation>
    <dataValidation type="list" allowBlank="1" showInputMessage="1" showErrorMessage="1" promptTitle="Type" prompt="Select the type of refrigerator is existing." sqref="B13 IX13 ST13 ACP13 AML13 AWH13 BGD13 BPZ13 BZV13 CJR13 CTN13 DDJ13 DNF13 DXB13 EGX13 EQT13 FAP13 FKL13 FUH13 GED13 GNZ13 GXV13 HHR13 HRN13 IBJ13 ILF13 IVB13 JEX13 JOT13 JYP13 KIL13 KSH13 LCD13 LLZ13 LVV13 MFR13 MPN13 MZJ13 NJF13 NTB13 OCX13 OMT13 OWP13 PGL13 PQH13 QAD13 QJZ13 QTV13 RDR13 RNN13 RXJ13 SHF13 SRB13 TAX13 TKT13 TUP13 UEL13 UOH13 UYD13 VHZ13 VRV13 WBR13 WLN13 WVJ13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WVJ983053 B17:B18 IX17:IX18 ST17:ST18 ACP17:ACP18 AML17:AML18 AWH17:AWH18 BGD17:BGD18 BPZ17:BPZ18 BZV17:BZV18 CJR17:CJR18 CTN17:CTN18 DDJ17:DDJ18 DNF17:DNF18 DXB17:DXB18 EGX17:EGX18 EQT17:EQT18 FAP17:FAP18 FKL17:FKL18 FUH17:FUH18 GED17:GED18 GNZ17:GNZ18 GXV17:GXV18 HHR17:HHR18 HRN17:HRN18 IBJ17:IBJ18 ILF17:ILF18 IVB17:IVB18 JEX17:JEX18 JOT17:JOT18 JYP17:JYP18 KIL17:KIL18 KSH17:KSH18 LCD17:LCD18 LLZ17:LLZ18 LVV17:LVV18 MFR17:MFR18 MPN17:MPN18 MZJ17:MZJ18 NJF17:NJF18 NTB17:NTB18 OCX17:OCX18 OMT17:OMT18 OWP17:OWP18 PGL17:PGL18 PQH17:PQH18 QAD17:QAD18 QJZ17:QJZ18 QTV17:QTV18 RDR17:RDR18 RNN17:RNN18 RXJ17:RXJ18 SHF17:SHF18 SRB17:SRB18 TAX17:TAX18 TKT17:TKT18 TUP17:TUP18 UEL17:UEL18 UOH17:UOH18 UYD17:UYD18 VHZ17:VHZ18 VRV17:VRV18 WBR17:WBR18 WLN17:WLN18 WVJ17:WVJ18 B65553:B65554 IX65553:IX65554 ST65553:ST65554 ACP65553:ACP65554 AML65553:AML65554 AWH65553:AWH65554 BGD65553:BGD65554 BPZ65553:BPZ65554 BZV65553:BZV65554 CJR65553:CJR65554 CTN65553:CTN65554 DDJ65553:DDJ65554 DNF65553:DNF65554 DXB65553:DXB65554 EGX65553:EGX65554 EQT65553:EQT65554 FAP65553:FAP65554 FKL65553:FKL65554 FUH65553:FUH65554 GED65553:GED65554 GNZ65553:GNZ65554 GXV65553:GXV65554 HHR65553:HHR65554 HRN65553:HRN65554 IBJ65553:IBJ65554 ILF65553:ILF65554 IVB65553:IVB65554 JEX65553:JEX65554 JOT65553:JOT65554 JYP65553:JYP65554 KIL65553:KIL65554 KSH65553:KSH65554 LCD65553:LCD65554 LLZ65553:LLZ65554 LVV65553:LVV65554 MFR65553:MFR65554 MPN65553:MPN65554 MZJ65553:MZJ65554 NJF65553:NJF65554 NTB65553:NTB65554 OCX65553:OCX65554 OMT65553:OMT65554 OWP65553:OWP65554 PGL65553:PGL65554 PQH65553:PQH65554 QAD65553:QAD65554 QJZ65553:QJZ65554 QTV65553:QTV65554 RDR65553:RDR65554 RNN65553:RNN65554 RXJ65553:RXJ65554 SHF65553:SHF65554 SRB65553:SRB65554 TAX65553:TAX65554 TKT65553:TKT65554 TUP65553:TUP65554 UEL65553:UEL65554 UOH65553:UOH65554 UYD65553:UYD65554 VHZ65553:VHZ65554 VRV65553:VRV65554 WBR65553:WBR65554 WLN65553:WLN65554 WVJ65553:WVJ65554 B131089:B131090 IX131089:IX131090 ST131089:ST131090 ACP131089:ACP131090 AML131089:AML131090 AWH131089:AWH131090 BGD131089:BGD131090 BPZ131089:BPZ131090 BZV131089:BZV131090 CJR131089:CJR131090 CTN131089:CTN131090 DDJ131089:DDJ131090 DNF131089:DNF131090 DXB131089:DXB131090 EGX131089:EGX131090 EQT131089:EQT131090 FAP131089:FAP131090 FKL131089:FKL131090 FUH131089:FUH131090 GED131089:GED131090 GNZ131089:GNZ131090 GXV131089:GXV131090 HHR131089:HHR131090 HRN131089:HRN131090 IBJ131089:IBJ131090 ILF131089:ILF131090 IVB131089:IVB131090 JEX131089:JEX131090 JOT131089:JOT131090 JYP131089:JYP131090 KIL131089:KIL131090 KSH131089:KSH131090 LCD131089:LCD131090 LLZ131089:LLZ131090 LVV131089:LVV131090 MFR131089:MFR131090 MPN131089:MPN131090 MZJ131089:MZJ131090 NJF131089:NJF131090 NTB131089:NTB131090 OCX131089:OCX131090 OMT131089:OMT131090 OWP131089:OWP131090 PGL131089:PGL131090 PQH131089:PQH131090 QAD131089:QAD131090 QJZ131089:QJZ131090 QTV131089:QTV131090 RDR131089:RDR131090 RNN131089:RNN131090 RXJ131089:RXJ131090 SHF131089:SHF131090 SRB131089:SRB131090 TAX131089:TAX131090 TKT131089:TKT131090 TUP131089:TUP131090 UEL131089:UEL131090 UOH131089:UOH131090 UYD131089:UYD131090 VHZ131089:VHZ131090 VRV131089:VRV131090 WBR131089:WBR131090 WLN131089:WLN131090 WVJ131089:WVJ131090 B196625:B196626 IX196625:IX196626 ST196625:ST196626 ACP196625:ACP196626 AML196625:AML196626 AWH196625:AWH196626 BGD196625:BGD196626 BPZ196625:BPZ196626 BZV196625:BZV196626 CJR196625:CJR196626 CTN196625:CTN196626 DDJ196625:DDJ196626 DNF196625:DNF196626 DXB196625:DXB196626 EGX196625:EGX196626 EQT196625:EQT196626 FAP196625:FAP196626 FKL196625:FKL196626 FUH196625:FUH196626 GED196625:GED196626 GNZ196625:GNZ196626 GXV196625:GXV196626 HHR196625:HHR196626 HRN196625:HRN196626 IBJ196625:IBJ196626 ILF196625:ILF196626 IVB196625:IVB196626 JEX196625:JEX196626 JOT196625:JOT196626 JYP196625:JYP196626 KIL196625:KIL196626 KSH196625:KSH196626 LCD196625:LCD196626 LLZ196625:LLZ196626 LVV196625:LVV196626 MFR196625:MFR196626 MPN196625:MPN196626 MZJ196625:MZJ196626 NJF196625:NJF196626 NTB196625:NTB196626 OCX196625:OCX196626 OMT196625:OMT196626 OWP196625:OWP196626 PGL196625:PGL196626 PQH196625:PQH196626 QAD196625:QAD196626 QJZ196625:QJZ196626 QTV196625:QTV196626 RDR196625:RDR196626 RNN196625:RNN196626 RXJ196625:RXJ196626 SHF196625:SHF196626 SRB196625:SRB196626 TAX196625:TAX196626 TKT196625:TKT196626 TUP196625:TUP196626 UEL196625:UEL196626 UOH196625:UOH196626 UYD196625:UYD196626 VHZ196625:VHZ196626 VRV196625:VRV196626 WBR196625:WBR196626 WLN196625:WLN196626 WVJ196625:WVJ196626 B262161:B262162 IX262161:IX262162 ST262161:ST262162 ACP262161:ACP262162 AML262161:AML262162 AWH262161:AWH262162 BGD262161:BGD262162 BPZ262161:BPZ262162 BZV262161:BZV262162 CJR262161:CJR262162 CTN262161:CTN262162 DDJ262161:DDJ262162 DNF262161:DNF262162 DXB262161:DXB262162 EGX262161:EGX262162 EQT262161:EQT262162 FAP262161:FAP262162 FKL262161:FKL262162 FUH262161:FUH262162 GED262161:GED262162 GNZ262161:GNZ262162 GXV262161:GXV262162 HHR262161:HHR262162 HRN262161:HRN262162 IBJ262161:IBJ262162 ILF262161:ILF262162 IVB262161:IVB262162 JEX262161:JEX262162 JOT262161:JOT262162 JYP262161:JYP262162 KIL262161:KIL262162 KSH262161:KSH262162 LCD262161:LCD262162 LLZ262161:LLZ262162 LVV262161:LVV262162 MFR262161:MFR262162 MPN262161:MPN262162 MZJ262161:MZJ262162 NJF262161:NJF262162 NTB262161:NTB262162 OCX262161:OCX262162 OMT262161:OMT262162 OWP262161:OWP262162 PGL262161:PGL262162 PQH262161:PQH262162 QAD262161:QAD262162 QJZ262161:QJZ262162 QTV262161:QTV262162 RDR262161:RDR262162 RNN262161:RNN262162 RXJ262161:RXJ262162 SHF262161:SHF262162 SRB262161:SRB262162 TAX262161:TAX262162 TKT262161:TKT262162 TUP262161:TUP262162 UEL262161:UEL262162 UOH262161:UOH262162 UYD262161:UYD262162 VHZ262161:VHZ262162 VRV262161:VRV262162 WBR262161:WBR262162 WLN262161:WLN262162 WVJ262161:WVJ262162 B327697:B327698 IX327697:IX327698 ST327697:ST327698 ACP327697:ACP327698 AML327697:AML327698 AWH327697:AWH327698 BGD327697:BGD327698 BPZ327697:BPZ327698 BZV327697:BZV327698 CJR327697:CJR327698 CTN327697:CTN327698 DDJ327697:DDJ327698 DNF327697:DNF327698 DXB327697:DXB327698 EGX327697:EGX327698 EQT327697:EQT327698 FAP327697:FAP327698 FKL327697:FKL327698 FUH327697:FUH327698 GED327697:GED327698 GNZ327697:GNZ327698 GXV327697:GXV327698 HHR327697:HHR327698 HRN327697:HRN327698 IBJ327697:IBJ327698 ILF327697:ILF327698 IVB327697:IVB327698 JEX327697:JEX327698 JOT327697:JOT327698 JYP327697:JYP327698 KIL327697:KIL327698 KSH327697:KSH327698 LCD327697:LCD327698 LLZ327697:LLZ327698 LVV327697:LVV327698 MFR327697:MFR327698 MPN327697:MPN327698 MZJ327697:MZJ327698 NJF327697:NJF327698 NTB327697:NTB327698 OCX327697:OCX327698 OMT327697:OMT327698 OWP327697:OWP327698 PGL327697:PGL327698 PQH327697:PQH327698 QAD327697:QAD327698 QJZ327697:QJZ327698 QTV327697:QTV327698 RDR327697:RDR327698 RNN327697:RNN327698 RXJ327697:RXJ327698 SHF327697:SHF327698 SRB327697:SRB327698 TAX327697:TAX327698 TKT327697:TKT327698 TUP327697:TUP327698 UEL327697:UEL327698 UOH327697:UOH327698 UYD327697:UYD327698 VHZ327697:VHZ327698 VRV327697:VRV327698 WBR327697:WBR327698 WLN327697:WLN327698 WVJ327697:WVJ327698 B393233:B393234 IX393233:IX393234 ST393233:ST393234 ACP393233:ACP393234 AML393233:AML393234 AWH393233:AWH393234 BGD393233:BGD393234 BPZ393233:BPZ393234 BZV393233:BZV393234 CJR393233:CJR393234 CTN393233:CTN393234 DDJ393233:DDJ393234 DNF393233:DNF393234 DXB393233:DXB393234 EGX393233:EGX393234 EQT393233:EQT393234 FAP393233:FAP393234 FKL393233:FKL393234 FUH393233:FUH393234 GED393233:GED393234 GNZ393233:GNZ393234 GXV393233:GXV393234 HHR393233:HHR393234 HRN393233:HRN393234 IBJ393233:IBJ393234 ILF393233:ILF393234 IVB393233:IVB393234 JEX393233:JEX393234 JOT393233:JOT393234 JYP393233:JYP393234 KIL393233:KIL393234 KSH393233:KSH393234 LCD393233:LCD393234 LLZ393233:LLZ393234 LVV393233:LVV393234 MFR393233:MFR393234 MPN393233:MPN393234 MZJ393233:MZJ393234 NJF393233:NJF393234 NTB393233:NTB393234 OCX393233:OCX393234 OMT393233:OMT393234 OWP393233:OWP393234 PGL393233:PGL393234 PQH393233:PQH393234 QAD393233:QAD393234 QJZ393233:QJZ393234 QTV393233:QTV393234 RDR393233:RDR393234 RNN393233:RNN393234 RXJ393233:RXJ393234 SHF393233:SHF393234 SRB393233:SRB393234 TAX393233:TAX393234 TKT393233:TKT393234 TUP393233:TUP393234 UEL393233:UEL393234 UOH393233:UOH393234 UYD393233:UYD393234 VHZ393233:VHZ393234 VRV393233:VRV393234 WBR393233:WBR393234 WLN393233:WLN393234 WVJ393233:WVJ393234 B458769:B458770 IX458769:IX458770 ST458769:ST458770 ACP458769:ACP458770 AML458769:AML458770 AWH458769:AWH458770 BGD458769:BGD458770 BPZ458769:BPZ458770 BZV458769:BZV458770 CJR458769:CJR458770 CTN458769:CTN458770 DDJ458769:DDJ458770 DNF458769:DNF458770 DXB458769:DXB458770 EGX458769:EGX458770 EQT458769:EQT458770 FAP458769:FAP458770 FKL458769:FKL458770 FUH458769:FUH458770 GED458769:GED458770 GNZ458769:GNZ458770 GXV458769:GXV458770 HHR458769:HHR458770 HRN458769:HRN458770 IBJ458769:IBJ458770 ILF458769:ILF458770 IVB458769:IVB458770 JEX458769:JEX458770 JOT458769:JOT458770 JYP458769:JYP458770 KIL458769:KIL458770 KSH458769:KSH458770 LCD458769:LCD458770 LLZ458769:LLZ458770 LVV458769:LVV458770 MFR458769:MFR458770 MPN458769:MPN458770 MZJ458769:MZJ458770 NJF458769:NJF458770 NTB458769:NTB458770 OCX458769:OCX458770 OMT458769:OMT458770 OWP458769:OWP458770 PGL458769:PGL458770 PQH458769:PQH458770 QAD458769:QAD458770 QJZ458769:QJZ458770 QTV458769:QTV458770 RDR458769:RDR458770 RNN458769:RNN458770 RXJ458769:RXJ458770 SHF458769:SHF458770 SRB458769:SRB458770 TAX458769:TAX458770 TKT458769:TKT458770 TUP458769:TUP458770 UEL458769:UEL458770 UOH458769:UOH458770 UYD458769:UYD458770 VHZ458769:VHZ458770 VRV458769:VRV458770 WBR458769:WBR458770 WLN458769:WLN458770 WVJ458769:WVJ458770 B524305:B524306 IX524305:IX524306 ST524305:ST524306 ACP524305:ACP524306 AML524305:AML524306 AWH524305:AWH524306 BGD524305:BGD524306 BPZ524305:BPZ524306 BZV524305:BZV524306 CJR524305:CJR524306 CTN524305:CTN524306 DDJ524305:DDJ524306 DNF524305:DNF524306 DXB524305:DXB524306 EGX524305:EGX524306 EQT524305:EQT524306 FAP524305:FAP524306 FKL524305:FKL524306 FUH524305:FUH524306 GED524305:GED524306 GNZ524305:GNZ524306 GXV524305:GXV524306 HHR524305:HHR524306 HRN524305:HRN524306 IBJ524305:IBJ524306 ILF524305:ILF524306 IVB524305:IVB524306 JEX524305:JEX524306 JOT524305:JOT524306 JYP524305:JYP524306 KIL524305:KIL524306 KSH524305:KSH524306 LCD524305:LCD524306 LLZ524305:LLZ524306 LVV524305:LVV524306 MFR524305:MFR524306 MPN524305:MPN524306 MZJ524305:MZJ524306 NJF524305:NJF524306 NTB524305:NTB524306 OCX524305:OCX524306 OMT524305:OMT524306 OWP524305:OWP524306 PGL524305:PGL524306 PQH524305:PQH524306 QAD524305:QAD524306 QJZ524305:QJZ524306 QTV524305:QTV524306 RDR524305:RDR524306 RNN524305:RNN524306 RXJ524305:RXJ524306 SHF524305:SHF524306 SRB524305:SRB524306 TAX524305:TAX524306 TKT524305:TKT524306 TUP524305:TUP524306 UEL524305:UEL524306 UOH524305:UOH524306 UYD524305:UYD524306 VHZ524305:VHZ524306 VRV524305:VRV524306 WBR524305:WBR524306 WLN524305:WLN524306 WVJ524305:WVJ524306 B589841:B589842 IX589841:IX589842 ST589841:ST589842 ACP589841:ACP589842 AML589841:AML589842 AWH589841:AWH589842 BGD589841:BGD589842 BPZ589841:BPZ589842 BZV589841:BZV589842 CJR589841:CJR589842 CTN589841:CTN589842 DDJ589841:DDJ589842 DNF589841:DNF589842 DXB589841:DXB589842 EGX589841:EGX589842 EQT589841:EQT589842 FAP589841:FAP589842 FKL589841:FKL589842 FUH589841:FUH589842 GED589841:GED589842 GNZ589841:GNZ589842 GXV589841:GXV589842 HHR589841:HHR589842 HRN589841:HRN589842 IBJ589841:IBJ589842 ILF589841:ILF589842 IVB589841:IVB589842 JEX589841:JEX589842 JOT589841:JOT589842 JYP589841:JYP589842 KIL589841:KIL589842 KSH589841:KSH589842 LCD589841:LCD589842 LLZ589841:LLZ589842 LVV589841:LVV589842 MFR589841:MFR589842 MPN589841:MPN589842 MZJ589841:MZJ589842 NJF589841:NJF589842 NTB589841:NTB589842 OCX589841:OCX589842 OMT589841:OMT589842 OWP589841:OWP589842 PGL589841:PGL589842 PQH589841:PQH589842 QAD589841:QAD589842 QJZ589841:QJZ589842 QTV589841:QTV589842 RDR589841:RDR589842 RNN589841:RNN589842 RXJ589841:RXJ589842 SHF589841:SHF589842 SRB589841:SRB589842 TAX589841:TAX589842 TKT589841:TKT589842 TUP589841:TUP589842 UEL589841:UEL589842 UOH589841:UOH589842 UYD589841:UYD589842 VHZ589841:VHZ589842 VRV589841:VRV589842 WBR589841:WBR589842 WLN589841:WLN589842 WVJ589841:WVJ589842 B655377:B655378 IX655377:IX655378 ST655377:ST655378 ACP655377:ACP655378 AML655377:AML655378 AWH655377:AWH655378 BGD655377:BGD655378 BPZ655377:BPZ655378 BZV655377:BZV655378 CJR655377:CJR655378 CTN655377:CTN655378 DDJ655377:DDJ655378 DNF655377:DNF655378 DXB655377:DXB655378 EGX655377:EGX655378 EQT655377:EQT655378 FAP655377:FAP655378 FKL655377:FKL655378 FUH655377:FUH655378 GED655377:GED655378 GNZ655377:GNZ655378 GXV655377:GXV655378 HHR655377:HHR655378 HRN655377:HRN655378 IBJ655377:IBJ655378 ILF655377:ILF655378 IVB655377:IVB655378 JEX655377:JEX655378 JOT655377:JOT655378 JYP655377:JYP655378 KIL655377:KIL655378 KSH655377:KSH655378 LCD655377:LCD655378 LLZ655377:LLZ655378 LVV655377:LVV655378 MFR655377:MFR655378 MPN655377:MPN655378 MZJ655377:MZJ655378 NJF655377:NJF655378 NTB655377:NTB655378 OCX655377:OCX655378 OMT655377:OMT655378 OWP655377:OWP655378 PGL655377:PGL655378 PQH655377:PQH655378 QAD655377:QAD655378 QJZ655377:QJZ655378 QTV655377:QTV655378 RDR655377:RDR655378 RNN655377:RNN655378 RXJ655377:RXJ655378 SHF655377:SHF655378 SRB655377:SRB655378 TAX655377:TAX655378 TKT655377:TKT655378 TUP655377:TUP655378 UEL655377:UEL655378 UOH655377:UOH655378 UYD655377:UYD655378 VHZ655377:VHZ655378 VRV655377:VRV655378 WBR655377:WBR655378 WLN655377:WLN655378 WVJ655377:WVJ655378 B720913:B720914 IX720913:IX720914 ST720913:ST720914 ACP720913:ACP720914 AML720913:AML720914 AWH720913:AWH720914 BGD720913:BGD720914 BPZ720913:BPZ720914 BZV720913:BZV720914 CJR720913:CJR720914 CTN720913:CTN720914 DDJ720913:DDJ720914 DNF720913:DNF720914 DXB720913:DXB720914 EGX720913:EGX720914 EQT720913:EQT720914 FAP720913:FAP720914 FKL720913:FKL720914 FUH720913:FUH720914 GED720913:GED720914 GNZ720913:GNZ720914 GXV720913:GXV720914 HHR720913:HHR720914 HRN720913:HRN720914 IBJ720913:IBJ720914 ILF720913:ILF720914 IVB720913:IVB720914 JEX720913:JEX720914 JOT720913:JOT720914 JYP720913:JYP720914 KIL720913:KIL720914 KSH720913:KSH720914 LCD720913:LCD720914 LLZ720913:LLZ720914 LVV720913:LVV720914 MFR720913:MFR720914 MPN720913:MPN720914 MZJ720913:MZJ720914 NJF720913:NJF720914 NTB720913:NTB720914 OCX720913:OCX720914 OMT720913:OMT720914 OWP720913:OWP720914 PGL720913:PGL720914 PQH720913:PQH720914 QAD720913:QAD720914 QJZ720913:QJZ720914 QTV720913:QTV720914 RDR720913:RDR720914 RNN720913:RNN720914 RXJ720913:RXJ720914 SHF720913:SHF720914 SRB720913:SRB720914 TAX720913:TAX720914 TKT720913:TKT720914 TUP720913:TUP720914 UEL720913:UEL720914 UOH720913:UOH720914 UYD720913:UYD720914 VHZ720913:VHZ720914 VRV720913:VRV720914 WBR720913:WBR720914 WLN720913:WLN720914 WVJ720913:WVJ720914 B786449:B786450 IX786449:IX786450 ST786449:ST786450 ACP786449:ACP786450 AML786449:AML786450 AWH786449:AWH786450 BGD786449:BGD786450 BPZ786449:BPZ786450 BZV786449:BZV786450 CJR786449:CJR786450 CTN786449:CTN786450 DDJ786449:DDJ786450 DNF786449:DNF786450 DXB786449:DXB786450 EGX786449:EGX786450 EQT786449:EQT786450 FAP786449:FAP786450 FKL786449:FKL786450 FUH786449:FUH786450 GED786449:GED786450 GNZ786449:GNZ786450 GXV786449:GXV786450 HHR786449:HHR786450 HRN786449:HRN786450 IBJ786449:IBJ786450 ILF786449:ILF786450 IVB786449:IVB786450 JEX786449:JEX786450 JOT786449:JOT786450 JYP786449:JYP786450 KIL786449:KIL786450 KSH786449:KSH786450 LCD786449:LCD786450 LLZ786449:LLZ786450 LVV786449:LVV786450 MFR786449:MFR786450 MPN786449:MPN786450 MZJ786449:MZJ786450 NJF786449:NJF786450 NTB786449:NTB786450 OCX786449:OCX786450 OMT786449:OMT786450 OWP786449:OWP786450 PGL786449:PGL786450 PQH786449:PQH786450 QAD786449:QAD786450 QJZ786449:QJZ786450 QTV786449:QTV786450 RDR786449:RDR786450 RNN786449:RNN786450 RXJ786449:RXJ786450 SHF786449:SHF786450 SRB786449:SRB786450 TAX786449:TAX786450 TKT786449:TKT786450 TUP786449:TUP786450 UEL786449:UEL786450 UOH786449:UOH786450 UYD786449:UYD786450 VHZ786449:VHZ786450 VRV786449:VRV786450 WBR786449:WBR786450 WLN786449:WLN786450 WVJ786449:WVJ786450 B851985:B851986 IX851985:IX851986 ST851985:ST851986 ACP851985:ACP851986 AML851985:AML851986 AWH851985:AWH851986 BGD851985:BGD851986 BPZ851985:BPZ851986 BZV851985:BZV851986 CJR851985:CJR851986 CTN851985:CTN851986 DDJ851985:DDJ851986 DNF851985:DNF851986 DXB851985:DXB851986 EGX851985:EGX851986 EQT851985:EQT851986 FAP851985:FAP851986 FKL851985:FKL851986 FUH851985:FUH851986 GED851985:GED851986 GNZ851985:GNZ851986 GXV851985:GXV851986 HHR851985:HHR851986 HRN851985:HRN851986 IBJ851985:IBJ851986 ILF851985:ILF851986 IVB851985:IVB851986 JEX851985:JEX851986 JOT851985:JOT851986 JYP851985:JYP851986 KIL851985:KIL851986 KSH851985:KSH851986 LCD851985:LCD851986 LLZ851985:LLZ851986 LVV851985:LVV851986 MFR851985:MFR851986 MPN851985:MPN851986 MZJ851985:MZJ851986 NJF851985:NJF851986 NTB851985:NTB851986 OCX851985:OCX851986 OMT851985:OMT851986 OWP851985:OWP851986 PGL851985:PGL851986 PQH851985:PQH851986 QAD851985:QAD851986 QJZ851985:QJZ851986 QTV851985:QTV851986 RDR851985:RDR851986 RNN851985:RNN851986 RXJ851985:RXJ851986 SHF851985:SHF851986 SRB851985:SRB851986 TAX851985:TAX851986 TKT851985:TKT851986 TUP851985:TUP851986 UEL851985:UEL851986 UOH851985:UOH851986 UYD851985:UYD851986 VHZ851985:VHZ851986 VRV851985:VRV851986 WBR851985:WBR851986 WLN851985:WLN851986 WVJ851985:WVJ851986 B917521:B917522 IX917521:IX917522 ST917521:ST917522 ACP917521:ACP917522 AML917521:AML917522 AWH917521:AWH917522 BGD917521:BGD917522 BPZ917521:BPZ917522 BZV917521:BZV917522 CJR917521:CJR917522 CTN917521:CTN917522 DDJ917521:DDJ917522 DNF917521:DNF917522 DXB917521:DXB917522 EGX917521:EGX917522 EQT917521:EQT917522 FAP917521:FAP917522 FKL917521:FKL917522 FUH917521:FUH917522 GED917521:GED917522 GNZ917521:GNZ917522 GXV917521:GXV917522 HHR917521:HHR917522 HRN917521:HRN917522 IBJ917521:IBJ917522 ILF917521:ILF917522 IVB917521:IVB917522 JEX917521:JEX917522 JOT917521:JOT917522 JYP917521:JYP917522 KIL917521:KIL917522 KSH917521:KSH917522 LCD917521:LCD917522 LLZ917521:LLZ917522 LVV917521:LVV917522 MFR917521:MFR917522 MPN917521:MPN917522 MZJ917521:MZJ917522 NJF917521:NJF917522 NTB917521:NTB917522 OCX917521:OCX917522 OMT917521:OMT917522 OWP917521:OWP917522 PGL917521:PGL917522 PQH917521:PQH917522 QAD917521:QAD917522 QJZ917521:QJZ917522 QTV917521:QTV917522 RDR917521:RDR917522 RNN917521:RNN917522 RXJ917521:RXJ917522 SHF917521:SHF917522 SRB917521:SRB917522 TAX917521:TAX917522 TKT917521:TKT917522 TUP917521:TUP917522 UEL917521:UEL917522 UOH917521:UOH917522 UYD917521:UYD917522 VHZ917521:VHZ917522 VRV917521:VRV917522 WBR917521:WBR917522 WLN917521:WLN917522 WVJ917521:WVJ917522 B983057:B983058 IX983057:IX983058 ST983057:ST983058 ACP983057:ACP983058 AML983057:AML983058 AWH983057:AWH983058 BGD983057:BGD983058 BPZ983057:BPZ983058 BZV983057:BZV983058 CJR983057:CJR983058 CTN983057:CTN983058 DDJ983057:DDJ983058 DNF983057:DNF983058 DXB983057:DXB983058 EGX983057:EGX983058 EQT983057:EQT983058 FAP983057:FAP983058 FKL983057:FKL983058 FUH983057:FUH983058 GED983057:GED983058 GNZ983057:GNZ983058 GXV983057:GXV983058 HHR983057:HHR983058 HRN983057:HRN983058 IBJ983057:IBJ983058 ILF983057:ILF983058 IVB983057:IVB983058 JEX983057:JEX983058 JOT983057:JOT983058 JYP983057:JYP983058 KIL983057:KIL983058 KSH983057:KSH983058 LCD983057:LCD983058 LLZ983057:LLZ983058 LVV983057:LVV983058 MFR983057:MFR983058 MPN983057:MPN983058 MZJ983057:MZJ983058 NJF983057:NJF983058 NTB983057:NTB983058 OCX983057:OCX983058 OMT983057:OMT983058 OWP983057:OWP983058 PGL983057:PGL983058 PQH983057:PQH983058 QAD983057:QAD983058 QJZ983057:QJZ983058 QTV983057:QTV983058 RDR983057:RDR983058 RNN983057:RNN983058 RXJ983057:RXJ983058 SHF983057:SHF983058 SRB983057:SRB983058 TAX983057:TAX983058 TKT983057:TKT983058 TUP983057:TUP983058 UEL983057:UEL983058 UOH983057:UOH983058 UYD983057:UYD983058 VHZ983057:VHZ983058 VRV983057:VRV983058 WBR983057:WBR983058 WLN983057:WLN983058 WVJ983057:WVJ983058" xr:uid="{344CFF85-9AE2-463D-BCC8-0FA2E77189E8}">
      <formula1>"Side by Side, Top Freezer, Single Door, Chest Freezer, Upright Freezer, Other"</formula1>
    </dataValidation>
    <dataValidation type="decimal" allowBlank="1" showInputMessage="1" showErrorMessage="1" promptTitle="Cubic Feet" prompt="Input how many cubic feet the replacement refrigerator will be." sqref="B21 IX21 ST21 ACP21 AML21 AWH21 BGD21 BPZ21 BZV21 CJR21 CTN21 DDJ21 DNF21 DXB21 EGX21 EQT21 FAP21 FKL21 FUH21 GED21 GNZ21 GXV21 HHR21 HRN21 IBJ21 ILF21 IVB21 JEX21 JOT21 JYP21 KIL21 KSH21 LCD21 LLZ21 LVV21 MFR21 MPN21 MZJ21 NJF21 NTB21 OCX21 OMT21 OWP21 PGL21 PQH21 QAD21 QJZ21 QTV21 RDR21 RNN21 RXJ21 SHF21 SRB21 TAX21 TKT21 TUP21 UEL21 UOH21 UYD21 VHZ21 VRV21 WBR21 WLN21 WVJ21 B65557 IX65557 ST65557 ACP65557 AML65557 AWH65557 BGD65557 BPZ65557 BZV65557 CJR65557 CTN65557 DDJ65557 DNF65557 DXB65557 EGX65557 EQT65557 FAP65557 FKL65557 FUH65557 GED65557 GNZ65557 GXV65557 HHR65557 HRN65557 IBJ65557 ILF65557 IVB65557 JEX65557 JOT65557 JYP65557 KIL65557 KSH65557 LCD65557 LLZ65557 LVV65557 MFR65557 MPN65557 MZJ65557 NJF65557 NTB65557 OCX65557 OMT65557 OWP65557 PGL65557 PQH65557 QAD65557 QJZ65557 QTV65557 RDR65557 RNN65557 RXJ65557 SHF65557 SRB65557 TAX65557 TKT65557 TUP65557 UEL65557 UOH65557 UYD65557 VHZ65557 VRV65557 WBR65557 WLN65557 WVJ65557 B131093 IX131093 ST131093 ACP131093 AML131093 AWH131093 BGD131093 BPZ131093 BZV131093 CJR131093 CTN131093 DDJ131093 DNF131093 DXB131093 EGX131093 EQT131093 FAP131093 FKL131093 FUH131093 GED131093 GNZ131093 GXV131093 HHR131093 HRN131093 IBJ131093 ILF131093 IVB131093 JEX131093 JOT131093 JYP131093 KIL131093 KSH131093 LCD131093 LLZ131093 LVV131093 MFR131093 MPN131093 MZJ131093 NJF131093 NTB131093 OCX131093 OMT131093 OWP131093 PGL131093 PQH131093 QAD131093 QJZ131093 QTV131093 RDR131093 RNN131093 RXJ131093 SHF131093 SRB131093 TAX131093 TKT131093 TUP131093 UEL131093 UOH131093 UYD131093 VHZ131093 VRV131093 WBR131093 WLN131093 WVJ131093 B196629 IX196629 ST196629 ACP196629 AML196629 AWH196629 BGD196629 BPZ196629 BZV196629 CJR196629 CTN196629 DDJ196629 DNF196629 DXB196629 EGX196629 EQT196629 FAP196629 FKL196629 FUH196629 GED196629 GNZ196629 GXV196629 HHR196629 HRN196629 IBJ196629 ILF196629 IVB196629 JEX196629 JOT196629 JYP196629 KIL196629 KSH196629 LCD196629 LLZ196629 LVV196629 MFR196629 MPN196629 MZJ196629 NJF196629 NTB196629 OCX196629 OMT196629 OWP196629 PGL196629 PQH196629 QAD196629 QJZ196629 QTV196629 RDR196629 RNN196629 RXJ196629 SHF196629 SRB196629 TAX196629 TKT196629 TUP196629 UEL196629 UOH196629 UYD196629 VHZ196629 VRV196629 WBR196629 WLN196629 WVJ196629 B262165 IX262165 ST262165 ACP262165 AML262165 AWH262165 BGD262165 BPZ262165 BZV262165 CJR262165 CTN262165 DDJ262165 DNF262165 DXB262165 EGX262165 EQT262165 FAP262165 FKL262165 FUH262165 GED262165 GNZ262165 GXV262165 HHR262165 HRN262165 IBJ262165 ILF262165 IVB262165 JEX262165 JOT262165 JYP262165 KIL262165 KSH262165 LCD262165 LLZ262165 LVV262165 MFR262165 MPN262165 MZJ262165 NJF262165 NTB262165 OCX262165 OMT262165 OWP262165 PGL262165 PQH262165 QAD262165 QJZ262165 QTV262165 RDR262165 RNN262165 RXJ262165 SHF262165 SRB262165 TAX262165 TKT262165 TUP262165 UEL262165 UOH262165 UYD262165 VHZ262165 VRV262165 WBR262165 WLN262165 WVJ262165 B327701 IX327701 ST327701 ACP327701 AML327701 AWH327701 BGD327701 BPZ327701 BZV327701 CJR327701 CTN327701 DDJ327701 DNF327701 DXB327701 EGX327701 EQT327701 FAP327701 FKL327701 FUH327701 GED327701 GNZ327701 GXV327701 HHR327701 HRN327701 IBJ327701 ILF327701 IVB327701 JEX327701 JOT327701 JYP327701 KIL327701 KSH327701 LCD327701 LLZ327701 LVV327701 MFR327701 MPN327701 MZJ327701 NJF327701 NTB327701 OCX327701 OMT327701 OWP327701 PGL327701 PQH327701 QAD327701 QJZ327701 QTV327701 RDR327701 RNN327701 RXJ327701 SHF327701 SRB327701 TAX327701 TKT327701 TUP327701 UEL327701 UOH327701 UYD327701 VHZ327701 VRV327701 WBR327701 WLN327701 WVJ327701 B393237 IX393237 ST393237 ACP393237 AML393237 AWH393237 BGD393237 BPZ393237 BZV393237 CJR393237 CTN393237 DDJ393237 DNF393237 DXB393237 EGX393237 EQT393237 FAP393237 FKL393237 FUH393237 GED393237 GNZ393237 GXV393237 HHR393237 HRN393237 IBJ393237 ILF393237 IVB393237 JEX393237 JOT393237 JYP393237 KIL393237 KSH393237 LCD393237 LLZ393237 LVV393237 MFR393237 MPN393237 MZJ393237 NJF393237 NTB393237 OCX393237 OMT393237 OWP393237 PGL393237 PQH393237 QAD393237 QJZ393237 QTV393237 RDR393237 RNN393237 RXJ393237 SHF393237 SRB393237 TAX393237 TKT393237 TUP393237 UEL393237 UOH393237 UYD393237 VHZ393237 VRV393237 WBR393237 WLN393237 WVJ393237 B458773 IX458773 ST458773 ACP458773 AML458773 AWH458773 BGD458773 BPZ458773 BZV458773 CJR458773 CTN458773 DDJ458773 DNF458773 DXB458773 EGX458773 EQT458773 FAP458773 FKL458773 FUH458773 GED458773 GNZ458773 GXV458773 HHR458773 HRN458773 IBJ458773 ILF458773 IVB458773 JEX458773 JOT458773 JYP458773 KIL458773 KSH458773 LCD458773 LLZ458773 LVV458773 MFR458773 MPN458773 MZJ458773 NJF458773 NTB458773 OCX458773 OMT458773 OWP458773 PGL458773 PQH458773 QAD458773 QJZ458773 QTV458773 RDR458773 RNN458773 RXJ458773 SHF458773 SRB458773 TAX458773 TKT458773 TUP458773 UEL458773 UOH458773 UYD458773 VHZ458773 VRV458773 WBR458773 WLN458773 WVJ458773 B524309 IX524309 ST524309 ACP524309 AML524309 AWH524309 BGD524309 BPZ524309 BZV524309 CJR524309 CTN524309 DDJ524309 DNF524309 DXB524309 EGX524309 EQT524309 FAP524309 FKL524309 FUH524309 GED524309 GNZ524309 GXV524309 HHR524309 HRN524309 IBJ524309 ILF524309 IVB524309 JEX524309 JOT524309 JYP524309 KIL524309 KSH524309 LCD524309 LLZ524309 LVV524309 MFR524309 MPN524309 MZJ524309 NJF524309 NTB524309 OCX524309 OMT524309 OWP524309 PGL524309 PQH524309 QAD524309 QJZ524309 QTV524309 RDR524309 RNN524309 RXJ524309 SHF524309 SRB524309 TAX524309 TKT524309 TUP524309 UEL524309 UOH524309 UYD524309 VHZ524309 VRV524309 WBR524309 WLN524309 WVJ524309 B589845 IX589845 ST589845 ACP589845 AML589845 AWH589845 BGD589845 BPZ589845 BZV589845 CJR589845 CTN589845 DDJ589845 DNF589845 DXB589845 EGX589845 EQT589845 FAP589845 FKL589845 FUH589845 GED589845 GNZ589845 GXV589845 HHR589845 HRN589845 IBJ589845 ILF589845 IVB589845 JEX589845 JOT589845 JYP589845 KIL589845 KSH589845 LCD589845 LLZ589845 LVV589845 MFR589845 MPN589845 MZJ589845 NJF589845 NTB589845 OCX589845 OMT589845 OWP589845 PGL589845 PQH589845 QAD589845 QJZ589845 QTV589845 RDR589845 RNN589845 RXJ589845 SHF589845 SRB589845 TAX589845 TKT589845 TUP589845 UEL589845 UOH589845 UYD589845 VHZ589845 VRV589845 WBR589845 WLN589845 WVJ589845 B655381 IX655381 ST655381 ACP655381 AML655381 AWH655381 BGD655381 BPZ655381 BZV655381 CJR655381 CTN655381 DDJ655381 DNF655381 DXB655381 EGX655381 EQT655381 FAP655381 FKL655381 FUH655381 GED655381 GNZ655381 GXV655381 HHR655381 HRN655381 IBJ655381 ILF655381 IVB655381 JEX655381 JOT655381 JYP655381 KIL655381 KSH655381 LCD655381 LLZ655381 LVV655381 MFR655381 MPN655381 MZJ655381 NJF655381 NTB655381 OCX655381 OMT655381 OWP655381 PGL655381 PQH655381 QAD655381 QJZ655381 QTV655381 RDR655381 RNN655381 RXJ655381 SHF655381 SRB655381 TAX655381 TKT655381 TUP655381 UEL655381 UOH655381 UYD655381 VHZ655381 VRV655381 WBR655381 WLN655381 WVJ655381 B720917 IX720917 ST720917 ACP720917 AML720917 AWH720917 BGD720917 BPZ720917 BZV720917 CJR720917 CTN720917 DDJ720917 DNF720917 DXB720917 EGX720917 EQT720917 FAP720917 FKL720917 FUH720917 GED720917 GNZ720917 GXV720917 HHR720917 HRN720917 IBJ720917 ILF720917 IVB720917 JEX720917 JOT720917 JYP720917 KIL720917 KSH720917 LCD720917 LLZ720917 LVV720917 MFR720917 MPN720917 MZJ720917 NJF720917 NTB720917 OCX720917 OMT720917 OWP720917 PGL720917 PQH720917 QAD720917 QJZ720917 QTV720917 RDR720917 RNN720917 RXJ720917 SHF720917 SRB720917 TAX720917 TKT720917 TUP720917 UEL720917 UOH720917 UYD720917 VHZ720917 VRV720917 WBR720917 WLN720917 WVJ720917 B786453 IX786453 ST786453 ACP786453 AML786453 AWH786453 BGD786453 BPZ786453 BZV786453 CJR786453 CTN786453 DDJ786453 DNF786453 DXB786453 EGX786453 EQT786453 FAP786453 FKL786453 FUH786453 GED786453 GNZ786453 GXV786453 HHR786453 HRN786453 IBJ786453 ILF786453 IVB786453 JEX786453 JOT786453 JYP786453 KIL786453 KSH786453 LCD786453 LLZ786453 LVV786453 MFR786453 MPN786453 MZJ786453 NJF786453 NTB786453 OCX786453 OMT786453 OWP786453 PGL786453 PQH786453 QAD786453 QJZ786453 QTV786453 RDR786453 RNN786453 RXJ786453 SHF786453 SRB786453 TAX786453 TKT786453 TUP786453 UEL786453 UOH786453 UYD786453 VHZ786453 VRV786453 WBR786453 WLN786453 WVJ786453 B851989 IX851989 ST851989 ACP851989 AML851989 AWH851989 BGD851989 BPZ851989 BZV851989 CJR851989 CTN851989 DDJ851989 DNF851989 DXB851989 EGX851989 EQT851989 FAP851989 FKL851989 FUH851989 GED851989 GNZ851989 GXV851989 HHR851989 HRN851989 IBJ851989 ILF851989 IVB851989 JEX851989 JOT851989 JYP851989 KIL851989 KSH851989 LCD851989 LLZ851989 LVV851989 MFR851989 MPN851989 MZJ851989 NJF851989 NTB851989 OCX851989 OMT851989 OWP851989 PGL851989 PQH851989 QAD851989 QJZ851989 QTV851989 RDR851989 RNN851989 RXJ851989 SHF851989 SRB851989 TAX851989 TKT851989 TUP851989 UEL851989 UOH851989 UYD851989 VHZ851989 VRV851989 WBR851989 WLN851989 WVJ851989 B917525 IX917525 ST917525 ACP917525 AML917525 AWH917525 BGD917525 BPZ917525 BZV917525 CJR917525 CTN917525 DDJ917525 DNF917525 DXB917525 EGX917525 EQT917525 FAP917525 FKL917525 FUH917525 GED917525 GNZ917525 GXV917525 HHR917525 HRN917525 IBJ917525 ILF917525 IVB917525 JEX917525 JOT917525 JYP917525 KIL917525 KSH917525 LCD917525 LLZ917525 LVV917525 MFR917525 MPN917525 MZJ917525 NJF917525 NTB917525 OCX917525 OMT917525 OWP917525 PGL917525 PQH917525 QAD917525 QJZ917525 QTV917525 RDR917525 RNN917525 RXJ917525 SHF917525 SRB917525 TAX917525 TKT917525 TUP917525 UEL917525 UOH917525 UYD917525 VHZ917525 VRV917525 WBR917525 WLN917525 WVJ917525 B983061 IX983061 ST983061 ACP983061 AML983061 AWH983061 BGD983061 BPZ983061 BZV983061 CJR983061 CTN983061 DDJ983061 DNF983061 DXB983061 EGX983061 EQT983061 FAP983061 FKL983061 FUH983061 GED983061 GNZ983061 GXV983061 HHR983061 HRN983061 IBJ983061 ILF983061 IVB983061 JEX983061 JOT983061 JYP983061 KIL983061 KSH983061 LCD983061 LLZ983061 LVV983061 MFR983061 MPN983061 MZJ983061 NJF983061 NTB983061 OCX983061 OMT983061 OWP983061 PGL983061 PQH983061 QAD983061 QJZ983061 QTV983061 RDR983061 RNN983061 RXJ983061 SHF983061 SRB983061 TAX983061 TKT983061 TUP983061 UEL983061 UOH983061 UYD983061 VHZ983061 VRV983061 WBR983061 WLN983061 WVJ983061" xr:uid="{A6475414-7BEF-4C66-98A3-79B581586554}">
      <formula1>0</formula1>
      <formula2>35</formula2>
    </dataValidation>
    <dataValidation type="list" allowBlank="1" showInputMessage="1" showErrorMessage="1" promptTitle="Door Swing" prompt="Select which way the replacement door will swing." sqref="B23 IX23 ST23 ACP23 AML23 AWH23 BGD23 BPZ23 BZV23 CJR23 CTN23 DDJ23 DNF23 DXB23 EGX23 EQT23 FAP23 FKL23 FUH23 GED23 GNZ23 GXV23 HHR23 HRN23 IBJ23 ILF23 IVB23 JEX23 JOT23 JYP23 KIL23 KSH23 LCD23 LLZ23 LVV23 MFR23 MPN23 MZJ23 NJF23 NTB23 OCX23 OMT23 OWP23 PGL23 PQH23 QAD23 QJZ23 QTV23 RDR23 RNN23 RXJ23 SHF23 SRB23 TAX23 TKT23 TUP23 UEL23 UOH23 UYD23 VHZ23 VRV23 WBR23 WLN23 WVJ23 B65559 IX65559 ST65559 ACP65559 AML65559 AWH65559 BGD65559 BPZ65559 BZV65559 CJR65559 CTN65559 DDJ65559 DNF65559 DXB65559 EGX65559 EQT65559 FAP65559 FKL65559 FUH65559 GED65559 GNZ65559 GXV65559 HHR65559 HRN65559 IBJ65559 ILF65559 IVB65559 JEX65559 JOT65559 JYP65559 KIL65559 KSH65559 LCD65559 LLZ65559 LVV65559 MFR65559 MPN65559 MZJ65559 NJF65559 NTB65559 OCX65559 OMT65559 OWP65559 PGL65559 PQH65559 QAD65559 QJZ65559 QTV65559 RDR65559 RNN65559 RXJ65559 SHF65559 SRB65559 TAX65559 TKT65559 TUP65559 UEL65559 UOH65559 UYD65559 VHZ65559 VRV65559 WBR65559 WLN65559 WVJ65559 B131095 IX131095 ST131095 ACP131095 AML131095 AWH131095 BGD131095 BPZ131095 BZV131095 CJR131095 CTN131095 DDJ131095 DNF131095 DXB131095 EGX131095 EQT131095 FAP131095 FKL131095 FUH131095 GED131095 GNZ131095 GXV131095 HHR131095 HRN131095 IBJ131095 ILF131095 IVB131095 JEX131095 JOT131095 JYP131095 KIL131095 KSH131095 LCD131095 LLZ131095 LVV131095 MFR131095 MPN131095 MZJ131095 NJF131095 NTB131095 OCX131095 OMT131095 OWP131095 PGL131095 PQH131095 QAD131095 QJZ131095 QTV131095 RDR131095 RNN131095 RXJ131095 SHF131095 SRB131095 TAX131095 TKT131095 TUP131095 UEL131095 UOH131095 UYD131095 VHZ131095 VRV131095 WBR131095 WLN131095 WVJ131095 B196631 IX196631 ST196631 ACP196631 AML196631 AWH196631 BGD196631 BPZ196631 BZV196631 CJR196631 CTN196631 DDJ196631 DNF196631 DXB196631 EGX196631 EQT196631 FAP196631 FKL196631 FUH196631 GED196631 GNZ196631 GXV196631 HHR196631 HRN196631 IBJ196631 ILF196631 IVB196631 JEX196631 JOT196631 JYP196631 KIL196631 KSH196631 LCD196631 LLZ196631 LVV196631 MFR196631 MPN196631 MZJ196631 NJF196631 NTB196631 OCX196631 OMT196631 OWP196631 PGL196631 PQH196631 QAD196631 QJZ196631 QTV196631 RDR196631 RNN196631 RXJ196631 SHF196631 SRB196631 TAX196631 TKT196631 TUP196631 UEL196631 UOH196631 UYD196631 VHZ196631 VRV196631 WBR196631 WLN196631 WVJ196631 B262167 IX262167 ST262167 ACP262167 AML262167 AWH262167 BGD262167 BPZ262167 BZV262167 CJR262167 CTN262167 DDJ262167 DNF262167 DXB262167 EGX262167 EQT262167 FAP262167 FKL262167 FUH262167 GED262167 GNZ262167 GXV262167 HHR262167 HRN262167 IBJ262167 ILF262167 IVB262167 JEX262167 JOT262167 JYP262167 KIL262167 KSH262167 LCD262167 LLZ262167 LVV262167 MFR262167 MPN262167 MZJ262167 NJF262167 NTB262167 OCX262167 OMT262167 OWP262167 PGL262167 PQH262167 QAD262167 QJZ262167 QTV262167 RDR262167 RNN262167 RXJ262167 SHF262167 SRB262167 TAX262167 TKT262167 TUP262167 UEL262167 UOH262167 UYD262167 VHZ262167 VRV262167 WBR262167 WLN262167 WVJ262167 B327703 IX327703 ST327703 ACP327703 AML327703 AWH327703 BGD327703 BPZ327703 BZV327703 CJR327703 CTN327703 DDJ327703 DNF327703 DXB327703 EGX327703 EQT327703 FAP327703 FKL327703 FUH327703 GED327703 GNZ327703 GXV327703 HHR327703 HRN327703 IBJ327703 ILF327703 IVB327703 JEX327703 JOT327703 JYP327703 KIL327703 KSH327703 LCD327703 LLZ327703 LVV327703 MFR327703 MPN327703 MZJ327703 NJF327703 NTB327703 OCX327703 OMT327703 OWP327703 PGL327703 PQH327703 QAD327703 QJZ327703 QTV327703 RDR327703 RNN327703 RXJ327703 SHF327703 SRB327703 TAX327703 TKT327703 TUP327703 UEL327703 UOH327703 UYD327703 VHZ327703 VRV327703 WBR327703 WLN327703 WVJ327703 B393239 IX393239 ST393239 ACP393239 AML393239 AWH393239 BGD393239 BPZ393239 BZV393239 CJR393239 CTN393239 DDJ393239 DNF393239 DXB393239 EGX393239 EQT393239 FAP393239 FKL393239 FUH393239 GED393239 GNZ393239 GXV393239 HHR393239 HRN393239 IBJ393239 ILF393239 IVB393239 JEX393239 JOT393239 JYP393239 KIL393239 KSH393239 LCD393239 LLZ393239 LVV393239 MFR393239 MPN393239 MZJ393239 NJF393239 NTB393239 OCX393239 OMT393239 OWP393239 PGL393239 PQH393239 QAD393239 QJZ393239 QTV393239 RDR393239 RNN393239 RXJ393239 SHF393239 SRB393239 TAX393239 TKT393239 TUP393239 UEL393239 UOH393239 UYD393239 VHZ393239 VRV393239 WBR393239 WLN393239 WVJ393239 B458775 IX458775 ST458775 ACP458775 AML458775 AWH458775 BGD458775 BPZ458775 BZV458775 CJR458775 CTN458775 DDJ458775 DNF458775 DXB458775 EGX458775 EQT458775 FAP458775 FKL458775 FUH458775 GED458775 GNZ458775 GXV458775 HHR458775 HRN458775 IBJ458775 ILF458775 IVB458775 JEX458775 JOT458775 JYP458775 KIL458775 KSH458775 LCD458775 LLZ458775 LVV458775 MFR458775 MPN458775 MZJ458775 NJF458775 NTB458775 OCX458775 OMT458775 OWP458775 PGL458775 PQH458775 QAD458775 QJZ458775 QTV458775 RDR458775 RNN458775 RXJ458775 SHF458775 SRB458775 TAX458775 TKT458775 TUP458775 UEL458775 UOH458775 UYD458775 VHZ458775 VRV458775 WBR458775 WLN458775 WVJ458775 B524311 IX524311 ST524311 ACP524311 AML524311 AWH524311 BGD524311 BPZ524311 BZV524311 CJR524311 CTN524311 DDJ524311 DNF524311 DXB524311 EGX524311 EQT524311 FAP524311 FKL524311 FUH524311 GED524311 GNZ524311 GXV524311 HHR524311 HRN524311 IBJ524311 ILF524311 IVB524311 JEX524311 JOT524311 JYP524311 KIL524311 KSH524311 LCD524311 LLZ524311 LVV524311 MFR524311 MPN524311 MZJ524311 NJF524311 NTB524311 OCX524311 OMT524311 OWP524311 PGL524311 PQH524311 QAD524311 QJZ524311 QTV524311 RDR524311 RNN524311 RXJ524311 SHF524311 SRB524311 TAX524311 TKT524311 TUP524311 UEL524311 UOH524311 UYD524311 VHZ524311 VRV524311 WBR524311 WLN524311 WVJ524311 B589847 IX589847 ST589847 ACP589847 AML589847 AWH589847 BGD589847 BPZ589847 BZV589847 CJR589847 CTN589847 DDJ589847 DNF589847 DXB589847 EGX589847 EQT589847 FAP589847 FKL589847 FUH589847 GED589847 GNZ589847 GXV589847 HHR589847 HRN589847 IBJ589847 ILF589847 IVB589847 JEX589847 JOT589847 JYP589847 KIL589847 KSH589847 LCD589847 LLZ589847 LVV589847 MFR589847 MPN589847 MZJ589847 NJF589847 NTB589847 OCX589847 OMT589847 OWP589847 PGL589847 PQH589847 QAD589847 QJZ589847 QTV589847 RDR589847 RNN589847 RXJ589847 SHF589847 SRB589847 TAX589847 TKT589847 TUP589847 UEL589847 UOH589847 UYD589847 VHZ589847 VRV589847 WBR589847 WLN589847 WVJ589847 B655383 IX655383 ST655383 ACP655383 AML655383 AWH655383 BGD655383 BPZ655383 BZV655383 CJR655383 CTN655383 DDJ655383 DNF655383 DXB655383 EGX655383 EQT655383 FAP655383 FKL655383 FUH655383 GED655383 GNZ655383 GXV655383 HHR655383 HRN655383 IBJ655383 ILF655383 IVB655383 JEX655383 JOT655383 JYP655383 KIL655383 KSH655383 LCD655383 LLZ655383 LVV655383 MFR655383 MPN655383 MZJ655383 NJF655383 NTB655383 OCX655383 OMT655383 OWP655383 PGL655383 PQH655383 QAD655383 QJZ655383 QTV655383 RDR655383 RNN655383 RXJ655383 SHF655383 SRB655383 TAX655383 TKT655383 TUP655383 UEL655383 UOH655383 UYD655383 VHZ655383 VRV655383 WBR655383 WLN655383 WVJ655383 B720919 IX720919 ST720919 ACP720919 AML720919 AWH720919 BGD720919 BPZ720919 BZV720919 CJR720919 CTN720919 DDJ720919 DNF720919 DXB720919 EGX720919 EQT720919 FAP720919 FKL720919 FUH720919 GED720919 GNZ720919 GXV720919 HHR720919 HRN720919 IBJ720919 ILF720919 IVB720919 JEX720919 JOT720919 JYP720919 KIL720919 KSH720919 LCD720919 LLZ720919 LVV720919 MFR720919 MPN720919 MZJ720919 NJF720919 NTB720919 OCX720919 OMT720919 OWP720919 PGL720919 PQH720919 QAD720919 QJZ720919 QTV720919 RDR720919 RNN720919 RXJ720919 SHF720919 SRB720919 TAX720919 TKT720919 TUP720919 UEL720919 UOH720919 UYD720919 VHZ720919 VRV720919 WBR720919 WLN720919 WVJ720919 B786455 IX786455 ST786455 ACP786455 AML786455 AWH786455 BGD786455 BPZ786455 BZV786455 CJR786455 CTN786455 DDJ786455 DNF786455 DXB786455 EGX786455 EQT786455 FAP786455 FKL786455 FUH786455 GED786455 GNZ786455 GXV786455 HHR786455 HRN786455 IBJ786455 ILF786455 IVB786455 JEX786455 JOT786455 JYP786455 KIL786455 KSH786455 LCD786455 LLZ786455 LVV786455 MFR786455 MPN786455 MZJ786455 NJF786455 NTB786455 OCX786455 OMT786455 OWP786455 PGL786455 PQH786455 QAD786455 QJZ786455 QTV786455 RDR786455 RNN786455 RXJ786455 SHF786455 SRB786455 TAX786455 TKT786455 TUP786455 UEL786455 UOH786455 UYD786455 VHZ786455 VRV786455 WBR786455 WLN786455 WVJ786455 B851991 IX851991 ST851991 ACP851991 AML851991 AWH851991 BGD851991 BPZ851991 BZV851991 CJR851991 CTN851991 DDJ851991 DNF851991 DXB851991 EGX851991 EQT851991 FAP851991 FKL851991 FUH851991 GED851991 GNZ851991 GXV851991 HHR851991 HRN851991 IBJ851991 ILF851991 IVB851991 JEX851991 JOT851991 JYP851991 KIL851991 KSH851991 LCD851991 LLZ851991 LVV851991 MFR851991 MPN851991 MZJ851991 NJF851991 NTB851991 OCX851991 OMT851991 OWP851991 PGL851991 PQH851991 QAD851991 QJZ851991 QTV851991 RDR851991 RNN851991 RXJ851991 SHF851991 SRB851991 TAX851991 TKT851991 TUP851991 UEL851991 UOH851991 UYD851991 VHZ851991 VRV851991 WBR851991 WLN851991 WVJ851991 B917527 IX917527 ST917527 ACP917527 AML917527 AWH917527 BGD917527 BPZ917527 BZV917527 CJR917527 CTN917527 DDJ917527 DNF917527 DXB917527 EGX917527 EQT917527 FAP917527 FKL917527 FUH917527 GED917527 GNZ917527 GXV917527 HHR917527 HRN917527 IBJ917527 ILF917527 IVB917527 JEX917527 JOT917527 JYP917527 KIL917527 KSH917527 LCD917527 LLZ917527 LVV917527 MFR917527 MPN917527 MZJ917527 NJF917527 NTB917527 OCX917527 OMT917527 OWP917527 PGL917527 PQH917527 QAD917527 QJZ917527 QTV917527 RDR917527 RNN917527 RXJ917527 SHF917527 SRB917527 TAX917527 TKT917527 TUP917527 UEL917527 UOH917527 UYD917527 VHZ917527 VRV917527 WBR917527 WLN917527 WVJ917527 B983063 IX983063 ST983063 ACP983063 AML983063 AWH983063 BGD983063 BPZ983063 BZV983063 CJR983063 CTN983063 DDJ983063 DNF983063 DXB983063 EGX983063 EQT983063 FAP983063 FKL983063 FUH983063 GED983063 GNZ983063 GXV983063 HHR983063 HRN983063 IBJ983063 ILF983063 IVB983063 JEX983063 JOT983063 JYP983063 KIL983063 KSH983063 LCD983063 LLZ983063 LVV983063 MFR983063 MPN983063 MZJ983063 NJF983063 NTB983063 OCX983063 OMT983063 OWP983063 PGL983063 PQH983063 QAD983063 QJZ983063 QTV983063 RDR983063 RNN983063 RXJ983063 SHF983063 SRB983063 TAX983063 TKT983063 TUP983063 UEL983063 UOH983063 UYD983063 VHZ983063 VRV983063 WBR983063 WLN983063 WVJ983063" xr:uid="{D13DB6E3-5E45-4557-9F04-85B175EFD6D5}">
      <formula1>"Left, Right"</formula1>
    </dataValidation>
    <dataValidation allowBlank="1" showErrorMessage="1" sqref="B15:C16 IX15:IY16 ST15:SU16 ACP15:ACQ16 AML15:AMM16 AWH15:AWI16 BGD15:BGE16 BPZ15:BQA16 BZV15:BZW16 CJR15:CJS16 CTN15:CTO16 DDJ15:DDK16 DNF15:DNG16 DXB15:DXC16 EGX15:EGY16 EQT15:EQU16 FAP15:FAQ16 FKL15:FKM16 FUH15:FUI16 GED15:GEE16 GNZ15:GOA16 GXV15:GXW16 HHR15:HHS16 HRN15:HRO16 IBJ15:IBK16 ILF15:ILG16 IVB15:IVC16 JEX15:JEY16 JOT15:JOU16 JYP15:JYQ16 KIL15:KIM16 KSH15:KSI16 LCD15:LCE16 LLZ15:LMA16 LVV15:LVW16 MFR15:MFS16 MPN15:MPO16 MZJ15:MZK16 NJF15:NJG16 NTB15:NTC16 OCX15:OCY16 OMT15:OMU16 OWP15:OWQ16 PGL15:PGM16 PQH15:PQI16 QAD15:QAE16 QJZ15:QKA16 QTV15:QTW16 RDR15:RDS16 RNN15:RNO16 RXJ15:RXK16 SHF15:SHG16 SRB15:SRC16 TAX15:TAY16 TKT15:TKU16 TUP15:TUQ16 UEL15:UEM16 UOH15:UOI16 UYD15:UYE16 VHZ15:VIA16 VRV15:VRW16 WBR15:WBS16 WLN15:WLO16 WVJ15:WVK16 B65551:C65552 IX65551:IY65552 ST65551:SU65552 ACP65551:ACQ65552 AML65551:AMM65552 AWH65551:AWI65552 BGD65551:BGE65552 BPZ65551:BQA65552 BZV65551:BZW65552 CJR65551:CJS65552 CTN65551:CTO65552 DDJ65551:DDK65552 DNF65551:DNG65552 DXB65551:DXC65552 EGX65551:EGY65552 EQT65551:EQU65552 FAP65551:FAQ65552 FKL65551:FKM65552 FUH65551:FUI65552 GED65551:GEE65552 GNZ65551:GOA65552 GXV65551:GXW65552 HHR65551:HHS65552 HRN65551:HRO65552 IBJ65551:IBK65552 ILF65551:ILG65552 IVB65551:IVC65552 JEX65551:JEY65552 JOT65551:JOU65552 JYP65551:JYQ65552 KIL65551:KIM65552 KSH65551:KSI65552 LCD65551:LCE65552 LLZ65551:LMA65552 LVV65551:LVW65552 MFR65551:MFS65552 MPN65551:MPO65552 MZJ65551:MZK65552 NJF65551:NJG65552 NTB65551:NTC65552 OCX65551:OCY65552 OMT65551:OMU65552 OWP65551:OWQ65552 PGL65551:PGM65552 PQH65551:PQI65552 QAD65551:QAE65552 QJZ65551:QKA65552 QTV65551:QTW65552 RDR65551:RDS65552 RNN65551:RNO65552 RXJ65551:RXK65552 SHF65551:SHG65552 SRB65551:SRC65552 TAX65551:TAY65552 TKT65551:TKU65552 TUP65551:TUQ65552 UEL65551:UEM65552 UOH65551:UOI65552 UYD65551:UYE65552 VHZ65551:VIA65552 VRV65551:VRW65552 WBR65551:WBS65552 WLN65551:WLO65552 WVJ65551:WVK65552 B131087:C131088 IX131087:IY131088 ST131087:SU131088 ACP131087:ACQ131088 AML131087:AMM131088 AWH131087:AWI131088 BGD131087:BGE131088 BPZ131087:BQA131088 BZV131087:BZW131088 CJR131087:CJS131088 CTN131087:CTO131088 DDJ131087:DDK131088 DNF131087:DNG131088 DXB131087:DXC131088 EGX131087:EGY131088 EQT131087:EQU131088 FAP131087:FAQ131088 FKL131087:FKM131088 FUH131087:FUI131088 GED131087:GEE131088 GNZ131087:GOA131088 GXV131087:GXW131088 HHR131087:HHS131088 HRN131087:HRO131088 IBJ131087:IBK131088 ILF131087:ILG131088 IVB131087:IVC131088 JEX131087:JEY131088 JOT131087:JOU131088 JYP131087:JYQ131088 KIL131087:KIM131088 KSH131087:KSI131088 LCD131087:LCE131088 LLZ131087:LMA131088 LVV131087:LVW131088 MFR131087:MFS131088 MPN131087:MPO131088 MZJ131087:MZK131088 NJF131087:NJG131088 NTB131087:NTC131088 OCX131087:OCY131088 OMT131087:OMU131088 OWP131087:OWQ131088 PGL131087:PGM131088 PQH131087:PQI131088 QAD131087:QAE131088 QJZ131087:QKA131088 QTV131087:QTW131088 RDR131087:RDS131088 RNN131087:RNO131088 RXJ131087:RXK131088 SHF131087:SHG131088 SRB131087:SRC131088 TAX131087:TAY131088 TKT131087:TKU131088 TUP131087:TUQ131088 UEL131087:UEM131088 UOH131087:UOI131088 UYD131087:UYE131088 VHZ131087:VIA131088 VRV131087:VRW131088 WBR131087:WBS131088 WLN131087:WLO131088 WVJ131087:WVK131088 B196623:C196624 IX196623:IY196624 ST196623:SU196624 ACP196623:ACQ196624 AML196623:AMM196624 AWH196623:AWI196624 BGD196623:BGE196624 BPZ196623:BQA196624 BZV196623:BZW196624 CJR196623:CJS196624 CTN196623:CTO196624 DDJ196623:DDK196624 DNF196623:DNG196624 DXB196623:DXC196624 EGX196623:EGY196624 EQT196623:EQU196624 FAP196623:FAQ196624 FKL196623:FKM196624 FUH196623:FUI196624 GED196623:GEE196624 GNZ196623:GOA196624 GXV196623:GXW196624 HHR196623:HHS196624 HRN196623:HRO196624 IBJ196623:IBK196624 ILF196623:ILG196624 IVB196623:IVC196624 JEX196623:JEY196624 JOT196623:JOU196624 JYP196623:JYQ196624 KIL196623:KIM196624 KSH196623:KSI196624 LCD196623:LCE196624 LLZ196623:LMA196624 LVV196623:LVW196624 MFR196623:MFS196624 MPN196623:MPO196624 MZJ196623:MZK196624 NJF196623:NJG196624 NTB196623:NTC196624 OCX196623:OCY196624 OMT196623:OMU196624 OWP196623:OWQ196624 PGL196623:PGM196624 PQH196623:PQI196624 QAD196623:QAE196624 QJZ196623:QKA196624 QTV196623:QTW196624 RDR196623:RDS196624 RNN196623:RNO196624 RXJ196623:RXK196624 SHF196623:SHG196624 SRB196623:SRC196624 TAX196623:TAY196624 TKT196623:TKU196624 TUP196623:TUQ196624 UEL196623:UEM196624 UOH196623:UOI196624 UYD196623:UYE196624 VHZ196623:VIA196624 VRV196623:VRW196624 WBR196623:WBS196624 WLN196623:WLO196624 WVJ196623:WVK196624 B262159:C262160 IX262159:IY262160 ST262159:SU262160 ACP262159:ACQ262160 AML262159:AMM262160 AWH262159:AWI262160 BGD262159:BGE262160 BPZ262159:BQA262160 BZV262159:BZW262160 CJR262159:CJS262160 CTN262159:CTO262160 DDJ262159:DDK262160 DNF262159:DNG262160 DXB262159:DXC262160 EGX262159:EGY262160 EQT262159:EQU262160 FAP262159:FAQ262160 FKL262159:FKM262160 FUH262159:FUI262160 GED262159:GEE262160 GNZ262159:GOA262160 GXV262159:GXW262160 HHR262159:HHS262160 HRN262159:HRO262160 IBJ262159:IBK262160 ILF262159:ILG262160 IVB262159:IVC262160 JEX262159:JEY262160 JOT262159:JOU262160 JYP262159:JYQ262160 KIL262159:KIM262160 KSH262159:KSI262160 LCD262159:LCE262160 LLZ262159:LMA262160 LVV262159:LVW262160 MFR262159:MFS262160 MPN262159:MPO262160 MZJ262159:MZK262160 NJF262159:NJG262160 NTB262159:NTC262160 OCX262159:OCY262160 OMT262159:OMU262160 OWP262159:OWQ262160 PGL262159:PGM262160 PQH262159:PQI262160 QAD262159:QAE262160 QJZ262159:QKA262160 QTV262159:QTW262160 RDR262159:RDS262160 RNN262159:RNO262160 RXJ262159:RXK262160 SHF262159:SHG262160 SRB262159:SRC262160 TAX262159:TAY262160 TKT262159:TKU262160 TUP262159:TUQ262160 UEL262159:UEM262160 UOH262159:UOI262160 UYD262159:UYE262160 VHZ262159:VIA262160 VRV262159:VRW262160 WBR262159:WBS262160 WLN262159:WLO262160 WVJ262159:WVK262160 B327695:C327696 IX327695:IY327696 ST327695:SU327696 ACP327695:ACQ327696 AML327695:AMM327696 AWH327695:AWI327696 BGD327695:BGE327696 BPZ327695:BQA327696 BZV327695:BZW327696 CJR327695:CJS327696 CTN327695:CTO327696 DDJ327695:DDK327696 DNF327695:DNG327696 DXB327695:DXC327696 EGX327695:EGY327696 EQT327695:EQU327696 FAP327695:FAQ327696 FKL327695:FKM327696 FUH327695:FUI327696 GED327695:GEE327696 GNZ327695:GOA327696 GXV327695:GXW327696 HHR327695:HHS327696 HRN327695:HRO327696 IBJ327695:IBK327696 ILF327695:ILG327696 IVB327695:IVC327696 JEX327695:JEY327696 JOT327695:JOU327696 JYP327695:JYQ327696 KIL327695:KIM327696 KSH327695:KSI327696 LCD327695:LCE327696 LLZ327695:LMA327696 LVV327695:LVW327696 MFR327695:MFS327696 MPN327695:MPO327696 MZJ327695:MZK327696 NJF327695:NJG327696 NTB327695:NTC327696 OCX327695:OCY327696 OMT327695:OMU327696 OWP327695:OWQ327696 PGL327695:PGM327696 PQH327695:PQI327696 QAD327695:QAE327696 QJZ327695:QKA327696 QTV327695:QTW327696 RDR327695:RDS327696 RNN327695:RNO327696 RXJ327695:RXK327696 SHF327695:SHG327696 SRB327695:SRC327696 TAX327695:TAY327696 TKT327695:TKU327696 TUP327695:TUQ327696 UEL327695:UEM327696 UOH327695:UOI327696 UYD327695:UYE327696 VHZ327695:VIA327696 VRV327695:VRW327696 WBR327695:WBS327696 WLN327695:WLO327696 WVJ327695:WVK327696 B393231:C393232 IX393231:IY393232 ST393231:SU393232 ACP393231:ACQ393232 AML393231:AMM393232 AWH393231:AWI393232 BGD393231:BGE393232 BPZ393231:BQA393232 BZV393231:BZW393232 CJR393231:CJS393232 CTN393231:CTO393232 DDJ393231:DDK393232 DNF393231:DNG393232 DXB393231:DXC393232 EGX393231:EGY393232 EQT393231:EQU393232 FAP393231:FAQ393232 FKL393231:FKM393232 FUH393231:FUI393232 GED393231:GEE393232 GNZ393231:GOA393232 GXV393231:GXW393232 HHR393231:HHS393232 HRN393231:HRO393232 IBJ393231:IBK393232 ILF393231:ILG393232 IVB393231:IVC393232 JEX393231:JEY393232 JOT393231:JOU393232 JYP393231:JYQ393232 KIL393231:KIM393232 KSH393231:KSI393232 LCD393231:LCE393232 LLZ393231:LMA393232 LVV393231:LVW393232 MFR393231:MFS393232 MPN393231:MPO393232 MZJ393231:MZK393232 NJF393231:NJG393232 NTB393231:NTC393232 OCX393231:OCY393232 OMT393231:OMU393232 OWP393231:OWQ393232 PGL393231:PGM393232 PQH393231:PQI393232 QAD393231:QAE393232 QJZ393231:QKA393232 QTV393231:QTW393232 RDR393231:RDS393232 RNN393231:RNO393232 RXJ393231:RXK393232 SHF393231:SHG393232 SRB393231:SRC393232 TAX393231:TAY393232 TKT393231:TKU393232 TUP393231:TUQ393232 UEL393231:UEM393232 UOH393231:UOI393232 UYD393231:UYE393232 VHZ393231:VIA393232 VRV393231:VRW393232 WBR393231:WBS393232 WLN393231:WLO393232 WVJ393231:WVK393232 B458767:C458768 IX458767:IY458768 ST458767:SU458768 ACP458767:ACQ458768 AML458767:AMM458768 AWH458767:AWI458768 BGD458767:BGE458768 BPZ458767:BQA458768 BZV458767:BZW458768 CJR458767:CJS458768 CTN458767:CTO458768 DDJ458767:DDK458768 DNF458767:DNG458768 DXB458767:DXC458768 EGX458767:EGY458768 EQT458767:EQU458768 FAP458767:FAQ458768 FKL458767:FKM458768 FUH458767:FUI458768 GED458767:GEE458768 GNZ458767:GOA458768 GXV458767:GXW458768 HHR458767:HHS458768 HRN458767:HRO458768 IBJ458767:IBK458768 ILF458767:ILG458768 IVB458767:IVC458768 JEX458767:JEY458768 JOT458767:JOU458768 JYP458767:JYQ458768 KIL458767:KIM458768 KSH458767:KSI458768 LCD458767:LCE458768 LLZ458767:LMA458768 LVV458767:LVW458768 MFR458767:MFS458768 MPN458767:MPO458768 MZJ458767:MZK458768 NJF458767:NJG458768 NTB458767:NTC458768 OCX458767:OCY458768 OMT458767:OMU458768 OWP458767:OWQ458768 PGL458767:PGM458768 PQH458767:PQI458768 QAD458767:QAE458768 QJZ458767:QKA458768 QTV458767:QTW458768 RDR458767:RDS458768 RNN458767:RNO458768 RXJ458767:RXK458768 SHF458767:SHG458768 SRB458767:SRC458768 TAX458767:TAY458768 TKT458767:TKU458768 TUP458767:TUQ458768 UEL458767:UEM458768 UOH458767:UOI458768 UYD458767:UYE458768 VHZ458767:VIA458768 VRV458767:VRW458768 WBR458767:WBS458768 WLN458767:WLO458768 WVJ458767:WVK458768 B524303:C524304 IX524303:IY524304 ST524303:SU524304 ACP524303:ACQ524304 AML524303:AMM524304 AWH524303:AWI524304 BGD524303:BGE524304 BPZ524303:BQA524304 BZV524303:BZW524304 CJR524303:CJS524304 CTN524303:CTO524304 DDJ524303:DDK524304 DNF524303:DNG524304 DXB524303:DXC524304 EGX524303:EGY524304 EQT524303:EQU524304 FAP524303:FAQ524304 FKL524303:FKM524304 FUH524303:FUI524304 GED524303:GEE524304 GNZ524303:GOA524304 GXV524303:GXW524304 HHR524303:HHS524304 HRN524303:HRO524304 IBJ524303:IBK524304 ILF524303:ILG524304 IVB524303:IVC524304 JEX524303:JEY524304 JOT524303:JOU524304 JYP524303:JYQ524304 KIL524303:KIM524304 KSH524303:KSI524304 LCD524303:LCE524304 LLZ524303:LMA524304 LVV524303:LVW524304 MFR524303:MFS524304 MPN524303:MPO524304 MZJ524303:MZK524304 NJF524303:NJG524304 NTB524303:NTC524304 OCX524303:OCY524304 OMT524303:OMU524304 OWP524303:OWQ524304 PGL524303:PGM524304 PQH524303:PQI524304 QAD524303:QAE524304 QJZ524303:QKA524304 QTV524303:QTW524304 RDR524303:RDS524304 RNN524303:RNO524304 RXJ524303:RXK524304 SHF524303:SHG524304 SRB524303:SRC524304 TAX524303:TAY524304 TKT524303:TKU524304 TUP524303:TUQ524304 UEL524303:UEM524304 UOH524303:UOI524304 UYD524303:UYE524304 VHZ524303:VIA524304 VRV524303:VRW524304 WBR524303:WBS524304 WLN524303:WLO524304 WVJ524303:WVK524304 B589839:C589840 IX589839:IY589840 ST589839:SU589840 ACP589839:ACQ589840 AML589839:AMM589840 AWH589839:AWI589840 BGD589839:BGE589840 BPZ589839:BQA589840 BZV589839:BZW589840 CJR589839:CJS589840 CTN589839:CTO589840 DDJ589839:DDK589840 DNF589839:DNG589840 DXB589839:DXC589840 EGX589839:EGY589840 EQT589839:EQU589840 FAP589839:FAQ589840 FKL589839:FKM589840 FUH589839:FUI589840 GED589839:GEE589840 GNZ589839:GOA589840 GXV589839:GXW589840 HHR589839:HHS589840 HRN589839:HRO589840 IBJ589839:IBK589840 ILF589839:ILG589840 IVB589839:IVC589840 JEX589839:JEY589840 JOT589839:JOU589840 JYP589839:JYQ589840 KIL589839:KIM589840 KSH589839:KSI589840 LCD589839:LCE589840 LLZ589839:LMA589840 LVV589839:LVW589840 MFR589839:MFS589840 MPN589839:MPO589840 MZJ589839:MZK589840 NJF589839:NJG589840 NTB589839:NTC589840 OCX589839:OCY589840 OMT589839:OMU589840 OWP589839:OWQ589840 PGL589839:PGM589840 PQH589839:PQI589840 QAD589839:QAE589840 QJZ589839:QKA589840 QTV589839:QTW589840 RDR589839:RDS589840 RNN589839:RNO589840 RXJ589839:RXK589840 SHF589839:SHG589840 SRB589839:SRC589840 TAX589839:TAY589840 TKT589839:TKU589840 TUP589839:TUQ589840 UEL589839:UEM589840 UOH589839:UOI589840 UYD589839:UYE589840 VHZ589839:VIA589840 VRV589839:VRW589840 WBR589839:WBS589840 WLN589839:WLO589840 WVJ589839:WVK589840 B655375:C655376 IX655375:IY655376 ST655375:SU655376 ACP655375:ACQ655376 AML655375:AMM655376 AWH655375:AWI655376 BGD655375:BGE655376 BPZ655375:BQA655376 BZV655375:BZW655376 CJR655375:CJS655376 CTN655375:CTO655376 DDJ655375:DDK655376 DNF655375:DNG655376 DXB655375:DXC655376 EGX655375:EGY655376 EQT655375:EQU655376 FAP655375:FAQ655376 FKL655375:FKM655376 FUH655375:FUI655376 GED655375:GEE655376 GNZ655375:GOA655376 GXV655375:GXW655376 HHR655375:HHS655376 HRN655375:HRO655376 IBJ655375:IBK655376 ILF655375:ILG655376 IVB655375:IVC655376 JEX655375:JEY655376 JOT655375:JOU655376 JYP655375:JYQ655376 KIL655375:KIM655376 KSH655375:KSI655376 LCD655375:LCE655376 LLZ655375:LMA655376 LVV655375:LVW655376 MFR655375:MFS655376 MPN655375:MPO655376 MZJ655375:MZK655376 NJF655375:NJG655376 NTB655375:NTC655376 OCX655375:OCY655376 OMT655375:OMU655376 OWP655375:OWQ655376 PGL655375:PGM655376 PQH655375:PQI655376 QAD655375:QAE655376 QJZ655375:QKA655376 QTV655375:QTW655376 RDR655375:RDS655376 RNN655375:RNO655376 RXJ655375:RXK655376 SHF655375:SHG655376 SRB655375:SRC655376 TAX655375:TAY655376 TKT655375:TKU655376 TUP655375:TUQ655376 UEL655375:UEM655376 UOH655375:UOI655376 UYD655375:UYE655376 VHZ655375:VIA655376 VRV655375:VRW655376 WBR655375:WBS655376 WLN655375:WLO655376 WVJ655375:WVK655376 B720911:C720912 IX720911:IY720912 ST720911:SU720912 ACP720911:ACQ720912 AML720911:AMM720912 AWH720911:AWI720912 BGD720911:BGE720912 BPZ720911:BQA720912 BZV720911:BZW720912 CJR720911:CJS720912 CTN720911:CTO720912 DDJ720911:DDK720912 DNF720911:DNG720912 DXB720911:DXC720912 EGX720911:EGY720912 EQT720911:EQU720912 FAP720911:FAQ720912 FKL720911:FKM720912 FUH720911:FUI720912 GED720911:GEE720912 GNZ720911:GOA720912 GXV720911:GXW720912 HHR720911:HHS720912 HRN720911:HRO720912 IBJ720911:IBK720912 ILF720911:ILG720912 IVB720911:IVC720912 JEX720911:JEY720912 JOT720911:JOU720912 JYP720911:JYQ720912 KIL720911:KIM720912 KSH720911:KSI720912 LCD720911:LCE720912 LLZ720911:LMA720912 LVV720911:LVW720912 MFR720911:MFS720912 MPN720911:MPO720912 MZJ720911:MZK720912 NJF720911:NJG720912 NTB720911:NTC720912 OCX720911:OCY720912 OMT720911:OMU720912 OWP720911:OWQ720912 PGL720911:PGM720912 PQH720911:PQI720912 QAD720911:QAE720912 QJZ720911:QKA720912 QTV720911:QTW720912 RDR720911:RDS720912 RNN720911:RNO720912 RXJ720911:RXK720912 SHF720911:SHG720912 SRB720911:SRC720912 TAX720911:TAY720912 TKT720911:TKU720912 TUP720911:TUQ720912 UEL720911:UEM720912 UOH720911:UOI720912 UYD720911:UYE720912 VHZ720911:VIA720912 VRV720911:VRW720912 WBR720911:WBS720912 WLN720911:WLO720912 WVJ720911:WVK720912 B786447:C786448 IX786447:IY786448 ST786447:SU786448 ACP786447:ACQ786448 AML786447:AMM786448 AWH786447:AWI786448 BGD786447:BGE786448 BPZ786447:BQA786448 BZV786447:BZW786448 CJR786447:CJS786448 CTN786447:CTO786448 DDJ786447:DDK786448 DNF786447:DNG786448 DXB786447:DXC786448 EGX786447:EGY786448 EQT786447:EQU786448 FAP786447:FAQ786448 FKL786447:FKM786448 FUH786447:FUI786448 GED786447:GEE786448 GNZ786447:GOA786448 GXV786447:GXW786448 HHR786447:HHS786448 HRN786447:HRO786448 IBJ786447:IBK786448 ILF786447:ILG786448 IVB786447:IVC786448 JEX786447:JEY786448 JOT786447:JOU786448 JYP786447:JYQ786448 KIL786447:KIM786448 KSH786447:KSI786448 LCD786447:LCE786448 LLZ786447:LMA786448 LVV786447:LVW786448 MFR786447:MFS786448 MPN786447:MPO786448 MZJ786447:MZK786448 NJF786447:NJG786448 NTB786447:NTC786448 OCX786447:OCY786448 OMT786447:OMU786448 OWP786447:OWQ786448 PGL786447:PGM786448 PQH786447:PQI786448 QAD786447:QAE786448 QJZ786447:QKA786448 QTV786447:QTW786448 RDR786447:RDS786448 RNN786447:RNO786448 RXJ786447:RXK786448 SHF786447:SHG786448 SRB786447:SRC786448 TAX786447:TAY786448 TKT786447:TKU786448 TUP786447:TUQ786448 UEL786447:UEM786448 UOH786447:UOI786448 UYD786447:UYE786448 VHZ786447:VIA786448 VRV786447:VRW786448 WBR786447:WBS786448 WLN786447:WLO786448 WVJ786447:WVK786448 B851983:C851984 IX851983:IY851984 ST851983:SU851984 ACP851983:ACQ851984 AML851983:AMM851984 AWH851983:AWI851984 BGD851983:BGE851984 BPZ851983:BQA851984 BZV851983:BZW851984 CJR851983:CJS851984 CTN851983:CTO851984 DDJ851983:DDK851984 DNF851983:DNG851984 DXB851983:DXC851984 EGX851983:EGY851984 EQT851983:EQU851984 FAP851983:FAQ851984 FKL851983:FKM851984 FUH851983:FUI851984 GED851983:GEE851984 GNZ851983:GOA851984 GXV851983:GXW851984 HHR851983:HHS851984 HRN851983:HRO851984 IBJ851983:IBK851984 ILF851983:ILG851984 IVB851983:IVC851984 JEX851983:JEY851984 JOT851983:JOU851984 JYP851983:JYQ851984 KIL851983:KIM851984 KSH851983:KSI851984 LCD851983:LCE851984 LLZ851983:LMA851984 LVV851983:LVW851984 MFR851983:MFS851984 MPN851983:MPO851984 MZJ851983:MZK851984 NJF851983:NJG851984 NTB851983:NTC851984 OCX851983:OCY851984 OMT851983:OMU851984 OWP851983:OWQ851984 PGL851983:PGM851984 PQH851983:PQI851984 QAD851983:QAE851984 QJZ851983:QKA851984 QTV851983:QTW851984 RDR851983:RDS851984 RNN851983:RNO851984 RXJ851983:RXK851984 SHF851983:SHG851984 SRB851983:SRC851984 TAX851983:TAY851984 TKT851983:TKU851984 TUP851983:TUQ851984 UEL851983:UEM851984 UOH851983:UOI851984 UYD851983:UYE851984 VHZ851983:VIA851984 VRV851983:VRW851984 WBR851983:WBS851984 WLN851983:WLO851984 WVJ851983:WVK851984 B917519:C917520 IX917519:IY917520 ST917519:SU917520 ACP917519:ACQ917520 AML917519:AMM917520 AWH917519:AWI917520 BGD917519:BGE917520 BPZ917519:BQA917520 BZV917519:BZW917520 CJR917519:CJS917520 CTN917519:CTO917520 DDJ917519:DDK917520 DNF917519:DNG917520 DXB917519:DXC917520 EGX917519:EGY917520 EQT917519:EQU917520 FAP917519:FAQ917520 FKL917519:FKM917520 FUH917519:FUI917520 GED917519:GEE917520 GNZ917519:GOA917520 GXV917519:GXW917520 HHR917519:HHS917520 HRN917519:HRO917520 IBJ917519:IBK917520 ILF917519:ILG917520 IVB917519:IVC917520 JEX917519:JEY917520 JOT917519:JOU917520 JYP917519:JYQ917520 KIL917519:KIM917520 KSH917519:KSI917520 LCD917519:LCE917520 LLZ917519:LMA917520 LVV917519:LVW917520 MFR917519:MFS917520 MPN917519:MPO917520 MZJ917519:MZK917520 NJF917519:NJG917520 NTB917519:NTC917520 OCX917519:OCY917520 OMT917519:OMU917520 OWP917519:OWQ917520 PGL917519:PGM917520 PQH917519:PQI917520 QAD917519:QAE917520 QJZ917519:QKA917520 QTV917519:QTW917520 RDR917519:RDS917520 RNN917519:RNO917520 RXJ917519:RXK917520 SHF917519:SHG917520 SRB917519:SRC917520 TAX917519:TAY917520 TKT917519:TKU917520 TUP917519:TUQ917520 UEL917519:UEM917520 UOH917519:UOI917520 UYD917519:UYE917520 VHZ917519:VIA917520 VRV917519:VRW917520 WBR917519:WBS917520 WLN917519:WLO917520 WVJ917519:WVK917520 B983055:C983056 IX983055:IY983056 ST983055:SU983056 ACP983055:ACQ983056 AML983055:AMM983056 AWH983055:AWI983056 BGD983055:BGE983056 BPZ983055:BQA983056 BZV983055:BZW983056 CJR983055:CJS983056 CTN983055:CTO983056 DDJ983055:DDK983056 DNF983055:DNG983056 DXB983055:DXC983056 EGX983055:EGY983056 EQT983055:EQU983056 FAP983055:FAQ983056 FKL983055:FKM983056 FUH983055:FUI983056 GED983055:GEE983056 GNZ983055:GOA983056 GXV983055:GXW983056 HHR983055:HHS983056 HRN983055:HRO983056 IBJ983055:IBK983056 ILF983055:ILG983056 IVB983055:IVC983056 JEX983055:JEY983056 JOT983055:JOU983056 JYP983055:JYQ983056 KIL983055:KIM983056 KSH983055:KSI983056 LCD983055:LCE983056 LLZ983055:LMA983056 LVV983055:LVW983056 MFR983055:MFS983056 MPN983055:MPO983056 MZJ983055:MZK983056 NJF983055:NJG983056 NTB983055:NTC983056 OCX983055:OCY983056 OMT983055:OMU983056 OWP983055:OWQ983056 PGL983055:PGM983056 PQH983055:PQI983056 QAD983055:QAE983056 QJZ983055:QKA983056 QTV983055:QTW983056 RDR983055:RDS983056 RNN983055:RNO983056 RXJ983055:RXK983056 SHF983055:SHG983056 SRB983055:SRC983056 TAX983055:TAY983056 TKT983055:TKU983056 TUP983055:TUQ983056 UEL983055:UEM983056 UOH983055:UOI983056 UYD983055:UYE983056 VHZ983055:VIA983056 VRV983055:VRW983056 WBR983055:WBS983056 WLN983055:WLO983056 WVJ983055:WVK983056" xr:uid="{CCE735C1-6D4A-4A52-B7BE-B1D7F4981CEC}"/>
    <dataValidation allowBlank="1" showInputMessage="1" showErrorMessage="1" prompt="Enter Client's Name" sqref="B3:E3 IX3:JA3 ST3:SW3 ACP3:ACS3 AML3:AMO3 AWH3:AWK3 BGD3:BGG3 BPZ3:BQC3 BZV3:BZY3 CJR3:CJU3 CTN3:CTQ3 DDJ3:DDM3 DNF3:DNI3 DXB3:DXE3 EGX3:EHA3 EQT3:EQW3 FAP3:FAS3 FKL3:FKO3 FUH3:FUK3 GED3:GEG3 GNZ3:GOC3 GXV3:GXY3 HHR3:HHU3 HRN3:HRQ3 IBJ3:IBM3 ILF3:ILI3 IVB3:IVE3 JEX3:JFA3 JOT3:JOW3 JYP3:JYS3 KIL3:KIO3 KSH3:KSK3 LCD3:LCG3 LLZ3:LMC3 LVV3:LVY3 MFR3:MFU3 MPN3:MPQ3 MZJ3:MZM3 NJF3:NJI3 NTB3:NTE3 OCX3:ODA3 OMT3:OMW3 OWP3:OWS3 PGL3:PGO3 PQH3:PQK3 QAD3:QAG3 QJZ3:QKC3 QTV3:QTY3 RDR3:RDU3 RNN3:RNQ3 RXJ3:RXM3 SHF3:SHI3 SRB3:SRE3 TAX3:TBA3 TKT3:TKW3 TUP3:TUS3 UEL3:UEO3 UOH3:UOK3 UYD3:UYG3 VHZ3:VIC3 VRV3:VRY3 WBR3:WBU3 WLN3:WLQ3 WVJ3:WVM3 B65539:E65539 IX65539:JA65539 ST65539:SW65539 ACP65539:ACS65539 AML65539:AMO65539 AWH65539:AWK65539 BGD65539:BGG65539 BPZ65539:BQC65539 BZV65539:BZY65539 CJR65539:CJU65539 CTN65539:CTQ65539 DDJ65539:DDM65539 DNF65539:DNI65539 DXB65539:DXE65539 EGX65539:EHA65539 EQT65539:EQW65539 FAP65539:FAS65539 FKL65539:FKO65539 FUH65539:FUK65539 GED65539:GEG65539 GNZ65539:GOC65539 GXV65539:GXY65539 HHR65539:HHU65539 HRN65539:HRQ65539 IBJ65539:IBM65539 ILF65539:ILI65539 IVB65539:IVE65539 JEX65539:JFA65539 JOT65539:JOW65539 JYP65539:JYS65539 KIL65539:KIO65539 KSH65539:KSK65539 LCD65539:LCG65539 LLZ65539:LMC65539 LVV65539:LVY65539 MFR65539:MFU65539 MPN65539:MPQ65539 MZJ65539:MZM65539 NJF65539:NJI65539 NTB65539:NTE65539 OCX65539:ODA65539 OMT65539:OMW65539 OWP65539:OWS65539 PGL65539:PGO65539 PQH65539:PQK65539 QAD65539:QAG65539 QJZ65539:QKC65539 QTV65539:QTY65539 RDR65539:RDU65539 RNN65539:RNQ65539 RXJ65539:RXM65539 SHF65539:SHI65539 SRB65539:SRE65539 TAX65539:TBA65539 TKT65539:TKW65539 TUP65539:TUS65539 UEL65539:UEO65539 UOH65539:UOK65539 UYD65539:UYG65539 VHZ65539:VIC65539 VRV65539:VRY65539 WBR65539:WBU65539 WLN65539:WLQ65539 WVJ65539:WVM65539 B131075:E131075 IX131075:JA131075 ST131075:SW131075 ACP131075:ACS131075 AML131075:AMO131075 AWH131075:AWK131075 BGD131075:BGG131075 BPZ131075:BQC131075 BZV131075:BZY131075 CJR131075:CJU131075 CTN131075:CTQ131075 DDJ131075:DDM131075 DNF131075:DNI131075 DXB131075:DXE131075 EGX131075:EHA131075 EQT131075:EQW131075 FAP131075:FAS131075 FKL131075:FKO131075 FUH131075:FUK131075 GED131075:GEG131075 GNZ131075:GOC131075 GXV131075:GXY131075 HHR131075:HHU131075 HRN131075:HRQ131075 IBJ131075:IBM131075 ILF131075:ILI131075 IVB131075:IVE131075 JEX131075:JFA131075 JOT131075:JOW131075 JYP131075:JYS131075 KIL131075:KIO131075 KSH131075:KSK131075 LCD131075:LCG131075 LLZ131075:LMC131075 LVV131075:LVY131075 MFR131075:MFU131075 MPN131075:MPQ131075 MZJ131075:MZM131075 NJF131075:NJI131075 NTB131075:NTE131075 OCX131075:ODA131075 OMT131075:OMW131075 OWP131075:OWS131075 PGL131075:PGO131075 PQH131075:PQK131075 QAD131075:QAG131075 QJZ131075:QKC131075 QTV131075:QTY131075 RDR131075:RDU131075 RNN131075:RNQ131075 RXJ131075:RXM131075 SHF131075:SHI131075 SRB131075:SRE131075 TAX131075:TBA131075 TKT131075:TKW131075 TUP131075:TUS131075 UEL131075:UEO131075 UOH131075:UOK131075 UYD131075:UYG131075 VHZ131075:VIC131075 VRV131075:VRY131075 WBR131075:WBU131075 WLN131075:WLQ131075 WVJ131075:WVM131075 B196611:E196611 IX196611:JA196611 ST196611:SW196611 ACP196611:ACS196611 AML196611:AMO196611 AWH196611:AWK196611 BGD196611:BGG196611 BPZ196611:BQC196611 BZV196611:BZY196611 CJR196611:CJU196611 CTN196611:CTQ196611 DDJ196611:DDM196611 DNF196611:DNI196611 DXB196611:DXE196611 EGX196611:EHA196611 EQT196611:EQW196611 FAP196611:FAS196611 FKL196611:FKO196611 FUH196611:FUK196611 GED196611:GEG196611 GNZ196611:GOC196611 GXV196611:GXY196611 HHR196611:HHU196611 HRN196611:HRQ196611 IBJ196611:IBM196611 ILF196611:ILI196611 IVB196611:IVE196611 JEX196611:JFA196611 JOT196611:JOW196611 JYP196611:JYS196611 KIL196611:KIO196611 KSH196611:KSK196611 LCD196611:LCG196611 LLZ196611:LMC196611 LVV196611:LVY196611 MFR196611:MFU196611 MPN196611:MPQ196611 MZJ196611:MZM196611 NJF196611:NJI196611 NTB196611:NTE196611 OCX196611:ODA196611 OMT196611:OMW196611 OWP196611:OWS196611 PGL196611:PGO196611 PQH196611:PQK196611 QAD196611:QAG196611 QJZ196611:QKC196611 QTV196611:QTY196611 RDR196611:RDU196611 RNN196611:RNQ196611 RXJ196611:RXM196611 SHF196611:SHI196611 SRB196611:SRE196611 TAX196611:TBA196611 TKT196611:TKW196611 TUP196611:TUS196611 UEL196611:UEO196611 UOH196611:UOK196611 UYD196611:UYG196611 VHZ196611:VIC196611 VRV196611:VRY196611 WBR196611:WBU196611 WLN196611:WLQ196611 WVJ196611:WVM196611 B262147:E262147 IX262147:JA262147 ST262147:SW262147 ACP262147:ACS262147 AML262147:AMO262147 AWH262147:AWK262147 BGD262147:BGG262147 BPZ262147:BQC262147 BZV262147:BZY262147 CJR262147:CJU262147 CTN262147:CTQ262147 DDJ262147:DDM262147 DNF262147:DNI262147 DXB262147:DXE262147 EGX262147:EHA262147 EQT262147:EQW262147 FAP262147:FAS262147 FKL262147:FKO262147 FUH262147:FUK262147 GED262147:GEG262147 GNZ262147:GOC262147 GXV262147:GXY262147 HHR262147:HHU262147 HRN262147:HRQ262147 IBJ262147:IBM262147 ILF262147:ILI262147 IVB262147:IVE262147 JEX262147:JFA262147 JOT262147:JOW262147 JYP262147:JYS262147 KIL262147:KIO262147 KSH262147:KSK262147 LCD262147:LCG262147 LLZ262147:LMC262147 LVV262147:LVY262147 MFR262147:MFU262147 MPN262147:MPQ262147 MZJ262147:MZM262147 NJF262147:NJI262147 NTB262147:NTE262147 OCX262147:ODA262147 OMT262147:OMW262147 OWP262147:OWS262147 PGL262147:PGO262147 PQH262147:PQK262147 QAD262147:QAG262147 QJZ262147:QKC262147 QTV262147:QTY262147 RDR262147:RDU262147 RNN262147:RNQ262147 RXJ262147:RXM262147 SHF262147:SHI262147 SRB262147:SRE262147 TAX262147:TBA262147 TKT262147:TKW262147 TUP262147:TUS262147 UEL262147:UEO262147 UOH262147:UOK262147 UYD262147:UYG262147 VHZ262147:VIC262147 VRV262147:VRY262147 WBR262147:WBU262147 WLN262147:WLQ262147 WVJ262147:WVM262147 B327683:E327683 IX327683:JA327683 ST327683:SW327683 ACP327683:ACS327683 AML327683:AMO327683 AWH327683:AWK327683 BGD327683:BGG327683 BPZ327683:BQC327683 BZV327683:BZY327683 CJR327683:CJU327683 CTN327683:CTQ327683 DDJ327683:DDM327683 DNF327683:DNI327683 DXB327683:DXE327683 EGX327683:EHA327683 EQT327683:EQW327683 FAP327683:FAS327683 FKL327683:FKO327683 FUH327683:FUK327683 GED327683:GEG327683 GNZ327683:GOC327683 GXV327683:GXY327683 HHR327683:HHU327683 HRN327683:HRQ327683 IBJ327683:IBM327683 ILF327683:ILI327683 IVB327683:IVE327683 JEX327683:JFA327683 JOT327683:JOW327683 JYP327683:JYS327683 KIL327683:KIO327683 KSH327683:KSK327683 LCD327683:LCG327683 LLZ327683:LMC327683 LVV327683:LVY327683 MFR327683:MFU327683 MPN327683:MPQ327683 MZJ327683:MZM327683 NJF327683:NJI327683 NTB327683:NTE327683 OCX327683:ODA327683 OMT327683:OMW327683 OWP327683:OWS327683 PGL327683:PGO327683 PQH327683:PQK327683 QAD327683:QAG327683 QJZ327683:QKC327683 QTV327683:QTY327683 RDR327683:RDU327683 RNN327683:RNQ327683 RXJ327683:RXM327683 SHF327683:SHI327683 SRB327683:SRE327683 TAX327683:TBA327683 TKT327683:TKW327683 TUP327683:TUS327683 UEL327683:UEO327683 UOH327683:UOK327683 UYD327683:UYG327683 VHZ327683:VIC327683 VRV327683:VRY327683 WBR327683:WBU327683 WLN327683:WLQ327683 WVJ327683:WVM327683 B393219:E393219 IX393219:JA393219 ST393219:SW393219 ACP393219:ACS393219 AML393219:AMO393219 AWH393219:AWK393219 BGD393219:BGG393219 BPZ393219:BQC393219 BZV393219:BZY393219 CJR393219:CJU393219 CTN393219:CTQ393219 DDJ393219:DDM393219 DNF393219:DNI393219 DXB393219:DXE393219 EGX393219:EHA393219 EQT393219:EQW393219 FAP393219:FAS393219 FKL393219:FKO393219 FUH393219:FUK393219 GED393219:GEG393219 GNZ393219:GOC393219 GXV393219:GXY393219 HHR393219:HHU393219 HRN393219:HRQ393219 IBJ393219:IBM393219 ILF393219:ILI393219 IVB393219:IVE393219 JEX393219:JFA393219 JOT393219:JOW393219 JYP393219:JYS393219 KIL393219:KIO393219 KSH393219:KSK393219 LCD393219:LCG393219 LLZ393219:LMC393219 LVV393219:LVY393219 MFR393219:MFU393219 MPN393219:MPQ393219 MZJ393219:MZM393219 NJF393219:NJI393219 NTB393219:NTE393219 OCX393219:ODA393219 OMT393219:OMW393219 OWP393219:OWS393219 PGL393219:PGO393219 PQH393219:PQK393219 QAD393219:QAG393219 QJZ393219:QKC393219 QTV393219:QTY393219 RDR393219:RDU393219 RNN393219:RNQ393219 RXJ393219:RXM393219 SHF393219:SHI393219 SRB393219:SRE393219 TAX393219:TBA393219 TKT393219:TKW393219 TUP393219:TUS393219 UEL393219:UEO393219 UOH393219:UOK393219 UYD393219:UYG393219 VHZ393219:VIC393219 VRV393219:VRY393219 WBR393219:WBU393219 WLN393219:WLQ393219 WVJ393219:WVM393219 B458755:E458755 IX458755:JA458755 ST458755:SW458755 ACP458755:ACS458755 AML458755:AMO458755 AWH458755:AWK458755 BGD458755:BGG458755 BPZ458755:BQC458755 BZV458755:BZY458755 CJR458755:CJU458755 CTN458755:CTQ458755 DDJ458755:DDM458755 DNF458755:DNI458755 DXB458755:DXE458755 EGX458755:EHA458755 EQT458755:EQW458755 FAP458755:FAS458755 FKL458755:FKO458755 FUH458755:FUK458755 GED458755:GEG458755 GNZ458755:GOC458755 GXV458755:GXY458755 HHR458755:HHU458755 HRN458755:HRQ458755 IBJ458755:IBM458755 ILF458755:ILI458755 IVB458755:IVE458755 JEX458755:JFA458755 JOT458755:JOW458755 JYP458755:JYS458755 KIL458755:KIO458755 KSH458755:KSK458755 LCD458755:LCG458755 LLZ458755:LMC458755 LVV458755:LVY458755 MFR458755:MFU458755 MPN458755:MPQ458755 MZJ458755:MZM458755 NJF458755:NJI458755 NTB458755:NTE458755 OCX458755:ODA458755 OMT458755:OMW458755 OWP458755:OWS458755 PGL458755:PGO458755 PQH458755:PQK458755 QAD458755:QAG458755 QJZ458755:QKC458755 QTV458755:QTY458755 RDR458755:RDU458755 RNN458755:RNQ458755 RXJ458755:RXM458755 SHF458755:SHI458755 SRB458755:SRE458755 TAX458755:TBA458755 TKT458755:TKW458755 TUP458755:TUS458755 UEL458755:UEO458755 UOH458755:UOK458755 UYD458755:UYG458755 VHZ458755:VIC458755 VRV458755:VRY458755 WBR458755:WBU458755 WLN458755:WLQ458755 WVJ458755:WVM458755 B524291:E524291 IX524291:JA524291 ST524291:SW524291 ACP524291:ACS524291 AML524291:AMO524291 AWH524291:AWK524291 BGD524291:BGG524291 BPZ524291:BQC524291 BZV524291:BZY524291 CJR524291:CJU524291 CTN524291:CTQ524291 DDJ524291:DDM524291 DNF524291:DNI524291 DXB524291:DXE524291 EGX524291:EHA524291 EQT524291:EQW524291 FAP524291:FAS524291 FKL524291:FKO524291 FUH524291:FUK524291 GED524291:GEG524291 GNZ524291:GOC524291 GXV524291:GXY524291 HHR524291:HHU524291 HRN524291:HRQ524291 IBJ524291:IBM524291 ILF524291:ILI524291 IVB524291:IVE524291 JEX524291:JFA524291 JOT524291:JOW524291 JYP524291:JYS524291 KIL524291:KIO524291 KSH524291:KSK524291 LCD524291:LCG524291 LLZ524291:LMC524291 LVV524291:LVY524291 MFR524291:MFU524291 MPN524291:MPQ524291 MZJ524291:MZM524291 NJF524291:NJI524291 NTB524291:NTE524291 OCX524291:ODA524291 OMT524291:OMW524291 OWP524291:OWS524291 PGL524291:PGO524291 PQH524291:PQK524291 QAD524291:QAG524291 QJZ524291:QKC524291 QTV524291:QTY524291 RDR524291:RDU524291 RNN524291:RNQ524291 RXJ524291:RXM524291 SHF524291:SHI524291 SRB524291:SRE524291 TAX524291:TBA524291 TKT524291:TKW524291 TUP524291:TUS524291 UEL524291:UEO524291 UOH524291:UOK524291 UYD524291:UYG524291 VHZ524291:VIC524291 VRV524291:VRY524291 WBR524291:WBU524291 WLN524291:WLQ524291 WVJ524291:WVM524291 B589827:E589827 IX589827:JA589827 ST589827:SW589827 ACP589827:ACS589827 AML589827:AMO589827 AWH589827:AWK589827 BGD589827:BGG589827 BPZ589827:BQC589827 BZV589827:BZY589827 CJR589827:CJU589827 CTN589827:CTQ589827 DDJ589827:DDM589827 DNF589827:DNI589827 DXB589827:DXE589827 EGX589827:EHA589827 EQT589827:EQW589827 FAP589827:FAS589827 FKL589827:FKO589827 FUH589827:FUK589827 GED589827:GEG589827 GNZ589827:GOC589827 GXV589827:GXY589827 HHR589827:HHU589827 HRN589827:HRQ589827 IBJ589827:IBM589827 ILF589827:ILI589827 IVB589827:IVE589827 JEX589827:JFA589827 JOT589827:JOW589827 JYP589827:JYS589827 KIL589827:KIO589827 KSH589827:KSK589827 LCD589827:LCG589827 LLZ589827:LMC589827 LVV589827:LVY589827 MFR589827:MFU589827 MPN589827:MPQ589827 MZJ589827:MZM589827 NJF589827:NJI589827 NTB589827:NTE589827 OCX589827:ODA589827 OMT589827:OMW589827 OWP589827:OWS589827 PGL589827:PGO589827 PQH589827:PQK589827 QAD589827:QAG589827 QJZ589827:QKC589827 QTV589827:QTY589827 RDR589827:RDU589827 RNN589827:RNQ589827 RXJ589827:RXM589827 SHF589827:SHI589827 SRB589827:SRE589827 TAX589827:TBA589827 TKT589827:TKW589827 TUP589827:TUS589827 UEL589827:UEO589827 UOH589827:UOK589827 UYD589827:UYG589827 VHZ589827:VIC589827 VRV589827:VRY589827 WBR589827:WBU589827 WLN589827:WLQ589827 WVJ589827:WVM589827 B655363:E655363 IX655363:JA655363 ST655363:SW655363 ACP655363:ACS655363 AML655363:AMO655363 AWH655363:AWK655363 BGD655363:BGG655363 BPZ655363:BQC655363 BZV655363:BZY655363 CJR655363:CJU655363 CTN655363:CTQ655363 DDJ655363:DDM655363 DNF655363:DNI655363 DXB655363:DXE655363 EGX655363:EHA655363 EQT655363:EQW655363 FAP655363:FAS655363 FKL655363:FKO655363 FUH655363:FUK655363 GED655363:GEG655363 GNZ655363:GOC655363 GXV655363:GXY655363 HHR655363:HHU655363 HRN655363:HRQ655363 IBJ655363:IBM655363 ILF655363:ILI655363 IVB655363:IVE655363 JEX655363:JFA655363 JOT655363:JOW655363 JYP655363:JYS655363 KIL655363:KIO655363 KSH655363:KSK655363 LCD655363:LCG655363 LLZ655363:LMC655363 LVV655363:LVY655363 MFR655363:MFU655363 MPN655363:MPQ655363 MZJ655363:MZM655363 NJF655363:NJI655363 NTB655363:NTE655363 OCX655363:ODA655363 OMT655363:OMW655363 OWP655363:OWS655363 PGL655363:PGO655363 PQH655363:PQK655363 QAD655363:QAG655363 QJZ655363:QKC655363 QTV655363:QTY655363 RDR655363:RDU655363 RNN655363:RNQ655363 RXJ655363:RXM655363 SHF655363:SHI655363 SRB655363:SRE655363 TAX655363:TBA655363 TKT655363:TKW655363 TUP655363:TUS655363 UEL655363:UEO655363 UOH655363:UOK655363 UYD655363:UYG655363 VHZ655363:VIC655363 VRV655363:VRY655363 WBR655363:WBU655363 WLN655363:WLQ655363 WVJ655363:WVM655363 B720899:E720899 IX720899:JA720899 ST720899:SW720899 ACP720899:ACS720899 AML720899:AMO720899 AWH720899:AWK720899 BGD720899:BGG720899 BPZ720899:BQC720899 BZV720899:BZY720899 CJR720899:CJU720899 CTN720899:CTQ720899 DDJ720899:DDM720899 DNF720899:DNI720899 DXB720899:DXE720899 EGX720899:EHA720899 EQT720899:EQW720899 FAP720899:FAS720899 FKL720899:FKO720899 FUH720899:FUK720899 GED720899:GEG720899 GNZ720899:GOC720899 GXV720899:GXY720899 HHR720899:HHU720899 HRN720899:HRQ720899 IBJ720899:IBM720899 ILF720899:ILI720899 IVB720899:IVE720899 JEX720899:JFA720899 JOT720899:JOW720899 JYP720899:JYS720899 KIL720899:KIO720899 KSH720899:KSK720899 LCD720899:LCG720899 LLZ720899:LMC720899 LVV720899:LVY720899 MFR720899:MFU720899 MPN720899:MPQ720899 MZJ720899:MZM720899 NJF720899:NJI720899 NTB720899:NTE720899 OCX720899:ODA720899 OMT720899:OMW720899 OWP720899:OWS720899 PGL720899:PGO720899 PQH720899:PQK720899 QAD720899:QAG720899 QJZ720899:QKC720899 QTV720899:QTY720899 RDR720899:RDU720899 RNN720899:RNQ720899 RXJ720899:RXM720899 SHF720899:SHI720899 SRB720899:SRE720899 TAX720899:TBA720899 TKT720899:TKW720899 TUP720899:TUS720899 UEL720899:UEO720899 UOH720899:UOK720899 UYD720899:UYG720899 VHZ720899:VIC720899 VRV720899:VRY720899 WBR720899:WBU720899 WLN720899:WLQ720899 WVJ720899:WVM720899 B786435:E786435 IX786435:JA786435 ST786435:SW786435 ACP786435:ACS786435 AML786435:AMO786435 AWH786435:AWK786435 BGD786435:BGG786435 BPZ786435:BQC786435 BZV786435:BZY786435 CJR786435:CJU786435 CTN786435:CTQ786435 DDJ786435:DDM786435 DNF786435:DNI786435 DXB786435:DXE786435 EGX786435:EHA786435 EQT786435:EQW786435 FAP786435:FAS786435 FKL786435:FKO786435 FUH786435:FUK786435 GED786435:GEG786435 GNZ786435:GOC786435 GXV786435:GXY786435 HHR786435:HHU786435 HRN786435:HRQ786435 IBJ786435:IBM786435 ILF786435:ILI786435 IVB786435:IVE786435 JEX786435:JFA786435 JOT786435:JOW786435 JYP786435:JYS786435 KIL786435:KIO786435 KSH786435:KSK786435 LCD786435:LCG786435 LLZ786435:LMC786435 LVV786435:LVY786435 MFR786435:MFU786435 MPN786435:MPQ786435 MZJ786435:MZM786435 NJF786435:NJI786435 NTB786435:NTE786435 OCX786435:ODA786435 OMT786435:OMW786435 OWP786435:OWS786435 PGL786435:PGO786435 PQH786435:PQK786435 QAD786435:QAG786435 QJZ786435:QKC786435 QTV786435:QTY786435 RDR786435:RDU786435 RNN786435:RNQ786435 RXJ786435:RXM786435 SHF786435:SHI786435 SRB786435:SRE786435 TAX786435:TBA786435 TKT786435:TKW786435 TUP786435:TUS786435 UEL786435:UEO786435 UOH786435:UOK786435 UYD786435:UYG786435 VHZ786435:VIC786435 VRV786435:VRY786435 WBR786435:WBU786435 WLN786435:WLQ786435 WVJ786435:WVM786435 B851971:E851971 IX851971:JA851971 ST851971:SW851971 ACP851971:ACS851971 AML851971:AMO851971 AWH851971:AWK851971 BGD851971:BGG851971 BPZ851971:BQC851971 BZV851971:BZY851971 CJR851971:CJU851971 CTN851971:CTQ851971 DDJ851971:DDM851971 DNF851971:DNI851971 DXB851971:DXE851971 EGX851971:EHA851971 EQT851971:EQW851971 FAP851971:FAS851971 FKL851971:FKO851971 FUH851971:FUK851971 GED851971:GEG851971 GNZ851971:GOC851971 GXV851971:GXY851971 HHR851971:HHU851971 HRN851971:HRQ851971 IBJ851971:IBM851971 ILF851971:ILI851971 IVB851971:IVE851971 JEX851971:JFA851971 JOT851971:JOW851971 JYP851971:JYS851971 KIL851971:KIO851971 KSH851971:KSK851971 LCD851971:LCG851971 LLZ851971:LMC851971 LVV851971:LVY851971 MFR851971:MFU851971 MPN851971:MPQ851971 MZJ851971:MZM851971 NJF851971:NJI851971 NTB851971:NTE851971 OCX851971:ODA851971 OMT851971:OMW851971 OWP851971:OWS851971 PGL851971:PGO851971 PQH851971:PQK851971 QAD851971:QAG851971 QJZ851971:QKC851971 QTV851971:QTY851971 RDR851971:RDU851971 RNN851971:RNQ851971 RXJ851971:RXM851971 SHF851971:SHI851971 SRB851971:SRE851971 TAX851971:TBA851971 TKT851971:TKW851971 TUP851971:TUS851971 UEL851971:UEO851971 UOH851971:UOK851971 UYD851971:UYG851971 VHZ851971:VIC851971 VRV851971:VRY851971 WBR851971:WBU851971 WLN851971:WLQ851971 WVJ851971:WVM851971 B917507:E917507 IX917507:JA917507 ST917507:SW917507 ACP917507:ACS917507 AML917507:AMO917507 AWH917507:AWK917507 BGD917507:BGG917507 BPZ917507:BQC917507 BZV917507:BZY917507 CJR917507:CJU917507 CTN917507:CTQ917507 DDJ917507:DDM917507 DNF917507:DNI917507 DXB917507:DXE917507 EGX917507:EHA917507 EQT917507:EQW917507 FAP917507:FAS917507 FKL917507:FKO917507 FUH917507:FUK917507 GED917507:GEG917507 GNZ917507:GOC917507 GXV917507:GXY917507 HHR917507:HHU917507 HRN917507:HRQ917507 IBJ917507:IBM917507 ILF917507:ILI917507 IVB917507:IVE917507 JEX917507:JFA917507 JOT917507:JOW917507 JYP917507:JYS917507 KIL917507:KIO917507 KSH917507:KSK917507 LCD917507:LCG917507 LLZ917507:LMC917507 LVV917507:LVY917507 MFR917507:MFU917507 MPN917507:MPQ917507 MZJ917507:MZM917507 NJF917507:NJI917507 NTB917507:NTE917507 OCX917507:ODA917507 OMT917507:OMW917507 OWP917507:OWS917507 PGL917507:PGO917507 PQH917507:PQK917507 QAD917507:QAG917507 QJZ917507:QKC917507 QTV917507:QTY917507 RDR917507:RDU917507 RNN917507:RNQ917507 RXJ917507:RXM917507 SHF917507:SHI917507 SRB917507:SRE917507 TAX917507:TBA917507 TKT917507:TKW917507 TUP917507:TUS917507 UEL917507:UEO917507 UOH917507:UOK917507 UYD917507:UYG917507 VHZ917507:VIC917507 VRV917507:VRY917507 WBR917507:WBU917507 WLN917507:WLQ917507 WVJ917507:WVM917507 B983043:E983043 IX983043:JA983043 ST983043:SW983043 ACP983043:ACS983043 AML983043:AMO983043 AWH983043:AWK983043 BGD983043:BGG983043 BPZ983043:BQC983043 BZV983043:BZY983043 CJR983043:CJU983043 CTN983043:CTQ983043 DDJ983043:DDM983043 DNF983043:DNI983043 DXB983043:DXE983043 EGX983043:EHA983043 EQT983043:EQW983043 FAP983043:FAS983043 FKL983043:FKO983043 FUH983043:FUK983043 GED983043:GEG983043 GNZ983043:GOC983043 GXV983043:GXY983043 HHR983043:HHU983043 HRN983043:HRQ983043 IBJ983043:IBM983043 ILF983043:ILI983043 IVB983043:IVE983043 JEX983043:JFA983043 JOT983043:JOW983043 JYP983043:JYS983043 KIL983043:KIO983043 KSH983043:KSK983043 LCD983043:LCG983043 LLZ983043:LMC983043 LVV983043:LVY983043 MFR983043:MFU983043 MPN983043:MPQ983043 MZJ983043:MZM983043 NJF983043:NJI983043 NTB983043:NTE983043 OCX983043:ODA983043 OMT983043:OMW983043 OWP983043:OWS983043 PGL983043:PGO983043 PQH983043:PQK983043 QAD983043:QAG983043 QJZ983043:QKC983043 QTV983043:QTY983043 RDR983043:RDU983043 RNN983043:RNQ983043 RXJ983043:RXM983043 SHF983043:SHI983043 SRB983043:SRE983043 TAX983043:TBA983043 TKT983043:TKW983043 TUP983043:TUS983043 UEL983043:UEO983043 UOH983043:UOK983043 UYD983043:UYG983043 VHZ983043:VIC983043 VRV983043:VRY983043 WBR983043:WBU983043 WLN983043:WLQ983043 WVJ983043:WVM983043" xr:uid="{BD64E02F-3FFA-4FE9-9C15-6D831E16E9E3}"/>
    <dataValidation allowBlank="1" showInputMessage="1" showErrorMessage="1" promptTitle="Statewide Average" prompt="Enter the Statewide Average kWh rate found in Weatherization Assistant Fuel Cost Library for the active Program Year. " sqref="B29 IX29 ST29 ACP29 AML29 AWH29 BGD29 BPZ29 BZV29 CJR29 CTN29 DDJ29 DNF29 DXB29 EGX29 EQT29 FAP29 FKL29 FUH29 GED29 GNZ29 GXV29 HHR29 HRN29 IBJ29 ILF29 IVB29 JEX29 JOT29 JYP29 KIL29 KSH29 LCD29 LLZ29 LVV29 MFR29 MPN29 MZJ29 NJF29 NTB29 OCX29 OMT29 OWP29 PGL29 PQH29 QAD29 QJZ29 QTV29 RDR29 RNN29 RXJ29 SHF29 SRB29 TAX29 TKT29 TUP29 UEL29 UOH29 UYD29 VHZ29 VRV29 WBR29 WLN29 WVJ29 B65565 IX65565 ST65565 ACP65565 AML65565 AWH65565 BGD65565 BPZ65565 BZV65565 CJR65565 CTN65565 DDJ65565 DNF65565 DXB65565 EGX65565 EQT65565 FAP65565 FKL65565 FUH65565 GED65565 GNZ65565 GXV65565 HHR65565 HRN65565 IBJ65565 ILF65565 IVB65565 JEX65565 JOT65565 JYP65565 KIL65565 KSH65565 LCD65565 LLZ65565 LVV65565 MFR65565 MPN65565 MZJ65565 NJF65565 NTB65565 OCX65565 OMT65565 OWP65565 PGL65565 PQH65565 QAD65565 QJZ65565 QTV65565 RDR65565 RNN65565 RXJ65565 SHF65565 SRB65565 TAX65565 TKT65565 TUP65565 UEL65565 UOH65565 UYD65565 VHZ65565 VRV65565 WBR65565 WLN65565 WVJ65565 B131101 IX131101 ST131101 ACP131101 AML131101 AWH131101 BGD131101 BPZ131101 BZV131101 CJR131101 CTN131101 DDJ131101 DNF131101 DXB131101 EGX131101 EQT131101 FAP131101 FKL131101 FUH131101 GED131101 GNZ131101 GXV131101 HHR131101 HRN131101 IBJ131101 ILF131101 IVB131101 JEX131101 JOT131101 JYP131101 KIL131101 KSH131101 LCD131101 LLZ131101 LVV131101 MFR131101 MPN131101 MZJ131101 NJF131101 NTB131101 OCX131101 OMT131101 OWP131101 PGL131101 PQH131101 QAD131101 QJZ131101 QTV131101 RDR131101 RNN131101 RXJ131101 SHF131101 SRB131101 TAX131101 TKT131101 TUP131101 UEL131101 UOH131101 UYD131101 VHZ131101 VRV131101 WBR131101 WLN131101 WVJ131101 B196637 IX196637 ST196637 ACP196637 AML196637 AWH196637 BGD196637 BPZ196637 BZV196637 CJR196637 CTN196637 DDJ196637 DNF196637 DXB196637 EGX196637 EQT196637 FAP196637 FKL196637 FUH196637 GED196637 GNZ196637 GXV196637 HHR196637 HRN196637 IBJ196637 ILF196637 IVB196637 JEX196637 JOT196637 JYP196637 KIL196637 KSH196637 LCD196637 LLZ196637 LVV196637 MFR196637 MPN196637 MZJ196637 NJF196637 NTB196637 OCX196637 OMT196637 OWP196637 PGL196637 PQH196637 QAD196637 QJZ196637 QTV196637 RDR196637 RNN196637 RXJ196637 SHF196637 SRB196637 TAX196637 TKT196637 TUP196637 UEL196637 UOH196637 UYD196637 VHZ196637 VRV196637 WBR196637 WLN196637 WVJ196637 B262173 IX262173 ST262173 ACP262173 AML262173 AWH262173 BGD262173 BPZ262173 BZV262173 CJR262173 CTN262173 DDJ262173 DNF262173 DXB262173 EGX262173 EQT262173 FAP262173 FKL262173 FUH262173 GED262173 GNZ262173 GXV262173 HHR262173 HRN262173 IBJ262173 ILF262173 IVB262173 JEX262173 JOT262173 JYP262173 KIL262173 KSH262173 LCD262173 LLZ262173 LVV262173 MFR262173 MPN262173 MZJ262173 NJF262173 NTB262173 OCX262173 OMT262173 OWP262173 PGL262173 PQH262173 QAD262173 QJZ262173 QTV262173 RDR262173 RNN262173 RXJ262173 SHF262173 SRB262173 TAX262173 TKT262173 TUP262173 UEL262173 UOH262173 UYD262173 VHZ262173 VRV262173 WBR262173 WLN262173 WVJ262173 B327709 IX327709 ST327709 ACP327709 AML327709 AWH327709 BGD327709 BPZ327709 BZV327709 CJR327709 CTN327709 DDJ327709 DNF327709 DXB327709 EGX327709 EQT327709 FAP327709 FKL327709 FUH327709 GED327709 GNZ327709 GXV327709 HHR327709 HRN327709 IBJ327709 ILF327709 IVB327709 JEX327709 JOT327709 JYP327709 KIL327709 KSH327709 LCD327709 LLZ327709 LVV327709 MFR327709 MPN327709 MZJ327709 NJF327709 NTB327709 OCX327709 OMT327709 OWP327709 PGL327709 PQH327709 QAD327709 QJZ327709 QTV327709 RDR327709 RNN327709 RXJ327709 SHF327709 SRB327709 TAX327709 TKT327709 TUP327709 UEL327709 UOH327709 UYD327709 VHZ327709 VRV327709 WBR327709 WLN327709 WVJ327709 B393245 IX393245 ST393245 ACP393245 AML393245 AWH393245 BGD393245 BPZ393245 BZV393245 CJR393245 CTN393245 DDJ393245 DNF393245 DXB393245 EGX393245 EQT393245 FAP393245 FKL393245 FUH393245 GED393245 GNZ393245 GXV393245 HHR393245 HRN393245 IBJ393245 ILF393245 IVB393245 JEX393245 JOT393245 JYP393245 KIL393245 KSH393245 LCD393245 LLZ393245 LVV393245 MFR393245 MPN393245 MZJ393245 NJF393245 NTB393245 OCX393245 OMT393245 OWP393245 PGL393245 PQH393245 QAD393245 QJZ393245 QTV393245 RDR393245 RNN393245 RXJ393245 SHF393245 SRB393245 TAX393245 TKT393245 TUP393245 UEL393245 UOH393245 UYD393245 VHZ393245 VRV393245 WBR393245 WLN393245 WVJ393245 B458781 IX458781 ST458781 ACP458781 AML458781 AWH458781 BGD458781 BPZ458781 BZV458781 CJR458781 CTN458781 DDJ458781 DNF458781 DXB458781 EGX458781 EQT458781 FAP458781 FKL458781 FUH458781 GED458781 GNZ458781 GXV458781 HHR458781 HRN458781 IBJ458781 ILF458781 IVB458781 JEX458781 JOT458781 JYP458781 KIL458781 KSH458781 LCD458781 LLZ458781 LVV458781 MFR458781 MPN458781 MZJ458781 NJF458781 NTB458781 OCX458781 OMT458781 OWP458781 PGL458781 PQH458781 QAD458781 QJZ458781 QTV458781 RDR458781 RNN458781 RXJ458781 SHF458781 SRB458781 TAX458781 TKT458781 TUP458781 UEL458781 UOH458781 UYD458781 VHZ458781 VRV458781 WBR458781 WLN458781 WVJ458781 B524317 IX524317 ST524317 ACP524317 AML524317 AWH524317 BGD524317 BPZ524317 BZV524317 CJR524317 CTN524317 DDJ524317 DNF524317 DXB524317 EGX524317 EQT524317 FAP524317 FKL524317 FUH524317 GED524317 GNZ524317 GXV524317 HHR524317 HRN524317 IBJ524317 ILF524317 IVB524317 JEX524317 JOT524317 JYP524317 KIL524317 KSH524317 LCD524317 LLZ524317 LVV524317 MFR524317 MPN524317 MZJ524317 NJF524317 NTB524317 OCX524317 OMT524317 OWP524317 PGL524317 PQH524317 QAD524317 QJZ524317 QTV524317 RDR524317 RNN524317 RXJ524317 SHF524317 SRB524317 TAX524317 TKT524317 TUP524317 UEL524317 UOH524317 UYD524317 VHZ524317 VRV524317 WBR524317 WLN524317 WVJ524317 B589853 IX589853 ST589853 ACP589853 AML589853 AWH589853 BGD589853 BPZ589853 BZV589853 CJR589853 CTN589853 DDJ589853 DNF589853 DXB589853 EGX589853 EQT589853 FAP589853 FKL589853 FUH589853 GED589853 GNZ589853 GXV589853 HHR589853 HRN589853 IBJ589853 ILF589853 IVB589853 JEX589853 JOT589853 JYP589853 KIL589853 KSH589853 LCD589853 LLZ589853 LVV589853 MFR589853 MPN589853 MZJ589853 NJF589853 NTB589853 OCX589853 OMT589853 OWP589853 PGL589853 PQH589853 QAD589853 QJZ589853 QTV589853 RDR589853 RNN589853 RXJ589853 SHF589853 SRB589853 TAX589853 TKT589853 TUP589853 UEL589853 UOH589853 UYD589853 VHZ589853 VRV589853 WBR589853 WLN589853 WVJ589853 B655389 IX655389 ST655389 ACP655389 AML655389 AWH655389 BGD655389 BPZ655389 BZV655389 CJR655389 CTN655389 DDJ655389 DNF655389 DXB655389 EGX655389 EQT655389 FAP655389 FKL655389 FUH655389 GED655389 GNZ655389 GXV655389 HHR655389 HRN655389 IBJ655389 ILF655389 IVB655389 JEX655389 JOT655389 JYP655389 KIL655389 KSH655389 LCD655389 LLZ655389 LVV655389 MFR655389 MPN655389 MZJ655389 NJF655389 NTB655389 OCX655389 OMT655389 OWP655389 PGL655389 PQH655389 QAD655389 QJZ655389 QTV655389 RDR655389 RNN655389 RXJ655389 SHF655389 SRB655389 TAX655389 TKT655389 TUP655389 UEL655389 UOH655389 UYD655389 VHZ655389 VRV655389 WBR655389 WLN655389 WVJ655389 B720925 IX720925 ST720925 ACP720925 AML720925 AWH720925 BGD720925 BPZ720925 BZV720925 CJR720925 CTN720925 DDJ720925 DNF720925 DXB720925 EGX720925 EQT720925 FAP720925 FKL720925 FUH720925 GED720925 GNZ720925 GXV720925 HHR720925 HRN720925 IBJ720925 ILF720925 IVB720925 JEX720925 JOT720925 JYP720925 KIL720925 KSH720925 LCD720925 LLZ720925 LVV720925 MFR720925 MPN720925 MZJ720925 NJF720925 NTB720925 OCX720925 OMT720925 OWP720925 PGL720925 PQH720925 QAD720925 QJZ720925 QTV720925 RDR720925 RNN720925 RXJ720925 SHF720925 SRB720925 TAX720925 TKT720925 TUP720925 UEL720925 UOH720925 UYD720925 VHZ720925 VRV720925 WBR720925 WLN720925 WVJ720925 B786461 IX786461 ST786461 ACP786461 AML786461 AWH786461 BGD786461 BPZ786461 BZV786461 CJR786461 CTN786461 DDJ786461 DNF786461 DXB786461 EGX786461 EQT786461 FAP786461 FKL786461 FUH786461 GED786461 GNZ786461 GXV786461 HHR786461 HRN786461 IBJ786461 ILF786461 IVB786461 JEX786461 JOT786461 JYP786461 KIL786461 KSH786461 LCD786461 LLZ786461 LVV786461 MFR786461 MPN786461 MZJ786461 NJF786461 NTB786461 OCX786461 OMT786461 OWP786461 PGL786461 PQH786461 QAD786461 QJZ786461 QTV786461 RDR786461 RNN786461 RXJ786461 SHF786461 SRB786461 TAX786461 TKT786461 TUP786461 UEL786461 UOH786461 UYD786461 VHZ786461 VRV786461 WBR786461 WLN786461 WVJ786461 B851997 IX851997 ST851997 ACP851997 AML851997 AWH851997 BGD851997 BPZ851997 BZV851997 CJR851997 CTN851997 DDJ851997 DNF851997 DXB851997 EGX851997 EQT851997 FAP851997 FKL851997 FUH851997 GED851997 GNZ851997 GXV851997 HHR851997 HRN851997 IBJ851997 ILF851997 IVB851997 JEX851997 JOT851997 JYP851997 KIL851997 KSH851997 LCD851997 LLZ851997 LVV851997 MFR851997 MPN851997 MZJ851997 NJF851997 NTB851997 OCX851997 OMT851997 OWP851997 PGL851997 PQH851997 QAD851997 QJZ851997 QTV851997 RDR851997 RNN851997 RXJ851997 SHF851997 SRB851997 TAX851997 TKT851997 TUP851997 UEL851997 UOH851997 UYD851997 VHZ851997 VRV851997 WBR851997 WLN851997 WVJ851997 B917533 IX917533 ST917533 ACP917533 AML917533 AWH917533 BGD917533 BPZ917533 BZV917533 CJR917533 CTN917533 DDJ917533 DNF917533 DXB917533 EGX917533 EQT917533 FAP917533 FKL917533 FUH917533 GED917533 GNZ917533 GXV917533 HHR917533 HRN917533 IBJ917533 ILF917533 IVB917533 JEX917533 JOT917533 JYP917533 KIL917533 KSH917533 LCD917533 LLZ917533 LVV917533 MFR917533 MPN917533 MZJ917533 NJF917533 NTB917533 OCX917533 OMT917533 OWP917533 PGL917533 PQH917533 QAD917533 QJZ917533 QTV917533 RDR917533 RNN917533 RXJ917533 SHF917533 SRB917533 TAX917533 TKT917533 TUP917533 UEL917533 UOH917533 UYD917533 VHZ917533 VRV917533 WBR917533 WLN917533 WVJ917533 B983069 IX983069 ST983069 ACP983069 AML983069 AWH983069 BGD983069 BPZ983069 BZV983069 CJR983069 CTN983069 DDJ983069 DNF983069 DXB983069 EGX983069 EQT983069 FAP983069 FKL983069 FUH983069 GED983069 GNZ983069 GXV983069 HHR983069 HRN983069 IBJ983069 ILF983069 IVB983069 JEX983069 JOT983069 JYP983069 KIL983069 KSH983069 LCD983069 LLZ983069 LVV983069 MFR983069 MPN983069 MZJ983069 NJF983069 NTB983069 OCX983069 OMT983069 OWP983069 PGL983069 PQH983069 QAD983069 QJZ983069 QTV983069 RDR983069 RNN983069 RXJ983069 SHF983069 SRB983069 TAX983069 TKT983069 TUP983069 UEL983069 UOH983069 UYD983069 VHZ983069 VRV983069 WBR983069 WLN983069 WVJ983069" xr:uid="{69B6AC1D-C5D8-4FB1-9BC3-EEF0A26C311D}"/>
    <dataValidation allowBlank="1" showInputMessage="1" showErrorMessage="1" prompt="Annual Usage of Existing auto-calculated. " sqref="B31 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B65567 IX65567 ST65567 ACP65567 AML65567 AWH65567 BGD65567 BPZ65567 BZV65567 CJR65567 CTN65567 DDJ65567 DNF65567 DXB65567 EGX65567 EQT65567 FAP65567 FKL65567 FUH65567 GED65567 GNZ65567 GXV65567 HHR65567 HRN65567 IBJ65567 ILF65567 IVB65567 JEX65567 JOT65567 JYP65567 KIL65567 KSH65567 LCD65567 LLZ65567 LVV65567 MFR65567 MPN65567 MZJ65567 NJF65567 NTB65567 OCX65567 OMT65567 OWP65567 PGL65567 PQH65567 QAD65567 QJZ65567 QTV65567 RDR65567 RNN65567 RXJ65567 SHF65567 SRB65567 TAX65567 TKT65567 TUP65567 UEL65567 UOH65567 UYD65567 VHZ65567 VRV65567 WBR65567 WLN65567 WVJ65567 B131103 IX131103 ST131103 ACP131103 AML131103 AWH131103 BGD131103 BPZ131103 BZV131103 CJR131103 CTN131103 DDJ131103 DNF131103 DXB131103 EGX131103 EQT131103 FAP131103 FKL131103 FUH131103 GED131103 GNZ131103 GXV131103 HHR131103 HRN131103 IBJ131103 ILF131103 IVB131103 JEX131103 JOT131103 JYP131103 KIL131103 KSH131103 LCD131103 LLZ131103 LVV131103 MFR131103 MPN131103 MZJ131103 NJF131103 NTB131103 OCX131103 OMT131103 OWP131103 PGL131103 PQH131103 QAD131103 QJZ131103 QTV131103 RDR131103 RNN131103 RXJ131103 SHF131103 SRB131103 TAX131103 TKT131103 TUP131103 UEL131103 UOH131103 UYD131103 VHZ131103 VRV131103 WBR131103 WLN131103 WVJ131103 B196639 IX196639 ST196639 ACP196639 AML196639 AWH196639 BGD196639 BPZ196639 BZV196639 CJR196639 CTN196639 DDJ196639 DNF196639 DXB196639 EGX196639 EQT196639 FAP196639 FKL196639 FUH196639 GED196639 GNZ196639 GXV196639 HHR196639 HRN196639 IBJ196639 ILF196639 IVB196639 JEX196639 JOT196639 JYP196639 KIL196639 KSH196639 LCD196639 LLZ196639 LVV196639 MFR196639 MPN196639 MZJ196639 NJF196639 NTB196639 OCX196639 OMT196639 OWP196639 PGL196639 PQH196639 QAD196639 QJZ196639 QTV196639 RDR196639 RNN196639 RXJ196639 SHF196639 SRB196639 TAX196639 TKT196639 TUP196639 UEL196639 UOH196639 UYD196639 VHZ196639 VRV196639 WBR196639 WLN196639 WVJ196639 B262175 IX262175 ST262175 ACP262175 AML262175 AWH262175 BGD262175 BPZ262175 BZV262175 CJR262175 CTN262175 DDJ262175 DNF262175 DXB262175 EGX262175 EQT262175 FAP262175 FKL262175 FUH262175 GED262175 GNZ262175 GXV262175 HHR262175 HRN262175 IBJ262175 ILF262175 IVB262175 JEX262175 JOT262175 JYP262175 KIL262175 KSH262175 LCD262175 LLZ262175 LVV262175 MFR262175 MPN262175 MZJ262175 NJF262175 NTB262175 OCX262175 OMT262175 OWP262175 PGL262175 PQH262175 QAD262175 QJZ262175 QTV262175 RDR262175 RNN262175 RXJ262175 SHF262175 SRB262175 TAX262175 TKT262175 TUP262175 UEL262175 UOH262175 UYD262175 VHZ262175 VRV262175 WBR262175 WLN262175 WVJ262175 B327711 IX327711 ST327711 ACP327711 AML327711 AWH327711 BGD327711 BPZ327711 BZV327711 CJR327711 CTN327711 DDJ327711 DNF327711 DXB327711 EGX327711 EQT327711 FAP327711 FKL327711 FUH327711 GED327711 GNZ327711 GXV327711 HHR327711 HRN327711 IBJ327711 ILF327711 IVB327711 JEX327711 JOT327711 JYP327711 KIL327711 KSH327711 LCD327711 LLZ327711 LVV327711 MFR327711 MPN327711 MZJ327711 NJF327711 NTB327711 OCX327711 OMT327711 OWP327711 PGL327711 PQH327711 QAD327711 QJZ327711 QTV327711 RDR327711 RNN327711 RXJ327711 SHF327711 SRB327711 TAX327711 TKT327711 TUP327711 UEL327711 UOH327711 UYD327711 VHZ327711 VRV327711 WBR327711 WLN327711 WVJ327711 B393247 IX393247 ST393247 ACP393247 AML393247 AWH393247 BGD393247 BPZ393247 BZV393247 CJR393247 CTN393247 DDJ393247 DNF393247 DXB393247 EGX393247 EQT393247 FAP393247 FKL393247 FUH393247 GED393247 GNZ393247 GXV393247 HHR393247 HRN393247 IBJ393247 ILF393247 IVB393247 JEX393247 JOT393247 JYP393247 KIL393247 KSH393247 LCD393247 LLZ393247 LVV393247 MFR393247 MPN393247 MZJ393247 NJF393247 NTB393247 OCX393247 OMT393247 OWP393247 PGL393247 PQH393247 QAD393247 QJZ393247 QTV393247 RDR393247 RNN393247 RXJ393247 SHF393247 SRB393247 TAX393247 TKT393247 TUP393247 UEL393247 UOH393247 UYD393247 VHZ393247 VRV393247 WBR393247 WLN393247 WVJ393247 B458783 IX458783 ST458783 ACP458783 AML458783 AWH458783 BGD458783 BPZ458783 BZV458783 CJR458783 CTN458783 DDJ458783 DNF458783 DXB458783 EGX458783 EQT458783 FAP458783 FKL458783 FUH458783 GED458783 GNZ458783 GXV458783 HHR458783 HRN458783 IBJ458783 ILF458783 IVB458783 JEX458783 JOT458783 JYP458783 KIL458783 KSH458783 LCD458783 LLZ458783 LVV458783 MFR458783 MPN458783 MZJ458783 NJF458783 NTB458783 OCX458783 OMT458783 OWP458783 PGL458783 PQH458783 QAD458783 QJZ458783 QTV458783 RDR458783 RNN458783 RXJ458783 SHF458783 SRB458783 TAX458783 TKT458783 TUP458783 UEL458783 UOH458783 UYD458783 VHZ458783 VRV458783 WBR458783 WLN458783 WVJ458783 B524319 IX524319 ST524319 ACP524319 AML524319 AWH524319 BGD524319 BPZ524319 BZV524319 CJR524319 CTN524319 DDJ524319 DNF524319 DXB524319 EGX524319 EQT524319 FAP524319 FKL524319 FUH524319 GED524319 GNZ524319 GXV524319 HHR524319 HRN524319 IBJ524319 ILF524319 IVB524319 JEX524319 JOT524319 JYP524319 KIL524319 KSH524319 LCD524319 LLZ524319 LVV524319 MFR524319 MPN524319 MZJ524319 NJF524319 NTB524319 OCX524319 OMT524319 OWP524319 PGL524319 PQH524319 QAD524319 QJZ524319 QTV524319 RDR524319 RNN524319 RXJ524319 SHF524319 SRB524319 TAX524319 TKT524319 TUP524319 UEL524319 UOH524319 UYD524319 VHZ524319 VRV524319 WBR524319 WLN524319 WVJ524319 B589855 IX589855 ST589855 ACP589855 AML589855 AWH589855 BGD589855 BPZ589855 BZV589855 CJR589855 CTN589855 DDJ589855 DNF589855 DXB589855 EGX589855 EQT589855 FAP589855 FKL589855 FUH589855 GED589855 GNZ589855 GXV589855 HHR589855 HRN589855 IBJ589855 ILF589855 IVB589855 JEX589855 JOT589855 JYP589855 KIL589855 KSH589855 LCD589855 LLZ589855 LVV589855 MFR589855 MPN589855 MZJ589855 NJF589855 NTB589855 OCX589855 OMT589855 OWP589855 PGL589855 PQH589855 QAD589855 QJZ589855 QTV589855 RDR589855 RNN589855 RXJ589855 SHF589855 SRB589855 TAX589855 TKT589855 TUP589855 UEL589855 UOH589855 UYD589855 VHZ589855 VRV589855 WBR589855 WLN589855 WVJ589855 B655391 IX655391 ST655391 ACP655391 AML655391 AWH655391 BGD655391 BPZ655391 BZV655391 CJR655391 CTN655391 DDJ655391 DNF655391 DXB655391 EGX655391 EQT655391 FAP655391 FKL655391 FUH655391 GED655391 GNZ655391 GXV655391 HHR655391 HRN655391 IBJ655391 ILF655391 IVB655391 JEX655391 JOT655391 JYP655391 KIL655391 KSH655391 LCD655391 LLZ655391 LVV655391 MFR655391 MPN655391 MZJ655391 NJF655391 NTB655391 OCX655391 OMT655391 OWP655391 PGL655391 PQH655391 QAD655391 QJZ655391 QTV655391 RDR655391 RNN655391 RXJ655391 SHF655391 SRB655391 TAX655391 TKT655391 TUP655391 UEL655391 UOH655391 UYD655391 VHZ655391 VRV655391 WBR655391 WLN655391 WVJ655391 B720927 IX720927 ST720927 ACP720927 AML720927 AWH720927 BGD720927 BPZ720927 BZV720927 CJR720927 CTN720927 DDJ720927 DNF720927 DXB720927 EGX720927 EQT720927 FAP720927 FKL720927 FUH720927 GED720927 GNZ720927 GXV720927 HHR720927 HRN720927 IBJ720927 ILF720927 IVB720927 JEX720927 JOT720927 JYP720927 KIL720927 KSH720927 LCD720927 LLZ720927 LVV720927 MFR720927 MPN720927 MZJ720927 NJF720927 NTB720927 OCX720927 OMT720927 OWP720927 PGL720927 PQH720927 QAD720927 QJZ720927 QTV720927 RDR720927 RNN720927 RXJ720927 SHF720927 SRB720927 TAX720927 TKT720927 TUP720927 UEL720927 UOH720927 UYD720927 VHZ720927 VRV720927 WBR720927 WLN720927 WVJ720927 B786463 IX786463 ST786463 ACP786463 AML786463 AWH786463 BGD786463 BPZ786463 BZV786463 CJR786463 CTN786463 DDJ786463 DNF786463 DXB786463 EGX786463 EQT786463 FAP786463 FKL786463 FUH786463 GED786463 GNZ786463 GXV786463 HHR786463 HRN786463 IBJ786463 ILF786463 IVB786463 JEX786463 JOT786463 JYP786463 KIL786463 KSH786463 LCD786463 LLZ786463 LVV786463 MFR786463 MPN786463 MZJ786463 NJF786463 NTB786463 OCX786463 OMT786463 OWP786463 PGL786463 PQH786463 QAD786463 QJZ786463 QTV786463 RDR786463 RNN786463 RXJ786463 SHF786463 SRB786463 TAX786463 TKT786463 TUP786463 UEL786463 UOH786463 UYD786463 VHZ786463 VRV786463 WBR786463 WLN786463 WVJ786463 B851999 IX851999 ST851999 ACP851999 AML851999 AWH851999 BGD851999 BPZ851999 BZV851999 CJR851999 CTN851999 DDJ851999 DNF851999 DXB851999 EGX851999 EQT851999 FAP851999 FKL851999 FUH851999 GED851999 GNZ851999 GXV851999 HHR851999 HRN851999 IBJ851999 ILF851999 IVB851999 JEX851999 JOT851999 JYP851999 KIL851999 KSH851999 LCD851999 LLZ851999 LVV851999 MFR851999 MPN851999 MZJ851999 NJF851999 NTB851999 OCX851999 OMT851999 OWP851999 PGL851999 PQH851999 QAD851999 QJZ851999 QTV851999 RDR851999 RNN851999 RXJ851999 SHF851999 SRB851999 TAX851999 TKT851999 TUP851999 UEL851999 UOH851999 UYD851999 VHZ851999 VRV851999 WBR851999 WLN851999 WVJ851999 B917535 IX917535 ST917535 ACP917535 AML917535 AWH917535 BGD917535 BPZ917535 BZV917535 CJR917535 CTN917535 DDJ917535 DNF917535 DXB917535 EGX917535 EQT917535 FAP917535 FKL917535 FUH917535 GED917535 GNZ917535 GXV917535 HHR917535 HRN917535 IBJ917535 ILF917535 IVB917535 JEX917535 JOT917535 JYP917535 KIL917535 KSH917535 LCD917535 LLZ917535 LVV917535 MFR917535 MPN917535 MZJ917535 NJF917535 NTB917535 OCX917535 OMT917535 OWP917535 PGL917535 PQH917535 QAD917535 QJZ917535 QTV917535 RDR917535 RNN917535 RXJ917535 SHF917535 SRB917535 TAX917535 TKT917535 TUP917535 UEL917535 UOH917535 UYD917535 VHZ917535 VRV917535 WBR917535 WLN917535 WVJ917535 B983071 IX983071 ST983071 ACP983071 AML983071 AWH983071 BGD983071 BPZ983071 BZV983071 CJR983071 CTN983071 DDJ983071 DNF983071 DXB983071 EGX983071 EQT983071 FAP983071 FKL983071 FUH983071 GED983071 GNZ983071 GXV983071 HHR983071 HRN983071 IBJ983071 ILF983071 IVB983071 JEX983071 JOT983071 JYP983071 KIL983071 KSH983071 LCD983071 LLZ983071 LVV983071 MFR983071 MPN983071 MZJ983071 NJF983071 NTB983071 OCX983071 OMT983071 OWP983071 PGL983071 PQH983071 QAD983071 QJZ983071 QTV983071 RDR983071 RNN983071 RXJ983071 SHF983071 SRB983071 TAX983071 TKT983071 TUP983071 UEL983071 UOH983071 UYD983071 VHZ983071 VRV983071 WBR983071 WLN983071 WVJ983071" xr:uid="{81C9A1F1-C8BF-4776-BDFA-94E99D8E5A9B}"/>
    <dataValidation allowBlank="1" showInputMessage="1" showErrorMessage="1" promptTitle="Cost of Replacement" prompt="Refrigerator cost to include: refrigerator, labor to install, and recycling of existing unit." sqref="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xr:uid="{28390D1F-66AD-4D1C-B342-F4B158EBC5CA}"/>
    <dataValidation allowBlank="1" showInputMessage="1" showErrorMessage="1" prompt="Annual Savings of Replacement" sqref="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xr:uid="{36D09AEA-4BEB-46A3-80AA-253F4C51F0A0}"/>
    <dataValidation allowBlank="1" showInputMessage="1" showErrorMessage="1" prompt="Expected Life Savings of Replacement" sqref="D36 IZ36 SV36 ACR36 AMN36 AWJ36 BGF36 BQB36 BZX36 CJT36 CTP36 DDL36 DNH36 DXD36 EGZ36 EQV36 FAR36 FKN36 FUJ36 GEF36 GOB36 GXX36 HHT36 HRP36 IBL36 ILH36 IVD36 JEZ36 JOV36 JYR36 KIN36 KSJ36 LCF36 LMB36 LVX36 MFT36 MPP36 MZL36 NJH36 NTD36 OCZ36 OMV36 OWR36 PGN36 PQJ36 QAF36 QKB36 QTX36 RDT36 RNP36 RXL36 SHH36 SRD36 TAZ36 TKV36 TUR36 UEN36 UOJ36 UYF36 VIB36 VRX36 WBT36 WLP36 WVL36 D65572 IZ65572 SV65572 ACR65572 AMN65572 AWJ65572 BGF65572 BQB65572 BZX65572 CJT65572 CTP65572 DDL65572 DNH65572 DXD65572 EGZ65572 EQV65572 FAR65572 FKN65572 FUJ65572 GEF65572 GOB65572 GXX65572 HHT65572 HRP65572 IBL65572 ILH65572 IVD65572 JEZ65572 JOV65572 JYR65572 KIN65572 KSJ65572 LCF65572 LMB65572 LVX65572 MFT65572 MPP65572 MZL65572 NJH65572 NTD65572 OCZ65572 OMV65572 OWR65572 PGN65572 PQJ65572 QAF65572 QKB65572 QTX65572 RDT65572 RNP65572 RXL65572 SHH65572 SRD65572 TAZ65572 TKV65572 TUR65572 UEN65572 UOJ65572 UYF65572 VIB65572 VRX65572 WBT65572 WLP65572 WVL65572 D131108 IZ131108 SV131108 ACR131108 AMN131108 AWJ131108 BGF131108 BQB131108 BZX131108 CJT131108 CTP131108 DDL131108 DNH131108 DXD131108 EGZ131108 EQV131108 FAR131108 FKN131108 FUJ131108 GEF131108 GOB131108 GXX131108 HHT131108 HRP131108 IBL131108 ILH131108 IVD131108 JEZ131108 JOV131108 JYR131108 KIN131108 KSJ131108 LCF131108 LMB131108 LVX131108 MFT131108 MPP131108 MZL131108 NJH131108 NTD131108 OCZ131108 OMV131108 OWR131108 PGN131108 PQJ131108 QAF131108 QKB131108 QTX131108 RDT131108 RNP131108 RXL131108 SHH131108 SRD131108 TAZ131108 TKV131108 TUR131108 UEN131108 UOJ131108 UYF131108 VIB131108 VRX131108 WBT131108 WLP131108 WVL131108 D196644 IZ196644 SV196644 ACR196644 AMN196644 AWJ196644 BGF196644 BQB196644 BZX196644 CJT196644 CTP196644 DDL196644 DNH196644 DXD196644 EGZ196644 EQV196644 FAR196644 FKN196644 FUJ196644 GEF196644 GOB196644 GXX196644 HHT196644 HRP196644 IBL196644 ILH196644 IVD196644 JEZ196644 JOV196644 JYR196644 KIN196644 KSJ196644 LCF196644 LMB196644 LVX196644 MFT196644 MPP196644 MZL196644 NJH196644 NTD196644 OCZ196644 OMV196644 OWR196644 PGN196644 PQJ196644 QAF196644 QKB196644 QTX196644 RDT196644 RNP196644 RXL196644 SHH196644 SRD196644 TAZ196644 TKV196644 TUR196644 UEN196644 UOJ196644 UYF196644 VIB196644 VRX196644 WBT196644 WLP196644 WVL196644 D262180 IZ262180 SV262180 ACR262180 AMN262180 AWJ262180 BGF262180 BQB262180 BZX262180 CJT262180 CTP262180 DDL262180 DNH262180 DXD262180 EGZ262180 EQV262180 FAR262180 FKN262180 FUJ262180 GEF262180 GOB262180 GXX262180 HHT262180 HRP262180 IBL262180 ILH262180 IVD262180 JEZ262180 JOV262180 JYR262180 KIN262180 KSJ262180 LCF262180 LMB262180 LVX262180 MFT262180 MPP262180 MZL262180 NJH262180 NTD262180 OCZ262180 OMV262180 OWR262180 PGN262180 PQJ262180 QAF262180 QKB262180 QTX262180 RDT262180 RNP262180 RXL262180 SHH262180 SRD262180 TAZ262180 TKV262180 TUR262180 UEN262180 UOJ262180 UYF262180 VIB262180 VRX262180 WBT262180 WLP262180 WVL262180 D327716 IZ327716 SV327716 ACR327716 AMN327716 AWJ327716 BGF327716 BQB327716 BZX327716 CJT327716 CTP327716 DDL327716 DNH327716 DXD327716 EGZ327716 EQV327716 FAR327716 FKN327716 FUJ327716 GEF327716 GOB327716 GXX327716 HHT327716 HRP327716 IBL327716 ILH327716 IVD327716 JEZ327716 JOV327716 JYR327716 KIN327716 KSJ327716 LCF327716 LMB327716 LVX327716 MFT327716 MPP327716 MZL327716 NJH327716 NTD327716 OCZ327716 OMV327716 OWR327716 PGN327716 PQJ327716 QAF327716 QKB327716 QTX327716 RDT327716 RNP327716 RXL327716 SHH327716 SRD327716 TAZ327716 TKV327716 TUR327716 UEN327716 UOJ327716 UYF327716 VIB327716 VRX327716 WBT327716 WLP327716 WVL327716 D393252 IZ393252 SV393252 ACR393252 AMN393252 AWJ393252 BGF393252 BQB393252 BZX393252 CJT393252 CTP393252 DDL393252 DNH393252 DXD393252 EGZ393252 EQV393252 FAR393252 FKN393252 FUJ393252 GEF393252 GOB393252 GXX393252 HHT393252 HRP393252 IBL393252 ILH393252 IVD393252 JEZ393252 JOV393252 JYR393252 KIN393252 KSJ393252 LCF393252 LMB393252 LVX393252 MFT393252 MPP393252 MZL393252 NJH393252 NTD393252 OCZ393252 OMV393252 OWR393252 PGN393252 PQJ393252 QAF393252 QKB393252 QTX393252 RDT393252 RNP393252 RXL393252 SHH393252 SRD393252 TAZ393252 TKV393252 TUR393252 UEN393252 UOJ393252 UYF393252 VIB393252 VRX393252 WBT393252 WLP393252 WVL393252 D458788 IZ458788 SV458788 ACR458788 AMN458788 AWJ458788 BGF458788 BQB458788 BZX458788 CJT458788 CTP458788 DDL458788 DNH458788 DXD458788 EGZ458788 EQV458788 FAR458788 FKN458788 FUJ458788 GEF458788 GOB458788 GXX458788 HHT458788 HRP458788 IBL458788 ILH458788 IVD458788 JEZ458788 JOV458788 JYR458788 KIN458788 KSJ458788 LCF458788 LMB458788 LVX458788 MFT458788 MPP458788 MZL458788 NJH458788 NTD458788 OCZ458788 OMV458788 OWR458788 PGN458788 PQJ458788 QAF458788 QKB458788 QTX458788 RDT458788 RNP458788 RXL458788 SHH458788 SRD458788 TAZ458788 TKV458788 TUR458788 UEN458788 UOJ458788 UYF458788 VIB458788 VRX458788 WBT458788 WLP458788 WVL458788 D524324 IZ524324 SV524324 ACR524324 AMN524324 AWJ524324 BGF524324 BQB524324 BZX524324 CJT524324 CTP524324 DDL524324 DNH524324 DXD524324 EGZ524324 EQV524324 FAR524324 FKN524324 FUJ524324 GEF524324 GOB524324 GXX524324 HHT524324 HRP524324 IBL524324 ILH524324 IVD524324 JEZ524324 JOV524324 JYR524324 KIN524324 KSJ524324 LCF524324 LMB524324 LVX524324 MFT524324 MPP524324 MZL524324 NJH524324 NTD524324 OCZ524324 OMV524324 OWR524324 PGN524324 PQJ524324 QAF524324 QKB524324 QTX524324 RDT524324 RNP524324 RXL524324 SHH524324 SRD524324 TAZ524324 TKV524324 TUR524324 UEN524324 UOJ524324 UYF524324 VIB524324 VRX524324 WBT524324 WLP524324 WVL524324 D589860 IZ589860 SV589860 ACR589860 AMN589860 AWJ589860 BGF589860 BQB589860 BZX589860 CJT589860 CTP589860 DDL589860 DNH589860 DXD589860 EGZ589860 EQV589860 FAR589860 FKN589860 FUJ589860 GEF589860 GOB589860 GXX589860 HHT589860 HRP589860 IBL589860 ILH589860 IVD589860 JEZ589860 JOV589860 JYR589860 KIN589860 KSJ589860 LCF589860 LMB589860 LVX589860 MFT589860 MPP589860 MZL589860 NJH589860 NTD589860 OCZ589860 OMV589860 OWR589860 PGN589860 PQJ589860 QAF589860 QKB589860 QTX589860 RDT589860 RNP589860 RXL589860 SHH589860 SRD589860 TAZ589860 TKV589860 TUR589860 UEN589860 UOJ589860 UYF589860 VIB589860 VRX589860 WBT589860 WLP589860 WVL589860 D655396 IZ655396 SV655396 ACR655396 AMN655396 AWJ655396 BGF655396 BQB655396 BZX655396 CJT655396 CTP655396 DDL655396 DNH655396 DXD655396 EGZ655396 EQV655396 FAR655396 FKN655396 FUJ655396 GEF655396 GOB655396 GXX655396 HHT655396 HRP655396 IBL655396 ILH655396 IVD655396 JEZ655396 JOV655396 JYR655396 KIN655396 KSJ655396 LCF655396 LMB655396 LVX655396 MFT655396 MPP655396 MZL655396 NJH655396 NTD655396 OCZ655396 OMV655396 OWR655396 PGN655396 PQJ655396 QAF655396 QKB655396 QTX655396 RDT655396 RNP655396 RXL655396 SHH655396 SRD655396 TAZ655396 TKV655396 TUR655396 UEN655396 UOJ655396 UYF655396 VIB655396 VRX655396 WBT655396 WLP655396 WVL655396 D720932 IZ720932 SV720932 ACR720932 AMN720932 AWJ720932 BGF720932 BQB720932 BZX720932 CJT720932 CTP720932 DDL720932 DNH720932 DXD720932 EGZ720932 EQV720932 FAR720932 FKN720932 FUJ720932 GEF720932 GOB720932 GXX720932 HHT720932 HRP720932 IBL720932 ILH720932 IVD720932 JEZ720932 JOV720932 JYR720932 KIN720932 KSJ720932 LCF720932 LMB720932 LVX720932 MFT720932 MPP720932 MZL720932 NJH720932 NTD720932 OCZ720932 OMV720932 OWR720932 PGN720932 PQJ720932 QAF720932 QKB720932 QTX720932 RDT720932 RNP720932 RXL720932 SHH720932 SRD720932 TAZ720932 TKV720932 TUR720932 UEN720932 UOJ720932 UYF720932 VIB720932 VRX720932 WBT720932 WLP720932 WVL720932 D786468 IZ786468 SV786468 ACR786468 AMN786468 AWJ786468 BGF786468 BQB786468 BZX786468 CJT786468 CTP786468 DDL786468 DNH786468 DXD786468 EGZ786468 EQV786468 FAR786468 FKN786468 FUJ786468 GEF786468 GOB786468 GXX786468 HHT786468 HRP786468 IBL786468 ILH786468 IVD786468 JEZ786468 JOV786468 JYR786468 KIN786468 KSJ786468 LCF786468 LMB786468 LVX786468 MFT786468 MPP786468 MZL786468 NJH786468 NTD786468 OCZ786468 OMV786468 OWR786468 PGN786468 PQJ786468 QAF786468 QKB786468 QTX786468 RDT786468 RNP786468 RXL786468 SHH786468 SRD786468 TAZ786468 TKV786468 TUR786468 UEN786468 UOJ786468 UYF786468 VIB786468 VRX786468 WBT786468 WLP786468 WVL786468 D852004 IZ852004 SV852004 ACR852004 AMN852004 AWJ852004 BGF852004 BQB852004 BZX852004 CJT852004 CTP852004 DDL852004 DNH852004 DXD852004 EGZ852004 EQV852004 FAR852004 FKN852004 FUJ852004 GEF852004 GOB852004 GXX852004 HHT852004 HRP852004 IBL852004 ILH852004 IVD852004 JEZ852004 JOV852004 JYR852004 KIN852004 KSJ852004 LCF852004 LMB852004 LVX852004 MFT852004 MPP852004 MZL852004 NJH852004 NTD852004 OCZ852004 OMV852004 OWR852004 PGN852004 PQJ852004 QAF852004 QKB852004 QTX852004 RDT852004 RNP852004 RXL852004 SHH852004 SRD852004 TAZ852004 TKV852004 TUR852004 UEN852004 UOJ852004 UYF852004 VIB852004 VRX852004 WBT852004 WLP852004 WVL852004 D917540 IZ917540 SV917540 ACR917540 AMN917540 AWJ917540 BGF917540 BQB917540 BZX917540 CJT917540 CTP917540 DDL917540 DNH917540 DXD917540 EGZ917540 EQV917540 FAR917540 FKN917540 FUJ917540 GEF917540 GOB917540 GXX917540 HHT917540 HRP917540 IBL917540 ILH917540 IVD917540 JEZ917540 JOV917540 JYR917540 KIN917540 KSJ917540 LCF917540 LMB917540 LVX917540 MFT917540 MPP917540 MZL917540 NJH917540 NTD917540 OCZ917540 OMV917540 OWR917540 PGN917540 PQJ917540 QAF917540 QKB917540 QTX917540 RDT917540 RNP917540 RXL917540 SHH917540 SRD917540 TAZ917540 TKV917540 TUR917540 UEN917540 UOJ917540 UYF917540 VIB917540 VRX917540 WBT917540 WLP917540 WVL917540 D983076 IZ983076 SV983076 ACR983076 AMN983076 AWJ983076 BGF983076 BQB983076 BZX983076 CJT983076 CTP983076 DDL983076 DNH983076 DXD983076 EGZ983076 EQV983076 FAR983076 FKN983076 FUJ983076 GEF983076 GOB983076 GXX983076 HHT983076 HRP983076 IBL983076 ILH983076 IVD983076 JEZ983076 JOV983076 JYR983076 KIN983076 KSJ983076 LCF983076 LMB983076 LVX983076 MFT983076 MPP983076 MZL983076 NJH983076 NTD983076 OCZ983076 OMV983076 OWR983076 PGN983076 PQJ983076 QAF983076 QKB983076 QTX983076 RDT983076 RNP983076 RXL983076 SHH983076 SRD983076 TAZ983076 TKV983076 TUR983076 UEN983076 UOJ983076 UYF983076 VIB983076 VRX983076 WBT983076 WLP983076 WVL983076" xr:uid="{B5C0EDAD-DA64-486A-853E-503662772958}"/>
    <dataValidation allowBlank="1" showInputMessage="1" showErrorMessage="1" promptTitle="SIR" prompt="The SIR must be ≥ 1 to qualify for replacement." sqref="D37 IZ37 SV37 ACR37 AMN37 AWJ37 BGF37 BQB37 BZX37 CJT37 CTP37 DDL37 DNH37 DXD37 EGZ37 EQV37 FAR37 FKN37 FUJ37 GEF37 GOB37 GXX37 HHT37 HRP37 IBL37 ILH37 IVD37 JEZ37 JOV37 JYR37 KIN37 KSJ37 LCF37 LMB37 LVX37 MFT37 MPP37 MZL37 NJH37 NTD37 OCZ37 OMV37 OWR37 PGN37 PQJ37 QAF37 QKB37 QTX37 RDT37 RNP37 RXL37 SHH37 SRD37 TAZ37 TKV37 TUR37 UEN37 UOJ37 UYF37 VIB37 VRX37 WBT37 WLP37 WVL37 D65573 IZ65573 SV65573 ACR65573 AMN65573 AWJ65573 BGF65573 BQB65573 BZX65573 CJT65573 CTP65573 DDL65573 DNH65573 DXD65573 EGZ65573 EQV65573 FAR65573 FKN65573 FUJ65573 GEF65573 GOB65573 GXX65573 HHT65573 HRP65573 IBL65573 ILH65573 IVD65573 JEZ65573 JOV65573 JYR65573 KIN65573 KSJ65573 LCF65573 LMB65573 LVX65573 MFT65573 MPP65573 MZL65573 NJH65573 NTD65573 OCZ65573 OMV65573 OWR65573 PGN65573 PQJ65573 QAF65573 QKB65573 QTX65573 RDT65573 RNP65573 RXL65573 SHH65573 SRD65573 TAZ65573 TKV65573 TUR65573 UEN65573 UOJ65573 UYF65573 VIB65573 VRX65573 WBT65573 WLP65573 WVL65573 D131109 IZ131109 SV131109 ACR131109 AMN131109 AWJ131109 BGF131109 BQB131109 BZX131109 CJT131109 CTP131109 DDL131109 DNH131109 DXD131109 EGZ131109 EQV131109 FAR131109 FKN131109 FUJ131109 GEF131109 GOB131109 GXX131109 HHT131109 HRP131109 IBL131109 ILH131109 IVD131109 JEZ131109 JOV131109 JYR131109 KIN131109 KSJ131109 LCF131109 LMB131109 LVX131109 MFT131109 MPP131109 MZL131109 NJH131109 NTD131109 OCZ131109 OMV131109 OWR131109 PGN131109 PQJ131109 QAF131109 QKB131109 QTX131109 RDT131109 RNP131109 RXL131109 SHH131109 SRD131109 TAZ131109 TKV131109 TUR131109 UEN131109 UOJ131109 UYF131109 VIB131109 VRX131109 WBT131109 WLP131109 WVL131109 D196645 IZ196645 SV196645 ACR196645 AMN196645 AWJ196645 BGF196645 BQB196645 BZX196645 CJT196645 CTP196645 DDL196645 DNH196645 DXD196645 EGZ196645 EQV196645 FAR196645 FKN196645 FUJ196645 GEF196645 GOB196645 GXX196645 HHT196645 HRP196645 IBL196645 ILH196645 IVD196645 JEZ196645 JOV196645 JYR196645 KIN196645 KSJ196645 LCF196645 LMB196645 LVX196645 MFT196645 MPP196645 MZL196645 NJH196645 NTD196645 OCZ196645 OMV196645 OWR196645 PGN196645 PQJ196645 QAF196645 QKB196645 QTX196645 RDT196645 RNP196645 RXL196645 SHH196645 SRD196645 TAZ196645 TKV196645 TUR196645 UEN196645 UOJ196645 UYF196645 VIB196645 VRX196645 WBT196645 WLP196645 WVL196645 D262181 IZ262181 SV262181 ACR262181 AMN262181 AWJ262181 BGF262181 BQB262181 BZX262181 CJT262181 CTP262181 DDL262181 DNH262181 DXD262181 EGZ262181 EQV262181 FAR262181 FKN262181 FUJ262181 GEF262181 GOB262181 GXX262181 HHT262181 HRP262181 IBL262181 ILH262181 IVD262181 JEZ262181 JOV262181 JYR262181 KIN262181 KSJ262181 LCF262181 LMB262181 LVX262181 MFT262181 MPP262181 MZL262181 NJH262181 NTD262181 OCZ262181 OMV262181 OWR262181 PGN262181 PQJ262181 QAF262181 QKB262181 QTX262181 RDT262181 RNP262181 RXL262181 SHH262181 SRD262181 TAZ262181 TKV262181 TUR262181 UEN262181 UOJ262181 UYF262181 VIB262181 VRX262181 WBT262181 WLP262181 WVL262181 D327717 IZ327717 SV327717 ACR327717 AMN327717 AWJ327717 BGF327717 BQB327717 BZX327717 CJT327717 CTP327717 DDL327717 DNH327717 DXD327717 EGZ327717 EQV327717 FAR327717 FKN327717 FUJ327717 GEF327717 GOB327717 GXX327717 HHT327717 HRP327717 IBL327717 ILH327717 IVD327717 JEZ327717 JOV327717 JYR327717 KIN327717 KSJ327717 LCF327717 LMB327717 LVX327717 MFT327717 MPP327717 MZL327717 NJH327717 NTD327717 OCZ327717 OMV327717 OWR327717 PGN327717 PQJ327717 QAF327717 QKB327717 QTX327717 RDT327717 RNP327717 RXL327717 SHH327717 SRD327717 TAZ327717 TKV327717 TUR327717 UEN327717 UOJ327717 UYF327717 VIB327717 VRX327717 WBT327717 WLP327717 WVL327717 D393253 IZ393253 SV393253 ACR393253 AMN393253 AWJ393253 BGF393253 BQB393253 BZX393253 CJT393253 CTP393253 DDL393253 DNH393253 DXD393253 EGZ393253 EQV393253 FAR393253 FKN393253 FUJ393253 GEF393253 GOB393253 GXX393253 HHT393253 HRP393253 IBL393253 ILH393253 IVD393253 JEZ393253 JOV393253 JYR393253 KIN393253 KSJ393253 LCF393253 LMB393253 LVX393253 MFT393253 MPP393253 MZL393253 NJH393253 NTD393253 OCZ393253 OMV393253 OWR393253 PGN393253 PQJ393253 QAF393253 QKB393253 QTX393253 RDT393253 RNP393253 RXL393253 SHH393253 SRD393253 TAZ393253 TKV393253 TUR393253 UEN393253 UOJ393253 UYF393253 VIB393253 VRX393253 WBT393253 WLP393253 WVL393253 D458789 IZ458789 SV458789 ACR458789 AMN458789 AWJ458789 BGF458789 BQB458789 BZX458789 CJT458789 CTP458789 DDL458789 DNH458789 DXD458789 EGZ458789 EQV458789 FAR458789 FKN458789 FUJ458789 GEF458789 GOB458789 GXX458789 HHT458789 HRP458789 IBL458789 ILH458789 IVD458789 JEZ458789 JOV458789 JYR458789 KIN458789 KSJ458789 LCF458789 LMB458789 LVX458789 MFT458789 MPP458789 MZL458789 NJH458789 NTD458789 OCZ458789 OMV458789 OWR458789 PGN458789 PQJ458789 QAF458789 QKB458789 QTX458789 RDT458789 RNP458789 RXL458789 SHH458789 SRD458789 TAZ458789 TKV458789 TUR458789 UEN458789 UOJ458789 UYF458789 VIB458789 VRX458789 WBT458789 WLP458789 WVL458789 D524325 IZ524325 SV524325 ACR524325 AMN524325 AWJ524325 BGF524325 BQB524325 BZX524325 CJT524325 CTP524325 DDL524325 DNH524325 DXD524325 EGZ524325 EQV524325 FAR524325 FKN524325 FUJ524325 GEF524325 GOB524325 GXX524325 HHT524325 HRP524325 IBL524325 ILH524325 IVD524325 JEZ524325 JOV524325 JYR524325 KIN524325 KSJ524325 LCF524325 LMB524325 LVX524325 MFT524325 MPP524325 MZL524325 NJH524325 NTD524325 OCZ524325 OMV524325 OWR524325 PGN524325 PQJ524325 QAF524325 QKB524325 QTX524325 RDT524325 RNP524325 RXL524325 SHH524325 SRD524325 TAZ524325 TKV524325 TUR524325 UEN524325 UOJ524325 UYF524325 VIB524325 VRX524325 WBT524325 WLP524325 WVL524325 D589861 IZ589861 SV589861 ACR589861 AMN589861 AWJ589861 BGF589861 BQB589861 BZX589861 CJT589861 CTP589861 DDL589861 DNH589861 DXD589861 EGZ589861 EQV589861 FAR589861 FKN589861 FUJ589861 GEF589861 GOB589861 GXX589861 HHT589861 HRP589861 IBL589861 ILH589861 IVD589861 JEZ589861 JOV589861 JYR589861 KIN589861 KSJ589861 LCF589861 LMB589861 LVX589861 MFT589861 MPP589861 MZL589861 NJH589861 NTD589861 OCZ589861 OMV589861 OWR589861 PGN589861 PQJ589861 QAF589861 QKB589861 QTX589861 RDT589861 RNP589861 RXL589861 SHH589861 SRD589861 TAZ589861 TKV589861 TUR589861 UEN589861 UOJ589861 UYF589861 VIB589861 VRX589861 WBT589861 WLP589861 WVL589861 D655397 IZ655397 SV655397 ACR655397 AMN655397 AWJ655397 BGF655397 BQB655397 BZX655397 CJT655397 CTP655397 DDL655397 DNH655397 DXD655397 EGZ655397 EQV655397 FAR655397 FKN655397 FUJ655397 GEF655397 GOB655397 GXX655397 HHT655397 HRP655397 IBL655397 ILH655397 IVD655397 JEZ655397 JOV655397 JYR655397 KIN655397 KSJ655397 LCF655397 LMB655397 LVX655397 MFT655397 MPP655397 MZL655397 NJH655397 NTD655397 OCZ655397 OMV655397 OWR655397 PGN655397 PQJ655397 QAF655397 QKB655397 QTX655397 RDT655397 RNP655397 RXL655397 SHH655397 SRD655397 TAZ655397 TKV655397 TUR655397 UEN655397 UOJ655397 UYF655397 VIB655397 VRX655397 WBT655397 WLP655397 WVL655397 D720933 IZ720933 SV720933 ACR720933 AMN720933 AWJ720933 BGF720933 BQB720933 BZX720933 CJT720933 CTP720933 DDL720933 DNH720933 DXD720933 EGZ720933 EQV720933 FAR720933 FKN720933 FUJ720933 GEF720933 GOB720933 GXX720933 HHT720933 HRP720933 IBL720933 ILH720933 IVD720933 JEZ720933 JOV720933 JYR720933 KIN720933 KSJ720933 LCF720933 LMB720933 LVX720933 MFT720933 MPP720933 MZL720933 NJH720933 NTD720933 OCZ720933 OMV720933 OWR720933 PGN720933 PQJ720933 QAF720933 QKB720933 QTX720933 RDT720933 RNP720933 RXL720933 SHH720933 SRD720933 TAZ720933 TKV720933 TUR720933 UEN720933 UOJ720933 UYF720933 VIB720933 VRX720933 WBT720933 WLP720933 WVL720933 D786469 IZ786469 SV786469 ACR786469 AMN786469 AWJ786469 BGF786469 BQB786469 BZX786469 CJT786469 CTP786469 DDL786469 DNH786469 DXD786469 EGZ786469 EQV786469 FAR786469 FKN786469 FUJ786469 GEF786469 GOB786469 GXX786469 HHT786469 HRP786469 IBL786469 ILH786469 IVD786469 JEZ786469 JOV786469 JYR786469 KIN786469 KSJ786469 LCF786469 LMB786469 LVX786469 MFT786469 MPP786469 MZL786469 NJH786469 NTD786469 OCZ786469 OMV786469 OWR786469 PGN786469 PQJ786469 QAF786469 QKB786469 QTX786469 RDT786469 RNP786469 RXL786469 SHH786469 SRD786469 TAZ786469 TKV786469 TUR786469 UEN786469 UOJ786469 UYF786469 VIB786469 VRX786469 WBT786469 WLP786469 WVL786469 D852005 IZ852005 SV852005 ACR852005 AMN852005 AWJ852005 BGF852005 BQB852005 BZX852005 CJT852005 CTP852005 DDL852005 DNH852005 DXD852005 EGZ852005 EQV852005 FAR852005 FKN852005 FUJ852005 GEF852005 GOB852005 GXX852005 HHT852005 HRP852005 IBL852005 ILH852005 IVD852005 JEZ852005 JOV852005 JYR852005 KIN852005 KSJ852005 LCF852005 LMB852005 LVX852005 MFT852005 MPP852005 MZL852005 NJH852005 NTD852005 OCZ852005 OMV852005 OWR852005 PGN852005 PQJ852005 QAF852005 QKB852005 QTX852005 RDT852005 RNP852005 RXL852005 SHH852005 SRD852005 TAZ852005 TKV852005 TUR852005 UEN852005 UOJ852005 UYF852005 VIB852005 VRX852005 WBT852005 WLP852005 WVL852005 D917541 IZ917541 SV917541 ACR917541 AMN917541 AWJ917541 BGF917541 BQB917541 BZX917541 CJT917541 CTP917541 DDL917541 DNH917541 DXD917541 EGZ917541 EQV917541 FAR917541 FKN917541 FUJ917541 GEF917541 GOB917541 GXX917541 HHT917541 HRP917541 IBL917541 ILH917541 IVD917541 JEZ917541 JOV917541 JYR917541 KIN917541 KSJ917541 LCF917541 LMB917541 LVX917541 MFT917541 MPP917541 MZL917541 NJH917541 NTD917541 OCZ917541 OMV917541 OWR917541 PGN917541 PQJ917541 QAF917541 QKB917541 QTX917541 RDT917541 RNP917541 RXL917541 SHH917541 SRD917541 TAZ917541 TKV917541 TUR917541 UEN917541 UOJ917541 UYF917541 VIB917541 VRX917541 WBT917541 WLP917541 WVL917541 D983077 IZ983077 SV983077 ACR983077 AMN983077 AWJ983077 BGF983077 BQB983077 BZX983077 CJT983077 CTP983077 DDL983077 DNH983077 DXD983077 EGZ983077 EQV983077 FAR983077 FKN983077 FUJ983077 GEF983077 GOB983077 GXX983077 HHT983077 HRP983077 IBL983077 ILH983077 IVD983077 JEZ983077 JOV983077 JYR983077 KIN983077 KSJ983077 LCF983077 LMB983077 LVX983077 MFT983077 MPP983077 MZL983077 NJH983077 NTD983077 OCZ983077 OMV983077 OWR983077 PGN983077 PQJ983077 QAF983077 QKB983077 QTX983077 RDT983077 RNP983077 RXL983077 SHH983077 SRD983077 TAZ983077 TKV983077 TUR983077 UEN983077 UOJ983077 UYF983077 VIB983077 VRX983077 WBT983077 WLP983077 WVL983077" xr:uid="{EFC88DEC-7F6C-45A5-94A4-A1CB0E9D5199}"/>
    <dataValidation allowBlank="1" showInputMessage="1" showErrorMessage="1" promptTitle="Job Number" prompt="Enter the job number/client ID/audit number for this client. " sqref="B4:E4 IX4:JA4 ST4:SW4 ACP4:ACS4 AML4:AMO4 AWH4:AWK4 BGD4:BGG4 BPZ4:BQC4 BZV4:BZY4 CJR4:CJU4 CTN4:CTQ4 DDJ4:DDM4 DNF4:DNI4 DXB4:DXE4 EGX4:EHA4 EQT4:EQW4 FAP4:FAS4 FKL4:FKO4 FUH4:FUK4 GED4:GEG4 GNZ4:GOC4 GXV4:GXY4 HHR4:HHU4 HRN4:HRQ4 IBJ4:IBM4 ILF4:ILI4 IVB4:IVE4 JEX4:JFA4 JOT4:JOW4 JYP4:JYS4 KIL4:KIO4 KSH4:KSK4 LCD4:LCG4 LLZ4:LMC4 LVV4:LVY4 MFR4:MFU4 MPN4:MPQ4 MZJ4:MZM4 NJF4:NJI4 NTB4:NTE4 OCX4:ODA4 OMT4:OMW4 OWP4:OWS4 PGL4:PGO4 PQH4:PQK4 QAD4:QAG4 QJZ4:QKC4 QTV4:QTY4 RDR4:RDU4 RNN4:RNQ4 RXJ4:RXM4 SHF4:SHI4 SRB4:SRE4 TAX4:TBA4 TKT4:TKW4 TUP4:TUS4 UEL4:UEO4 UOH4:UOK4 UYD4:UYG4 VHZ4:VIC4 VRV4:VRY4 WBR4:WBU4 WLN4:WLQ4 WVJ4:WVM4 B65540:E65540 IX65540:JA65540 ST65540:SW65540 ACP65540:ACS65540 AML65540:AMO65540 AWH65540:AWK65540 BGD65540:BGG65540 BPZ65540:BQC65540 BZV65540:BZY65540 CJR65540:CJU65540 CTN65540:CTQ65540 DDJ65540:DDM65540 DNF65540:DNI65540 DXB65540:DXE65540 EGX65540:EHA65540 EQT65540:EQW65540 FAP65540:FAS65540 FKL65540:FKO65540 FUH65540:FUK65540 GED65540:GEG65540 GNZ65540:GOC65540 GXV65540:GXY65540 HHR65540:HHU65540 HRN65540:HRQ65540 IBJ65540:IBM65540 ILF65540:ILI65540 IVB65540:IVE65540 JEX65540:JFA65540 JOT65540:JOW65540 JYP65540:JYS65540 KIL65540:KIO65540 KSH65540:KSK65540 LCD65540:LCG65540 LLZ65540:LMC65540 LVV65540:LVY65540 MFR65540:MFU65540 MPN65540:MPQ65540 MZJ65540:MZM65540 NJF65540:NJI65540 NTB65540:NTE65540 OCX65540:ODA65540 OMT65540:OMW65540 OWP65540:OWS65540 PGL65540:PGO65540 PQH65540:PQK65540 QAD65540:QAG65540 QJZ65540:QKC65540 QTV65540:QTY65540 RDR65540:RDU65540 RNN65540:RNQ65540 RXJ65540:RXM65540 SHF65540:SHI65540 SRB65540:SRE65540 TAX65540:TBA65540 TKT65540:TKW65540 TUP65540:TUS65540 UEL65540:UEO65540 UOH65540:UOK65540 UYD65540:UYG65540 VHZ65540:VIC65540 VRV65540:VRY65540 WBR65540:WBU65540 WLN65540:WLQ65540 WVJ65540:WVM65540 B131076:E131076 IX131076:JA131076 ST131076:SW131076 ACP131076:ACS131076 AML131076:AMO131076 AWH131076:AWK131076 BGD131076:BGG131076 BPZ131076:BQC131076 BZV131076:BZY131076 CJR131076:CJU131076 CTN131076:CTQ131076 DDJ131076:DDM131076 DNF131076:DNI131076 DXB131076:DXE131076 EGX131076:EHA131076 EQT131076:EQW131076 FAP131076:FAS131076 FKL131076:FKO131076 FUH131076:FUK131076 GED131076:GEG131076 GNZ131076:GOC131076 GXV131076:GXY131076 HHR131076:HHU131076 HRN131076:HRQ131076 IBJ131076:IBM131076 ILF131076:ILI131076 IVB131076:IVE131076 JEX131076:JFA131076 JOT131076:JOW131076 JYP131076:JYS131076 KIL131076:KIO131076 KSH131076:KSK131076 LCD131076:LCG131076 LLZ131076:LMC131076 LVV131076:LVY131076 MFR131076:MFU131076 MPN131076:MPQ131076 MZJ131076:MZM131076 NJF131076:NJI131076 NTB131076:NTE131076 OCX131076:ODA131076 OMT131076:OMW131076 OWP131076:OWS131076 PGL131076:PGO131076 PQH131076:PQK131076 QAD131076:QAG131076 QJZ131076:QKC131076 QTV131076:QTY131076 RDR131076:RDU131076 RNN131076:RNQ131076 RXJ131076:RXM131076 SHF131076:SHI131076 SRB131076:SRE131076 TAX131076:TBA131076 TKT131076:TKW131076 TUP131076:TUS131076 UEL131076:UEO131076 UOH131076:UOK131076 UYD131076:UYG131076 VHZ131076:VIC131076 VRV131076:VRY131076 WBR131076:WBU131076 WLN131076:WLQ131076 WVJ131076:WVM131076 B196612:E196612 IX196612:JA196612 ST196612:SW196612 ACP196612:ACS196612 AML196612:AMO196612 AWH196612:AWK196612 BGD196612:BGG196612 BPZ196612:BQC196612 BZV196612:BZY196612 CJR196612:CJU196612 CTN196612:CTQ196612 DDJ196612:DDM196612 DNF196612:DNI196612 DXB196612:DXE196612 EGX196612:EHA196612 EQT196612:EQW196612 FAP196612:FAS196612 FKL196612:FKO196612 FUH196612:FUK196612 GED196612:GEG196612 GNZ196612:GOC196612 GXV196612:GXY196612 HHR196612:HHU196612 HRN196612:HRQ196612 IBJ196612:IBM196612 ILF196612:ILI196612 IVB196612:IVE196612 JEX196612:JFA196612 JOT196612:JOW196612 JYP196612:JYS196612 KIL196612:KIO196612 KSH196612:KSK196612 LCD196612:LCG196612 LLZ196612:LMC196612 LVV196612:LVY196612 MFR196612:MFU196612 MPN196612:MPQ196612 MZJ196612:MZM196612 NJF196612:NJI196612 NTB196612:NTE196612 OCX196612:ODA196612 OMT196612:OMW196612 OWP196612:OWS196612 PGL196612:PGO196612 PQH196612:PQK196612 QAD196612:QAG196612 QJZ196612:QKC196612 QTV196612:QTY196612 RDR196612:RDU196612 RNN196612:RNQ196612 RXJ196612:RXM196612 SHF196612:SHI196612 SRB196612:SRE196612 TAX196612:TBA196612 TKT196612:TKW196612 TUP196612:TUS196612 UEL196612:UEO196612 UOH196612:UOK196612 UYD196612:UYG196612 VHZ196612:VIC196612 VRV196612:VRY196612 WBR196612:WBU196612 WLN196612:WLQ196612 WVJ196612:WVM196612 B262148:E262148 IX262148:JA262148 ST262148:SW262148 ACP262148:ACS262148 AML262148:AMO262148 AWH262148:AWK262148 BGD262148:BGG262148 BPZ262148:BQC262148 BZV262148:BZY262148 CJR262148:CJU262148 CTN262148:CTQ262148 DDJ262148:DDM262148 DNF262148:DNI262148 DXB262148:DXE262148 EGX262148:EHA262148 EQT262148:EQW262148 FAP262148:FAS262148 FKL262148:FKO262148 FUH262148:FUK262148 GED262148:GEG262148 GNZ262148:GOC262148 GXV262148:GXY262148 HHR262148:HHU262148 HRN262148:HRQ262148 IBJ262148:IBM262148 ILF262148:ILI262148 IVB262148:IVE262148 JEX262148:JFA262148 JOT262148:JOW262148 JYP262148:JYS262148 KIL262148:KIO262148 KSH262148:KSK262148 LCD262148:LCG262148 LLZ262148:LMC262148 LVV262148:LVY262148 MFR262148:MFU262148 MPN262148:MPQ262148 MZJ262148:MZM262148 NJF262148:NJI262148 NTB262148:NTE262148 OCX262148:ODA262148 OMT262148:OMW262148 OWP262148:OWS262148 PGL262148:PGO262148 PQH262148:PQK262148 QAD262148:QAG262148 QJZ262148:QKC262148 QTV262148:QTY262148 RDR262148:RDU262148 RNN262148:RNQ262148 RXJ262148:RXM262148 SHF262148:SHI262148 SRB262148:SRE262148 TAX262148:TBA262148 TKT262148:TKW262148 TUP262148:TUS262148 UEL262148:UEO262148 UOH262148:UOK262148 UYD262148:UYG262148 VHZ262148:VIC262148 VRV262148:VRY262148 WBR262148:WBU262148 WLN262148:WLQ262148 WVJ262148:WVM262148 B327684:E327684 IX327684:JA327684 ST327684:SW327684 ACP327684:ACS327684 AML327684:AMO327684 AWH327684:AWK327684 BGD327684:BGG327684 BPZ327684:BQC327684 BZV327684:BZY327684 CJR327684:CJU327684 CTN327684:CTQ327684 DDJ327684:DDM327684 DNF327684:DNI327684 DXB327684:DXE327684 EGX327684:EHA327684 EQT327684:EQW327684 FAP327684:FAS327684 FKL327684:FKO327684 FUH327684:FUK327684 GED327684:GEG327684 GNZ327684:GOC327684 GXV327684:GXY327684 HHR327684:HHU327684 HRN327684:HRQ327684 IBJ327684:IBM327684 ILF327684:ILI327684 IVB327684:IVE327684 JEX327684:JFA327684 JOT327684:JOW327684 JYP327684:JYS327684 KIL327684:KIO327684 KSH327684:KSK327684 LCD327684:LCG327684 LLZ327684:LMC327684 LVV327684:LVY327684 MFR327684:MFU327684 MPN327684:MPQ327684 MZJ327684:MZM327684 NJF327684:NJI327684 NTB327684:NTE327684 OCX327684:ODA327684 OMT327684:OMW327684 OWP327684:OWS327684 PGL327684:PGO327684 PQH327684:PQK327684 QAD327684:QAG327684 QJZ327684:QKC327684 QTV327684:QTY327684 RDR327684:RDU327684 RNN327684:RNQ327684 RXJ327684:RXM327684 SHF327684:SHI327684 SRB327684:SRE327684 TAX327684:TBA327684 TKT327684:TKW327684 TUP327684:TUS327684 UEL327684:UEO327684 UOH327684:UOK327684 UYD327684:UYG327684 VHZ327684:VIC327684 VRV327684:VRY327684 WBR327684:WBU327684 WLN327684:WLQ327684 WVJ327684:WVM327684 B393220:E393220 IX393220:JA393220 ST393220:SW393220 ACP393220:ACS393220 AML393220:AMO393220 AWH393220:AWK393220 BGD393220:BGG393220 BPZ393220:BQC393220 BZV393220:BZY393220 CJR393220:CJU393220 CTN393220:CTQ393220 DDJ393220:DDM393220 DNF393220:DNI393220 DXB393220:DXE393220 EGX393220:EHA393220 EQT393220:EQW393220 FAP393220:FAS393220 FKL393220:FKO393220 FUH393220:FUK393220 GED393220:GEG393220 GNZ393220:GOC393220 GXV393220:GXY393220 HHR393220:HHU393220 HRN393220:HRQ393220 IBJ393220:IBM393220 ILF393220:ILI393220 IVB393220:IVE393220 JEX393220:JFA393220 JOT393220:JOW393220 JYP393220:JYS393220 KIL393220:KIO393220 KSH393220:KSK393220 LCD393220:LCG393220 LLZ393220:LMC393220 LVV393220:LVY393220 MFR393220:MFU393220 MPN393220:MPQ393220 MZJ393220:MZM393220 NJF393220:NJI393220 NTB393220:NTE393220 OCX393220:ODA393220 OMT393220:OMW393220 OWP393220:OWS393220 PGL393220:PGO393220 PQH393220:PQK393220 QAD393220:QAG393220 QJZ393220:QKC393220 QTV393220:QTY393220 RDR393220:RDU393220 RNN393220:RNQ393220 RXJ393220:RXM393220 SHF393220:SHI393220 SRB393220:SRE393220 TAX393220:TBA393220 TKT393220:TKW393220 TUP393220:TUS393220 UEL393220:UEO393220 UOH393220:UOK393220 UYD393220:UYG393220 VHZ393220:VIC393220 VRV393220:VRY393220 WBR393220:WBU393220 WLN393220:WLQ393220 WVJ393220:WVM393220 B458756:E458756 IX458756:JA458756 ST458756:SW458756 ACP458756:ACS458756 AML458756:AMO458756 AWH458756:AWK458756 BGD458756:BGG458756 BPZ458756:BQC458756 BZV458756:BZY458756 CJR458756:CJU458756 CTN458756:CTQ458756 DDJ458756:DDM458756 DNF458756:DNI458756 DXB458756:DXE458756 EGX458756:EHA458756 EQT458756:EQW458756 FAP458756:FAS458756 FKL458756:FKO458756 FUH458756:FUK458756 GED458756:GEG458756 GNZ458756:GOC458756 GXV458756:GXY458756 HHR458756:HHU458756 HRN458756:HRQ458756 IBJ458756:IBM458756 ILF458756:ILI458756 IVB458756:IVE458756 JEX458756:JFA458756 JOT458756:JOW458756 JYP458756:JYS458756 KIL458756:KIO458756 KSH458756:KSK458756 LCD458756:LCG458756 LLZ458756:LMC458756 LVV458756:LVY458756 MFR458756:MFU458756 MPN458756:MPQ458756 MZJ458756:MZM458756 NJF458756:NJI458756 NTB458756:NTE458756 OCX458756:ODA458756 OMT458756:OMW458756 OWP458756:OWS458756 PGL458756:PGO458756 PQH458756:PQK458756 QAD458756:QAG458756 QJZ458756:QKC458756 QTV458756:QTY458756 RDR458756:RDU458756 RNN458756:RNQ458756 RXJ458756:RXM458756 SHF458756:SHI458756 SRB458756:SRE458756 TAX458756:TBA458756 TKT458756:TKW458756 TUP458756:TUS458756 UEL458756:UEO458756 UOH458756:UOK458756 UYD458756:UYG458756 VHZ458756:VIC458756 VRV458756:VRY458756 WBR458756:WBU458756 WLN458756:WLQ458756 WVJ458756:WVM458756 B524292:E524292 IX524292:JA524292 ST524292:SW524292 ACP524292:ACS524292 AML524292:AMO524292 AWH524292:AWK524292 BGD524292:BGG524292 BPZ524292:BQC524292 BZV524292:BZY524292 CJR524292:CJU524292 CTN524292:CTQ524292 DDJ524292:DDM524292 DNF524292:DNI524292 DXB524292:DXE524292 EGX524292:EHA524292 EQT524292:EQW524292 FAP524292:FAS524292 FKL524292:FKO524292 FUH524292:FUK524292 GED524292:GEG524292 GNZ524292:GOC524292 GXV524292:GXY524292 HHR524292:HHU524292 HRN524292:HRQ524292 IBJ524292:IBM524292 ILF524292:ILI524292 IVB524292:IVE524292 JEX524292:JFA524292 JOT524292:JOW524292 JYP524292:JYS524292 KIL524292:KIO524292 KSH524292:KSK524292 LCD524292:LCG524292 LLZ524292:LMC524292 LVV524292:LVY524292 MFR524292:MFU524292 MPN524292:MPQ524292 MZJ524292:MZM524292 NJF524292:NJI524292 NTB524292:NTE524292 OCX524292:ODA524292 OMT524292:OMW524292 OWP524292:OWS524292 PGL524292:PGO524292 PQH524292:PQK524292 QAD524292:QAG524292 QJZ524292:QKC524292 QTV524292:QTY524292 RDR524292:RDU524292 RNN524292:RNQ524292 RXJ524292:RXM524292 SHF524292:SHI524292 SRB524292:SRE524292 TAX524292:TBA524292 TKT524292:TKW524292 TUP524292:TUS524292 UEL524292:UEO524292 UOH524292:UOK524292 UYD524292:UYG524292 VHZ524292:VIC524292 VRV524292:VRY524292 WBR524292:WBU524292 WLN524292:WLQ524292 WVJ524292:WVM524292 B589828:E589828 IX589828:JA589828 ST589828:SW589828 ACP589828:ACS589828 AML589828:AMO589828 AWH589828:AWK589828 BGD589828:BGG589828 BPZ589828:BQC589828 BZV589828:BZY589828 CJR589828:CJU589828 CTN589828:CTQ589828 DDJ589828:DDM589828 DNF589828:DNI589828 DXB589828:DXE589828 EGX589828:EHA589828 EQT589828:EQW589828 FAP589828:FAS589828 FKL589828:FKO589828 FUH589828:FUK589828 GED589828:GEG589828 GNZ589828:GOC589828 GXV589828:GXY589828 HHR589828:HHU589828 HRN589828:HRQ589828 IBJ589828:IBM589828 ILF589828:ILI589828 IVB589828:IVE589828 JEX589828:JFA589828 JOT589828:JOW589828 JYP589828:JYS589828 KIL589828:KIO589828 KSH589828:KSK589828 LCD589828:LCG589828 LLZ589828:LMC589828 LVV589828:LVY589828 MFR589828:MFU589828 MPN589828:MPQ589828 MZJ589828:MZM589828 NJF589828:NJI589828 NTB589828:NTE589828 OCX589828:ODA589828 OMT589828:OMW589828 OWP589828:OWS589828 PGL589828:PGO589828 PQH589828:PQK589828 QAD589828:QAG589828 QJZ589828:QKC589828 QTV589828:QTY589828 RDR589828:RDU589828 RNN589828:RNQ589828 RXJ589828:RXM589828 SHF589828:SHI589828 SRB589828:SRE589828 TAX589828:TBA589828 TKT589828:TKW589828 TUP589828:TUS589828 UEL589828:UEO589828 UOH589828:UOK589828 UYD589828:UYG589828 VHZ589828:VIC589828 VRV589828:VRY589828 WBR589828:WBU589828 WLN589828:WLQ589828 WVJ589828:WVM589828 B655364:E655364 IX655364:JA655364 ST655364:SW655364 ACP655364:ACS655364 AML655364:AMO655364 AWH655364:AWK655364 BGD655364:BGG655364 BPZ655364:BQC655364 BZV655364:BZY655364 CJR655364:CJU655364 CTN655364:CTQ655364 DDJ655364:DDM655364 DNF655364:DNI655364 DXB655364:DXE655364 EGX655364:EHA655364 EQT655364:EQW655364 FAP655364:FAS655364 FKL655364:FKO655364 FUH655364:FUK655364 GED655364:GEG655364 GNZ655364:GOC655364 GXV655364:GXY655364 HHR655364:HHU655364 HRN655364:HRQ655364 IBJ655364:IBM655364 ILF655364:ILI655364 IVB655364:IVE655364 JEX655364:JFA655364 JOT655364:JOW655364 JYP655364:JYS655364 KIL655364:KIO655364 KSH655364:KSK655364 LCD655364:LCG655364 LLZ655364:LMC655364 LVV655364:LVY655364 MFR655364:MFU655364 MPN655364:MPQ655364 MZJ655364:MZM655364 NJF655364:NJI655364 NTB655364:NTE655364 OCX655364:ODA655364 OMT655364:OMW655364 OWP655364:OWS655364 PGL655364:PGO655364 PQH655364:PQK655364 QAD655364:QAG655364 QJZ655364:QKC655364 QTV655364:QTY655364 RDR655364:RDU655364 RNN655364:RNQ655364 RXJ655364:RXM655364 SHF655364:SHI655364 SRB655364:SRE655364 TAX655364:TBA655364 TKT655364:TKW655364 TUP655364:TUS655364 UEL655364:UEO655364 UOH655364:UOK655364 UYD655364:UYG655364 VHZ655364:VIC655364 VRV655364:VRY655364 WBR655364:WBU655364 WLN655364:WLQ655364 WVJ655364:WVM655364 B720900:E720900 IX720900:JA720900 ST720900:SW720900 ACP720900:ACS720900 AML720900:AMO720900 AWH720900:AWK720900 BGD720900:BGG720900 BPZ720900:BQC720900 BZV720900:BZY720900 CJR720900:CJU720900 CTN720900:CTQ720900 DDJ720900:DDM720900 DNF720900:DNI720900 DXB720900:DXE720900 EGX720900:EHA720900 EQT720900:EQW720900 FAP720900:FAS720900 FKL720900:FKO720900 FUH720900:FUK720900 GED720900:GEG720900 GNZ720900:GOC720900 GXV720900:GXY720900 HHR720900:HHU720900 HRN720900:HRQ720900 IBJ720900:IBM720900 ILF720900:ILI720900 IVB720900:IVE720900 JEX720900:JFA720900 JOT720900:JOW720900 JYP720900:JYS720900 KIL720900:KIO720900 KSH720900:KSK720900 LCD720900:LCG720900 LLZ720900:LMC720900 LVV720900:LVY720900 MFR720900:MFU720900 MPN720900:MPQ720900 MZJ720900:MZM720900 NJF720900:NJI720900 NTB720900:NTE720900 OCX720900:ODA720900 OMT720900:OMW720900 OWP720900:OWS720900 PGL720900:PGO720900 PQH720900:PQK720900 QAD720900:QAG720900 QJZ720900:QKC720900 QTV720900:QTY720900 RDR720900:RDU720900 RNN720900:RNQ720900 RXJ720900:RXM720900 SHF720900:SHI720900 SRB720900:SRE720900 TAX720900:TBA720900 TKT720900:TKW720900 TUP720900:TUS720900 UEL720900:UEO720900 UOH720900:UOK720900 UYD720900:UYG720900 VHZ720900:VIC720900 VRV720900:VRY720900 WBR720900:WBU720900 WLN720900:WLQ720900 WVJ720900:WVM720900 B786436:E786436 IX786436:JA786436 ST786436:SW786436 ACP786436:ACS786436 AML786436:AMO786436 AWH786436:AWK786436 BGD786436:BGG786436 BPZ786436:BQC786436 BZV786436:BZY786436 CJR786436:CJU786436 CTN786436:CTQ786436 DDJ786436:DDM786436 DNF786436:DNI786436 DXB786436:DXE786436 EGX786436:EHA786436 EQT786436:EQW786436 FAP786436:FAS786436 FKL786436:FKO786436 FUH786436:FUK786436 GED786436:GEG786436 GNZ786436:GOC786436 GXV786436:GXY786436 HHR786436:HHU786436 HRN786436:HRQ786436 IBJ786436:IBM786436 ILF786436:ILI786436 IVB786436:IVE786436 JEX786436:JFA786436 JOT786436:JOW786436 JYP786436:JYS786436 KIL786436:KIO786436 KSH786436:KSK786436 LCD786436:LCG786436 LLZ786436:LMC786436 LVV786436:LVY786436 MFR786436:MFU786436 MPN786436:MPQ786436 MZJ786436:MZM786436 NJF786436:NJI786436 NTB786436:NTE786436 OCX786436:ODA786436 OMT786436:OMW786436 OWP786436:OWS786436 PGL786436:PGO786436 PQH786436:PQK786436 QAD786436:QAG786436 QJZ786436:QKC786436 QTV786436:QTY786436 RDR786436:RDU786436 RNN786436:RNQ786436 RXJ786436:RXM786436 SHF786436:SHI786436 SRB786436:SRE786436 TAX786436:TBA786436 TKT786436:TKW786436 TUP786436:TUS786436 UEL786436:UEO786436 UOH786436:UOK786436 UYD786436:UYG786436 VHZ786436:VIC786436 VRV786436:VRY786436 WBR786436:WBU786436 WLN786436:WLQ786436 WVJ786436:WVM786436 B851972:E851972 IX851972:JA851972 ST851972:SW851972 ACP851972:ACS851972 AML851972:AMO851972 AWH851972:AWK851972 BGD851972:BGG851972 BPZ851972:BQC851972 BZV851972:BZY851972 CJR851972:CJU851972 CTN851972:CTQ851972 DDJ851972:DDM851972 DNF851972:DNI851972 DXB851972:DXE851972 EGX851972:EHA851972 EQT851972:EQW851972 FAP851972:FAS851972 FKL851972:FKO851972 FUH851972:FUK851972 GED851972:GEG851972 GNZ851972:GOC851972 GXV851972:GXY851972 HHR851972:HHU851972 HRN851972:HRQ851972 IBJ851972:IBM851972 ILF851972:ILI851972 IVB851972:IVE851972 JEX851972:JFA851972 JOT851972:JOW851972 JYP851972:JYS851972 KIL851972:KIO851972 KSH851972:KSK851972 LCD851972:LCG851972 LLZ851972:LMC851972 LVV851972:LVY851972 MFR851972:MFU851972 MPN851972:MPQ851972 MZJ851972:MZM851972 NJF851972:NJI851972 NTB851972:NTE851972 OCX851972:ODA851972 OMT851972:OMW851972 OWP851972:OWS851972 PGL851972:PGO851972 PQH851972:PQK851972 QAD851972:QAG851972 QJZ851972:QKC851972 QTV851972:QTY851972 RDR851972:RDU851972 RNN851972:RNQ851972 RXJ851972:RXM851972 SHF851972:SHI851972 SRB851972:SRE851972 TAX851972:TBA851972 TKT851972:TKW851972 TUP851972:TUS851972 UEL851972:UEO851972 UOH851972:UOK851972 UYD851972:UYG851972 VHZ851972:VIC851972 VRV851972:VRY851972 WBR851972:WBU851972 WLN851972:WLQ851972 WVJ851972:WVM851972 B917508:E917508 IX917508:JA917508 ST917508:SW917508 ACP917508:ACS917508 AML917508:AMO917508 AWH917508:AWK917508 BGD917508:BGG917508 BPZ917508:BQC917508 BZV917508:BZY917508 CJR917508:CJU917508 CTN917508:CTQ917508 DDJ917508:DDM917508 DNF917508:DNI917508 DXB917508:DXE917508 EGX917508:EHA917508 EQT917508:EQW917508 FAP917508:FAS917508 FKL917508:FKO917508 FUH917508:FUK917508 GED917508:GEG917508 GNZ917508:GOC917508 GXV917508:GXY917508 HHR917508:HHU917508 HRN917508:HRQ917508 IBJ917508:IBM917508 ILF917508:ILI917508 IVB917508:IVE917508 JEX917508:JFA917508 JOT917508:JOW917508 JYP917508:JYS917508 KIL917508:KIO917508 KSH917508:KSK917508 LCD917508:LCG917508 LLZ917508:LMC917508 LVV917508:LVY917508 MFR917508:MFU917508 MPN917508:MPQ917508 MZJ917508:MZM917508 NJF917508:NJI917508 NTB917508:NTE917508 OCX917508:ODA917508 OMT917508:OMW917508 OWP917508:OWS917508 PGL917508:PGO917508 PQH917508:PQK917508 QAD917508:QAG917508 QJZ917508:QKC917508 QTV917508:QTY917508 RDR917508:RDU917508 RNN917508:RNQ917508 RXJ917508:RXM917508 SHF917508:SHI917508 SRB917508:SRE917508 TAX917508:TBA917508 TKT917508:TKW917508 TUP917508:TUS917508 UEL917508:UEO917508 UOH917508:UOK917508 UYD917508:UYG917508 VHZ917508:VIC917508 VRV917508:VRY917508 WBR917508:WBU917508 WLN917508:WLQ917508 WVJ917508:WVM917508 B983044:E983044 IX983044:JA983044 ST983044:SW983044 ACP983044:ACS983044 AML983044:AMO983044 AWH983044:AWK983044 BGD983044:BGG983044 BPZ983044:BQC983044 BZV983044:BZY983044 CJR983044:CJU983044 CTN983044:CTQ983044 DDJ983044:DDM983044 DNF983044:DNI983044 DXB983044:DXE983044 EGX983044:EHA983044 EQT983044:EQW983044 FAP983044:FAS983044 FKL983044:FKO983044 FUH983044:FUK983044 GED983044:GEG983044 GNZ983044:GOC983044 GXV983044:GXY983044 HHR983044:HHU983044 HRN983044:HRQ983044 IBJ983044:IBM983044 ILF983044:ILI983044 IVB983044:IVE983044 JEX983044:JFA983044 JOT983044:JOW983044 JYP983044:JYS983044 KIL983044:KIO983044 KSH983044:KSK983044 LCD983044:LCG983044 LLZ983044:LMC983044 LVV983044:LVY983044 MFR983044:MFU983044 MPN983044:MPQ983044 MZJ983044:MZM983044 NJF983044:NJI983044 NTB983044:NTE983044 OCX983044:ODA983044 OMT983044:OMW983044 OWP983044:OWS983044 PGL983044:PGO983044 PQH983044:PQK983044 QAD983044:QAG983044 QJZ983044:QKC983044 QTV983044:QTY983044 RDR983044:RDU983044 RNN983044:RNQ983044 RXJ983044:RXM983044 SHF983044:SHI983044 SRB983044:SRE983044 TAX983044:TBA983044 TKT983044:TKW983044 TUP983044:TUS983044 UEL983044:UEO983044 UOH983044:UOK983044 UYD983044:UYG983044 VHZ983044:VIC983044 VRV983044:VRY983044 WBR983044:WBU983044 WLN983044:WLQ983044 WVJ983044:WVM983044" xr:uid="{5D569D64-4DCB-48F4-ADFD-49AF617D6501}"/>
  </dataValidation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EC885-E85D-4739-923E-E9B00B0D844D}">
  <dimension ref="A1:AH62"/>
  <sheetViews>
    <sheetView showGridLines="0" topLeftCell="A3" zoomScaleNormal="100" workbookViewId="0">
      <selection activeCell="I23" sqref="I23"/>
    </sheetView>
  </sheetViews>
  <sheetFormatPr defaultColWidth="2.1796875" defaultRowHeight="16.5" customHeight="1" x14ac:dyDescent="0.3"/>
  <cols>
    <col min="1" max="6" width="9.1796875" style="12" customWidth="1"/>
    <col min="7" max="7" width="9.1796875" style="12" bestFit="1" customWidth="1"/>
    <col min="8" max="10" width="18.1796875" style="12" customWidth="1"/>
    <col min="11" max="11" width="5.81640625" style="12" customWidth="1"/>
    <col min="12" max="12" width="4.81640625" style="12" customWidth="1"/>
    <col min="13" max="20" width="9.1796875" style="12" customWidth="1"/>
    <col min="21" max="21" width="18.81640625" style="12" customWidth="1"/>
    <col min="22" max="22" width="81.81640625" style="12" bestFit="1" customWidth="1"/>
    <col min="23" max="23" width="9" style="305" bestFit="1" customWidth="1"/>
    <col min="24" max="24" width="3" style="305" customWidth="1"/>
    <col min="25" max="25" width="143.54296875" style="305" bestFit="1" customWidth="1"/>
    <col min="26" max="26" width="8.81640625" style="305" bestFit="1" customWidth="1"/>
    <col min="27" max="27" width="7.81640625" style="305" bestFit="1" customWidth="1"/>
    <col min="28" max="28" width="9" style="305" bestFit="1" customWidth="1"/>
    <col min="29" max="29" width="6" style="305" customWidth="1"/>
    <col min="30" max="30" width="12.1796875" style="12" bestFit="1" customWidth="1"/>
    <col min="31" max="31" width="10.81640625" style="12" bestFit="1" customWidth="1"/>
    <col min="32" max="32" width="3.54296875" style="12" customWidth="1"/>
    <col min="33" max="252" width="9.1796875" style="12" customWidth="1"/>
    <col min="253" max="253" width="32.81640625" style="12" customWidth="1"/>
    <col min="254" max="254" width="12.81640625" style="12" customWidth="1"/>
    <col min="255" max="255" width="9.1796875" style="12" bestFit="1" customWidth="1"/>
    <col min="256" max="256" width="12.81640625" style="12" customWidth="1"/>
    <col min="257" max="257" width="17.1796875" style="12" customWidth="1"/>
    <col min="258" max="16384" width="2.1796875" style="12"/>
  </cols>
  <sheetData>
    <row r="1" spans="1:34" ht="16.5" customHeight="1" thickBot="1" x14ac:dyDescent="0.4">
      <c r="A1" s="963" t="s">
        <v>122</v>
      </c>
      <c r="B1" s="964"/>
      <c r="C1" s="964"/>
      <c r="D1" s="964"/>
      <c r="E1" s="964"/>
      <c r="F1" s="964"/>
      <c r="G1" s="964"/>
      <c r="H1" s="964"/>
      <c r="I1" s="964"/>
      <c r="J1" s="965"/>
      <c r="K1" s="302"/>
      <c r="L1" s="303" t="s">
        <v>121</v>
      </c>
      <c r="V1" s="304" t="s">
        <v>120</v>
      </c>
      <c r="Y1" s="304" t="s">
        <v>119</v>
      </c>
      <c r="AD1" s="304" t="s">
        <v>118</v>
      </c>
    </row>
    <row r="2" spans="1:34" ht="15.65" customHeight="1" x14ac:dyDescent="0.3">
      <c r="A2" s="966"/>
      <c r="B2" s="966"/>
      <c r="C2" s="966"/>
      <c r="D2" s="966"/>
      <c r="E2" s="966"/>
      <c r="F2" s="966"/>
      <c r="G2" s="966"/>
      <c r="H2" s="966"/>
      <c r="I2" s="966"/>
      <c r="J2" s="966"/>
      <c r="K2" s="467"/>
      <c r="V2" s="306" t="s">
        <v>117</v>
      </c>
      <c r="W2" s="307" t="s">
        <v>116</v>
      </c>
      <c r="Y2" s="308" t="s">
        <v>115</v>
      </c>
      <c r="Z2" s="309" t="s">
        <v>114</v>
      </c>
      <c r="AA2" s="309" t="s">
        <v>113</v>
      </c>
      <c r="AB2" s="309" t="s">
        <v>112</v>
      </c>
      <c r="AD2" s="309" t="s">
        <v>111</v>
      </c>
      <c r="AE2" s="309" t="s">
        <v>110</v>
      </c>
      <c r="AG2" s="468"/>
      <c r="AH2" s="468"/>
    </row>
    <row r="3" spans="1:34" ht="15.65" customHeight="1" x14ac:dyDescent="0.35">
      <c r="A3" s="967" t="s">
        <v>109</v>
      </c>
      <c r="B3" s="967"/>
      <c r="C3" s="968"/>
      <c r="D3" s="968"/>
      <c r="E3" s="968"/>
      <c r="F3" s="968"/>
      <c r="G3" s="968"/>
      <c r="H3" s="967" t="s">
        <v>108</v>
      </c>
      <c r="I3" s="967"/>
      <c r="J3" s="310"/>
      <c r="K3" s="305"/>
      <c r="L3" s="311" t="s">
        <v>107</v>
      </c>
      <c r="M3" s="311"/>
      <c r="N3" s="311"/>
      <c r="O3" s="311"/>
      <c r="P3" s="311"/>
      <c r="Q3" s="311"/>
      <c r="R3" s="311"/>
      <c r="S3" s="311"/>
      <c r="T3" s="311"/>
      <c r="U3" s="311"/>
      <c r="V3" s="306" t="s">
        <v>106</v>
      </c>
      <c r="W3" s="307">
        <v>90</v>
      </c>
      <c r="Y3" s="312" t="s">
        <v>105</v>
      </c>
      <c r="Z3" s="307">
        <v>14</v>
      </c>
      <c r="AA3" s="307">
        <v>10.5</v>
      </c>
      <c r="AB3" s="307"/>
      <c r="AD3" s="307" t="s">
        <v>104</v>
      </c>
      <c r="AE3" s="307">
        <v>6.5</v>
      </c>
    </row>
    <row r="4" spans="1:34" ht="15.65" customHeight="1" x14ac:dyDescent="0.35">
      <c r="A4" s="967" t="s">
        <v>4</v>
      </c>
      <c r="B4" s="967"/>
      <c r="C4" s="968"/>
      <c r="D4" s="968"/>
      <c r="E4" s="968"/>
      <c r="F4" s="968"/>
      <c r="G4" s="968"/>
      <c r="H4" s="969"/>
      <c r="I4" s="970"/>
      <c r="J4" s="970"/>
      <c r="K4" s="469"/>
      <c r="L4" s="470" t="s">
        <v>1043</v>
      </c>
      <c r="M4" s="471" t="s">
        <v>103</v>
      </c>
      <c r="N4" s="311"/>
      <c r="O4" s="311"/>
      <c r="P4" s="311"/>
      <c r="Q4" s="311"/>
      <c r="R4" s="311"/>
      <c r="S4" s="311"/>
      <c r="T4" s="311"/>
      <c r="U4" s="311"/>
      <c r="V4" s="306" t="s">
        <v>102</v>
      </c>
      <c r="W4" s="307">
        <v>80</v>
      </c>
      <c r="Y4" s="312" t="s">
        <v>101</v>
      </c>
      <c r="Z4" s="307">
        <v>12</v>
      </c>
      <c r="AA4" s="307">
        <v>10.8</v>
      </c>
      <c r="AB4" s="307"/>
      <c r="AD4" s="307">
        <v>1980</v>
      </c>
      <c r="AE4" s="307">
        <v>6.5</v>
      </c>
    </row>
    <row r="5" spans="1:34" ht="16.5" customHeight="1" thickBot="1" x14ac:dyDescent="0.4">
      <c r="A5" s="971"/>
      <c r="B5" s="971"/>
      <c r="C5" s="971"/>
      <c r="D5" s="971"/>
      <c r="E5" s="971"/>
      <c r="F5" s="971"/>
      <c r="G5" s="971"/>
      <c r="H5" s="971"/>
      <c r="I5" s="971"/>
      <c r="J5" s="971"/>
      <c r="K5" s="472"/>
      <c r="L5" s="470" t="s">
        <v>1043</v>
      </c>
      <c r="M5" s="471" t="s">
        <v>100</v>
      </c>
      <c r="N5" s="311"/>
      <c r="O5" s="311"/>
      <c r="P5" s="311"/>
      <c r="Q5" s="311"/>
      <c r="R5" s="311"/>
      <c r="S5" s="311"/>
      <c r="T5" s="311"/>
      <c r="U5" s="311"/>
      <c r="V5" s="306" t="s">
        <v>99</v>
      </c>
      <c r="W5" s="307">
        <v>78</v>
      </c>
      <c r="Y5" s="312" t="s">
        <v>98</v>
      </c>
      <c r="Z5" s="307">
        <v>10</v>
      </c>
      <c r="AA5" s="307">
        <v>9.3000000000000007</v>
      </c>
      <c r="AB5" s="307"/>
      <c r="AD5" s="307">
        <v>1981</v>
      </c>
      <c r="AE5" s="307">
        <v>8</v>
      </c>
    </row>
    <row r="6" spans="1:34" ht="16.5" customHeight="1" thickBot="1" x14ac:dyDescent="0.4">
      <c r="A6" s="972" t="s">
        <v>97</v>
      </c>
      <c r="B6" s="973"/>
      <c r="C6" s="973"/>
      <c r="D6" s="973"/>
      <c r="E6" s="973"/>
      <c r="F6" s="973"/>
      <c r="G6" s="974"/>
      <c r="H6" s="975" t="s">
        <v>689</v>
      </c>
      <c r="I6" s="975"/>
      <c r="J6" s="976"/>
      <c r="L6" s="311" t="s">
        <v>52</v>
      </c>
      <c r="M6" s="311"/>
      <c r="N6" s="311"/>
      <c r="O6" s="311"/>
      <c r="P6" s="311"/>
      <c r="Q6" s="311"/>
      <c r="R6" s="311"/>
      <c r="S6" s="311"/>
      <c r="T6" s="311"/>
      <c r="U6" s="311"/>
      <c r="V6" s="306" t="s">
        <v>96</v>
      </c>
      <c r="W6" s="307">
        <v>75</v>
      </c>
      <c r="Y6" s="312" t="s">
        <v>95</v>
      </c>
      <c r="Z6" s="307">
        <v>8</v>
      </c>
      <c r="AA6" s="307">
        <v>7.7</v>
      </c>
      <c r="AB6" s="307"/>
      <c r="AD6" s="307">
        <v>1982</v>
      </c>
      <c r="AE6" s="307">
        <v>8</v>
      </c>
    </row>
    <row r="7" spans="1:34" ht="16.5" customHeight="1" x14ac:dyDescent="0.35">
      <c r="A7" s="977" t="s">
        <v>50</v>
      </c>
      <c r="B7" s="978"/>
      <c r="C7" s="978"/>
      <c r="D7" s="978"/>
      <c r="E7" s="978"/>
      <c r="F7" s="978"/>
      <c r="G7" s="978"/>
      <c r="H7" s="979" t="s">
        <v>690</v>
      </c>
      <c r="I7" s="979"/>
      <c r="J7" s="980"/>
      <c r="L7" s="473" t="s">
        <v>1043</v>
      </c>
      <c r="M7" s="324" t="s">
        <v>49</v>
      </c>
      <c r="N7" s="311"/>
      <c r="O7" s="311"/>
      <c r="P7" s="311"/>
      <c r="Q7" s="311"/>
      <c r="R7" s="311"/>
      <c r="S7" s="311"/>
      <c r="T7" s="311"/>
      <c r="U7" s="311"/>
      <c r="V7" s="306" t="s">
        <v>94</v>
      </c>
      <c r="W7" s="307">
        <v>64</v>
      </c>
      <c r="Y7" s="312" t="s">
        <v>93</v>
      </c>
      <c r="Z7" s="307">
        <v>6.5</v>
      </c>
      <c r="AA7" s="307">
        <v>6.4</v>
      </c>
      <c r="AB7" s="307"/>
      <c r="AD7" s="307">
        <v>1983</v>
      </c>
      <c r="AE7" s="307">
        <v>8</v>
      </c>
    </row>
    <row r="8" spans="1:34" ht="16.5" customHeight="1" x14ac:dyDescent="0.35">
      <c r="A8" s="959" t="s">
        <v>92</v>
      </c>
      <c r="B8" s="960"/>
      <c r="C8" s="960"/>
      <c r="D8" s="960"/>
      <c r="E8" s="960"/>
      <c r="F8" s="960"/>
      <c r="G8" s="960"/>
      <c r="H8" s="961" t="s">
        <v>691</v>
      </c>
      <c r="I8" s="961"/>
      <c r="J8" s="962"/>
      <c r="K8" s="474"/>
      <c r="L8" s="473" t="s">
        <v>1043</v>
      </c>
      <c r="M8" s="324" t="s">
        <v>47</v>
      </c>
      <c r="N8" s="311"/>
      <c r="O8" s="311"/>
      <c r="P8" s="311"/>
      <c r="Q8" s="311"/>
      <c r="R8" s="311"/>
      <c r="S8" s="311"/>
      <c r="T8" s="311"/>
      <c r="U8" s="311"/>
      <c r="V8" s="306" t="s">
        <v>91</v>
      </c>
      <c r="W8" s="307">
        <v>80</v>
      </c>
      <c r="Y8" s="312" t="s">
        <v>90</v>
      </c>
      <c r="Z8" s="307">
        <v>14</v>
      </c>
      <c r="AA8" s="307">
        <v>10.5</v>
      </c>
      <c r="AB8" s="307">
        <v>8</v>
      </c>
      <c r="AD8" s="307">
        <v>1984</v>
      </c>
      <c r="AE8" s="307">
        <v>8</v>
      </c>
    </row>
    <row r="9" spans="1:34" ht="16.5" customHeight="1" thickBot="1" x14ac:dyDescent="0.4">
      <c r="A9" s="985" t="s">
        <v>89</v>
      </c>
      <c r="B9" s="986"/>
      <c r="C9" s="986"/>
      <c r="D9" s="986"/>
      <c r="E9" s="986"/>
      <c r="F9" s="986"/>
      <c r="G9" s="986"/>
      <c r="H9" s="987"/>
      <c r="I9" s="987"/>
      <c r="J9" s="988"/>
      <c r="K9" s="475"/>
      <c r="L9" s="473" t="s">
        <v>1043</v>
      </c>
      <c r="M9" s="324" t="s">
        <v>45</v>
      </c>
      <c r="N9" s="311"/>
      <c r="O9" s="311"/>
      <c r="P9" s="311"/>
      <c r="Q9" s="311"/>
      <c r="R9" s="311"/>
      <c r="S9" s="311"/>
      <c r="T9" s="311"/>
      <c r="U9" s="311"/>
      <c r="V9" s="306" t="s">
        <v>88</v>
      </c>
      <c r="W9" s="307">
        <v>81</v>
      </c>
      <c r="Y9" s="312" t="s">
        <v>87</v>
      </c>
      <c r="Z9" s="307">
        <v>10</v>
      </c>
      <c r="AA9" s="307">
        <v>9.3000000000000007</v>
      </c>
      <c r="AB9" s="307">
        <v>7.1</v>
      </c>
      <c r="AD9" s="307">
        <v>1985</v>
      </c>
      <c r="AE9" s="307">
        <v>8</v>
      </c>
    </row>
    <row r="10" spans="1:34" s="429" customFormat="1" ht="16.5" customHeight="1" thickBot="1" x14ac:dyDescent="0.4">
      <c r="A10" s="476" t="str">
        <f>IF(AND(I13&gt;1%,A13=TRUE,C13=TRUE),I13,IF(AND(I13&gt;1%,B13=TRUE,C13=TRUE),I13,IF(AND(I13&lt;=0,A13=TRUE,C13=TRUE),"EFFICIENCY ERROR",IF(AND(I13&lt;=0,B13=TRUE,C13=TRUE),"EFFICIENCY ERROR",IF(AND(J3&gt;1,H9&gt;1,B13=FALSE),"N/A","")))))</f>
        <v/>
      </c>
      <c r="B10" s="477"/>
      <c r="C10" s="477"/>
      <c r="D10" s="477"/>
      <c r="E10" s="477"/>
      <c r="F10" s="477"/>
      <c r="G10" s="477"/>
      <c r="H10" s="12"/>
      <c r="I10" s="12"/>
      <c r="J10" s="12"/>
      <c r="K10" s="478"/>
      <c r="L10" s="479"/>
      <c r="M10" s="479"/>
      <c r="N10" s="479"/>
      <c r="O10" s="479"/>
      <c r="P10" s="479"/>
      <c r="Q10" s="479"/>
      <c r="R10" s="479"/>
      <c r="S10" s="479"/>
      <c r="T10" s="480"/>
      <c r="U10" s="479"/>
    </row>
    <row r="11" spans="1:34" ht="16.5" customHeight="1" x14ac:dyDescent="0.35">
      <c r="A11" s="234" t="s">
        <v>86</v>
      </c>
      <c r="B11" s="481"/>
      <c r="C11" s="481"/>
      <c r="D11" s="481"/>
      <c r="E11" s="481"/>
      <c r="F11" s="481"/>
      <c r="G11" s="481"/>
      <c r="H11" s="481"/>
      <c r="I11" s="481"/>
      <c r="J11" s="482"/>
      <c r="K11" s="305"/>
      <c r="L11" s="473"/>
      <c r="M11" s="324"/>
      <c r="N11" s="311"/>
      <c r="O11" s="311"/>
      <c r="P11" s="311"/>
      <c r="Q11" s="311"/>
      <c r="R11" s="311"/>
      <c r="S11" s="311"/>
      <c r="T11" s="311"/>
      <c r="U11" s="311"/>
      <c r="V11" s="306" t="s">
        <v>85</v>
      </c>
      <c r="W11" s="307">
        <v>90</v>
      </c>
      <c r="Y11" s="312" t="s">
        <v>84</v>
      </c>
      <c r="Z11" s="307">
        <v>8</v>
      </c>
      <c r="AA11" s="307">
        <v>7.7</v>
      </c>
      <c r="AB11" s="307">
        <v>6.6</v>
      </c>
      <c r="AD11" s="307">
        <v>1986</v>
      </c>
      <c r="AE11" s="307">
        <v>8</v>
      </c>
    </row>
    <row r="12" spans="1:34" ht="16.5" customHeight="1" x14ac:dyDescent="0.35">
      <c r="A12" s="989" t="s">
        <v>83</v>
      </c>
      <c r="B12" s="990"/>
      <c r="C12" s="990"/>
      <c r="D12" s="990"/>
      <c r="E12" s="990"/>
      <c r="F12" s="990"/>
      <c r="G12" s="990"/>
      <c r="H12" s="314"/>
      <c r="I12" s="991" t="str">
        <f>IF(H9&gt;1,I13,"")</f>
        <v/>
      </c>
      <c r="J12" s="992"/>
      <c r="K12" s="483"/>
      <c r="L12" s="473" t="s">
        <v>1043</v>
      </c>
      <c r="M12" s="324" t="s">
        <v>82</v>
      </c>
      <c r="N12" s="311"/>
      <c r="O12" s="311"/>
      <c r="P12" s="311"/>
      <c r="Q12" s="311"/>
      <c r="R12" s="311"/>
      <c r="S12" s="311"/>
      <c r="T12" s="311"/>
      <c r="U12" s="311"/>
      <c r="V12" s="306" t="s">
        <v>81</v>
      </c>
      <c r="W12" s="307">
        <v>80</v>
      </c>
      <c r="Y12" s="312" t="s">
        <v>80</v>
      </c>
      <c r="Z12" s="307">
        <v>6.5</v>
      </c>
      <c r="AA12" s="307">
        <v>6.4</v>
      </c>
      <c r="AB12" s="307">
        <v>6</v>
      </c>
      <c r="AD12" s="307">
        <v>1987</v>
      </c>
      <c r="AE12" s="307">
        <v>8</v>
      </c>
    </row>
    <row r="13" spans="1:34" s="431" customFormat="1" ht="16.5" hidden="1" customHeight="1" x14ac:dyDescent="0.35">
      <c r="A13" s="484" t="str">
        <f>IF(H7="DOE","TRUE","FALSE")</f>
        <v>FALSE</v>
      </c>
      <c r="B13" s="431" t="str">
        <f>IF(H7="LIHEAP","TRUE","FALSE")</f>
        <v>FALSE</v>
      </c>
      <c r="C13" s="431" t="str">
        <f>IF(H7="DOE &amp; LIHEAP","TRUE","FALSE")</f>
        <v>FALSE</v>
      </c>
      <c r="D13" s="431" t="str">
        <f>IF(H8="Gas Furnace","TRUE","FALSE")</f>
        <v>FALSE</v>
      </c>
      <c r="E13" s="431" t="str">
        <f>IF(H8="Electric Resistance Furnace","TRUE","FALSE")</f>
        <v>FALSE</v>
      </c>
      <c r="F13" s="431" t="str">
        <f>IF(H8="Heat Pump","TRUE","FALSE")</f>
        <v>FALSE</v>
      </c>
      <c r="G13" s="431" t="str">
        <f>IF(D13="TRUE","N/A",IF(E13="TRUE",1,IF(F13="TRUE","N/A","")))</f>
        <v/>
      </c>
      <c r="H13" s="313" t="b">
        <f>IF(H6="Conditioned Space","Conditioned",IF(H6="Unconditioned Space","Unconditioned",FALSE))</f>
        <v>0</v>
      </c>
      <c r="I13" s="485" t="str">
        <f>IF(H8="Gas Furnace","Requires combustion analyzer reading",IF(H8="Electric Resistance Furnace","N/A",IF(H8="Heat Pump","N/A","")))</f>
        <v/>
      </c>
      <c r="J13" s="430"/>
      <c r="L13" s="486"/>
      <c r="M13" s="486"/>
      <c r="N13" s="486"/>
      <c r="O13" s="486"/>
      <c r="P13" s="486"/>
      <c r="Q13" s="486"/>
      <c r="R13" s="486"/>
      <c r="S13" s="486"/>
      <c r="T13" s="486"/>
      <c r="U13" s="486"/>
    </row>
    <row r="14" spans="1:34" s="315" customFormat="1" ht="16.5" customHeight="1" x14ac:dyDescent="0.35">
      <c r="A14" s="959" t="s">
        <v>79</v>
      </c>
      <c r="B14" s="960"/>
      <c r="C14" s="960"/>
      <c r="D14" s="960"/>
      <c r="E14" s="960"/>
      <c r="F14" s="960"/>
      <c r="G14" s="960"/>
      <c r="H14" s="993" t="str">
        <f>G13</f>
        <v/>
      </c>
      <c r="I14" s="993"/>
      <c r="J14" s="994"/>
      <c r="L14" s="473" t="s">
        <v>1043</v>
      </c>
      <c r="M14" s="324" t="s">
        <v>75</v>
      </c>
      <c r="N14" s="487"/>
      <c r="O14" s="487"/>
      <c r="P14" s="487"/>
      <c r="Q14" s="487"/>
      <c r="R14" s="487"/>
      <c r="S14" s="487"/>
      <c r="T14" s="487"/>
      <c r="U14" s="487"/>
      <c r="V14" s="306" t="s">
        <v>78</v>
      </c>
      <c r="W14" s="307">
        <v>80</v>
      </c>
      <c r="X14" s="305"/>
      <c r="Y14" s="312" t="s">
        <v>77</v>
      </c>
      <c r="Z14" s="307">
        <v>10</v>
      </c>
      <c r="AA14" s="307">
        <v>9.1</v>
      </c>
      <c r="AB14" s="307"/>
      <c r="AC14" s="305"/>
      <c r="AD14" s="307">
        <v>1988</v>
      </c>
      <c r="AE14" s="307">
        <v>8</v>
      </c>
    </row>
    <row r="15" spans="1:34" s="429" customFormat="1" ht="16.5" hidden="1" customHeight="1" x14ac:dyDescent="0.35">
      <c r="A15" s="484" t="str">
        <f>IF(H8="Gas Furnace",H12,IF(H8="Electric Resistance Furnace","N/A",IF(H8="Heat Pump","N/A","")))</f>
        <v/>
      </c>
      <c r="B15" s="431"/>
      <c r="G15" s="488" t="str">
        <f>IF(D13="TRUE","N/A",IF(E13="TRUE","N/A",IF(F13="TRUE",8,"")))</f>
        <v/>
      </c>
      <c r="H15" s="995" t="str">
        <f>IF(AND(H8="Gas Furnace",H9&gt;1),"N/A",IF(AND(H9&gt;1,H8="Electric Resistance Furnace"),"N/A",IF(AND(H16&gt;1,H8="Heat Pump"),H16,IF(AND(H8="Heat Pump",H16&lt;1),G15,""))))</f>
        <v/>
      </c>
      <c r="I15" s="995"/>
      <c r="J15" s="996"/>
      <c r="L15" s="479"/>
      <c r="M15" s="479"/>
      <c r="N15" s="479"/>
      <c r="O15" s="479"/>
      <c r="P15" s="479"/>
      <c r="Q15" s="479"/>
      <c r="R15" s="479"/>
      <c r="S15" s="479"/>
      <c r="T15" s="479"/>
      <c r="U15" s="479"/>
    </row>
    <row r="16" spans="1:34" s="317" customFormat="1" ht="16.5" customHeight="1" x14ac:dyDescent="0.35">
      <c r="A16" s="989" t="s">
        <v>76</v>
      </c>
      <c r="B16" s="990"/>
      <c r="C16" s="990"/>
      <c r="D16" s="990"/>
      <c r="E16" s="990"/>
      <c r="F16" s="990"/>
      <c r="G16" s="990"/>
      <c r="H16" s="316"/>
      <c r="I16" s="489" t="str">
        <f>H15</f>
        <v/>
      </c>
      <c r="J16" s="490" t="str">
        <f>IF(H8="Heat Pump","HSPF","")</f>
        <v/>
      </c>
      <c r="L16" s="473" t="s">
        <v>1043</v>
      </c>
      <c r="M16" s="324" t="s">
        <v>75</v>
      </c>
      <c r="N16" s="491"/>
      <c r="O16" s="491"/>
      <c r="P16" s="491"/>
      <c r="Q16" s="491"/>
      <c r="R16" s="491"/>
      <c r="S16" s="491"/>
      <c r="T16" s="491"/>
      <c r="U16" s="491"/>
      <c r="V16" s="318" t="s">
        <v>74</v>
      </c>
      <c r="W16" s="319">
        <v>73</v>
      </c>
      <c r="X16" s="305"/>
      <c r="Y16" s="320" t="s">
        <v>73</v>
      </c>
      <c r="Z16" s="319">
        <v>10</v>
      </c>
      <c r="AA16" s="319">
        <v>9.1</v>
      </c>
      <c r="AB16" s="319">
        <v>6.8</v>
      </c>
      <c r="AC16" s="305"/>
      <c r="AD16" s="319">
        <v>1989</v>
      </c>
      <c r="AE16" s="319">
        <v>8</v>
      </c>
    </row>
    <row r="17" spans="1:31" s="429" customFormat="1" ht="16.5" hidden="1" customHeight="1" x14ac:dyDescent="0.35">
      <c r="A17" s="492"/>
      <c r="B17" s="493"/>
      <c r="C17" s="493"/>
      <c r="D17" s="493"/>
      <c r="E17" s="493"/>
      <c r="F17" s="493"/>
      <c r="G17" s="493"/>
      <c r="H17" s="494"/>
      <c r="I17" s="495"/>
      <c r="J17" s="496"/>
      <c r="L17" s="486"/>
      <c r="M17" s="497"/>
      <c r="N17" s="479"/>
      <c r="O17" s="479"/>
      <c r="P17" s="479"/>
      <c r="Q17" s="479"/>
      <c r="R17" s="479"/>
      <c r="S17" s="479"/>
      <c r="T17" s="479"/>
      <c r="U17" s="479"/>
      <c r="W17" s="498"/>
      <c r="X17" s="498"/>
      <c r="Y17" s="499"/>
      <c r="Z17" s="498"/>
      <c r="AA17" s="498"/>
      <c r="AB17" s="498"/>
      <c r="AC17" s="498"/>
      <c r="AD17" s="498"/>
      <c r="AE17" s="498"/>
    </row>
    <row r="18" spans="1:31" ht="16.5" customHeight="1" x14ac:dyDescent="0.35">
      <c r="A18" s="997" t="s">
        <v>43</v>
      </c>
      <c r="B18" s="998"/>
      <c r="C18" s="998"/>
      <c r="D18" s="998"/>
      <c r="E18" s="998"/>
      <c r="F18" s="998"/>
      <c r="G18" s="998"/>
      <c r="H18" s="961" t="s">
        <v>279</v>
      </c>
      <c r="I18" s="961"/>
      <c r="J18" s="962"/>
      <c r="L18" s="473" t="s">
        <v>1043</v>
      </c>
      <c r="M18" s="324" t="s">
        <v>42</v>
      </c>
      <c r="N18" s="311"/>
      <c r="O18" s="311"/>
      <c r="P18" s="311"/>
      <c r="Q18" s="311"/>
      <c r="R18" s="311"/>
      <c r="S18" s="311"/>
      <c r="T18" s="311"/>
      <c r="U18" s="311"/>
      <c r="V18" s="321" t="s">
        <v>72</v>
      </c>
      <c r="W18" s="322">
        <v>60</v>
      </c>
      <c r="Y18" s="323" t="s">
        <v>69</v>
      </c>
      <c r="Z18" s="322"/>
      <c r="AA18" s="322">
        <v>9.75</v>
      </c>
      <c r="AB18" s="322"/>
      <c r="AD18" s="322">
        <v>1990</v>
      </c>
      <c r="AE18" s="322">
        <v>8</v>
      </c>
    </row>
    <row r="19" spans="1:31" s="431" customFormat="1" ht="16.5" hidden="1" customHeight="1" x14ac:dyDescent="0.35">
      <c r="A19" s="500" t="str">
        <f>IF(AND(A13="TRUE",D13="TRUE",H18="Annual Professional Maintenance"),"DOE Does Not Allow Degration of this Type Furnace",IF(AND(A13="TRUE",D13="TRUE",H18="Seldom or Never Maintained"),"DOE Does Not Allow this Maintenance Selection",IF(AND(A13="TRUE",E13="TRUE",H18="Annual Professional Maintenance"),"DOE Does Not Allow Degration of this Type Furnace",IF(AND(A13="TRUE",E13="TRUE",H18="Seldom or Never Maintained"),"DOE Does Not Allow this Maintenance Selection",IF(AND(A13="TRUE",F13="TRUE",H18="Annual Professional Maintenance"),0.01,IF(AND(A13="TRUE",F13="TRUE",H18="Seldom or Never Maintained"),"DOE Does Not Allow this Maintenance Selection",""))))))</f>
        <v/>
      </c>
      <c r="B19" s="501" t="str">
        <f>IF(AND(B13="TRUE",D13="TRUE",H18="Annual Professional Maintenance"),0.005,IF(AND(B13="TRUE",D13="TRUE",H18="Seldom or Never Maintained"),0.015,IF(AND(B13="TRUE",E13="TRUE",H18="Annual Professional Maintenance"),0.01,IF(AND(B13="TRUE",E13="TRUE",H18="Seldom or Never Maintained"),0.03,IF(AND(B13="TRUE",F13="TRUE",H18="Annual Professional Maintenance"),0.01,IF(AND(B13="TRUE",F13="TRUE",H18="Seldom or Never Maintained"),0.03,""))))))</f>
        <v/>
      </c>
      <c r="C19" s="502" t="str">
        <f>IF(AND(C13="TRUE",D13="TRUE",H18="Annual Professional Maintenance"),"DOE Does Not Allow Degration of this Type Furnace",IF(AND(C13="TRUE",D13="TRUE",H18="Seldom or Never Maintained"),"DOE Does Not Allow this Maintenance Selection",IF(AND(C13="TRUE",E13="TRUE",H18="Annual Professional Maintenance"),"DOE Does Not Allow Degration of this Type Furnace",IF(AND(C13="TRUE",E13="TRUE",H18="Seldom or Never Maintained"),"DOE Does Not Allow this Maintenance Selection",IF(AND(C13="TRUE",F13="TRUE",H18="Annual Professional Maintenance"),0.01,IF(AND(C13="TRUE",F13="TRUE",H18="Seldom or Never Maintained"),"DOE Does Not Allow this Maintenance Selection",""))))))</f>
        <v/>
      </c>
      <c r="H19" s="999"/>
      <c r="I19" s="999"/>
      <c r="J19" s="1000"/>
      <c r="L19" s="486"/>
      <c r="M19" s="486"/>
      <c r="N19" s="486"/>
      <c r="O19" s="486"/>
      <c r="P19" s="486"/>
      <c r="Q19" s="486"/>
      <c r="R19" s="486"/>
      <c r="S19" s="486"/>
      <c r="T19" s="486"/>
      <c r="U19" s="486"/>
    </row>
    <row r="20" spans="1:31" s="315" customFormat="1" ht="16.5" customHeight="1" thickBot="1" x14ac:dyDescent="0.4">
      <c r="A20" s="981" t="s">
        <v>71</v>
      </c>
      <c r="B20" s="982"/>
      <c r="C20" s="982"/>
      <c r="D20" s="982"/>
      <c r="E20" s="982"/>
      <c r="F20" s="982"/>
      <c r="G20" s="982"/>
      <c r="H20" s="983" t="str">
        <f>(CONCATENATE(A19,B19,C19,D19))</f>
        <v/>
      </c>
      <c r="I20" s="983"/>
      <c r="J20" s="984"/>
      <c r="L20" s="473" t="s">
        <v>1043</v>
      </c>
      <c r="M20" s="324" t="s">
        <v>40</v>
      </c>
      <c r="N20" s="487"/>
      <c r="O20" s="487"/>
      <c r="P20" s="487"/>
      <c r="Q20" s="487"/>
      <c r="R20" s="487"/>
      <c r="S20" s="487"/>
      <c r="T20" s="487"/>
      <c r="U20" s="487"/>
      <c r="V20" s="306" t="s">
        <v>70</v>
      </c>
      <c r="W20" s="307">
        <v>81</v>
      </c>
      <c r="X20" s="305"/>
      <c r="Y20" s="312" t="s">
        <v>69</v>
      </c>
      <c r="Z20" s="307"/>
      <c r="AA20" s="307">
        <v>8.5</v>
      </c>
      <c r="AB20" s="307"/>
      <c r="AC20" s="305"/>
      <c r="AD20" s="307">
        <v>1991</v>
      </c>
      <c r="AE20" s="307">
        <v>8</v>
      </c>
    </row>
    <row r="21" spans="1:31" s="512" customFormat="1" ht="16.5" hidden="1" customHeight="1" thickBot="1" x14ac:dyDescent="0.4">
      <c r="A21" s="503" t="str">
        <f>IF(AND(A13="TRUE",H8="Gas Furnace",H18="Annual Professional Maintenance"),H12*100,IF(AND(A13="TRUE",H8="Gas Furnace",H18="Seldom or Never Maintained"),"DOE Does Not Allow this Maintenance Selection",IF(AND(A13="TRUE",H8="Electric Resistance Furnace",H18="Annual Professional Maintenance"),H14*100,IF(AND(A13="TRUE",H8="Electric Resistance Furnace",H18="Seldom or Never Maintained"),"DOE Does Not Allow this Maintenance Selection",IF(AND(A13="TRUE",H8="Heat Pump",H18="Annual Professional Maintenance"),ROUND(I16*(1-0.01)^(J3-H9),1),IF(AND(A13="TRUE",H8="Heat Pump",H18="Seldom or Never Maintained"),"DOE Does Not Allow this Maintenance Selection",""))))))</f>
        <v/>
      </c>
      <c r="B21" s="504" t="str">
        <f>IF(AND(B13="TRUE",D13="TRUE",H18="Annual Professional Maintenance"),ROUND(H12*(1-H20)^(J3-H9)*100,1),IF(AND(B13="TRUE",D13="TRUE",H18="Seldom or Never Maintained"),ROUND(H12*(1-H20)^(J3-H9)*100,1),IF(AND(B13="TRUE",E13="TRUE",H18="Annual Professional Maintenance"),ROUND(H14*(1-H20)^(J3-H9)*100,1),IF(AND(B13="TRUE",E13="TRUE",H18="Seldom or Never Maintained"),ROUND(H14*(1-H20)^(J3-H9)*100,1),IF(AND(B13="TRUE",F13="TRUE",H18="Annual Professional Maintenance"),ROUND(I16*(1-H20)^(J3-H9),1),IF(AND(B13="TRUE",F13="TRUE",H18="Seldom or Never Maintained"),ROUND(I16*(1-H20)^(J3-H9),1),""))))))</f>
        <v/>
      </c>
      <c r="C21" s="505" t="str">
        <f>IF(AND(C13="TRUE",H8="Gas Furnace",H18="Annual Professional Maintenance"),H12*100,IF(AND(C13="TRUE",H8="Gas Furnace",H18="Seldom or Never Maintained"),"DOE Does Not Allow this Maintenance Selection",IF(AND(C13="TRUE",H8="Electric Resistance Furnace",H18="Annual Professional Maintenance"),H14*100,IF(AND(C13="TRUE",H8="Electric Resistance Furnace",H18="Seldom or Never Maintained"),"DOE Does Not Allow this Maintenance Selection",IF(AND(C13="TRUE",H8="Heat Pump",H18="Annual Professional Maintenance"),ROUND(I16*(1-0.01)^(J3-H9),1),IF(AND(C13="TRUE",H8="Heat Pump",H18="Seldom or Never Maintained"),"DOE Does Not Allow this Maintenance Selection",""))))))</f>
        <v/>
      </c>
      <c r="D21" s="506" t="str">
        <f>CONCATENATE(A21,B21,C21)</f>
        <v/>
      </c>
      <c r="E21" s="505"/>
      <c r="F21" s="507"/>
      <c r="G21" s="508"/>
      <c r="H21" s="509"/>
      <c r="I21" s="510" t="str">
        <f>IF(AND(H8="Electric Resistance Furnace",H18="Annual Professional Maintenance")," % of Efficiency",IF(AND(H8="Gas Furnace",H18="Annual Professional Maintenance"),"% AFUE",IF(AND(H8="Heat Pump",H18="Annual Professional Maintenance")," HSPF",IF(AND(H7="LIHEAP",H8="Electric Resistance Furnace",H18="Seldom Or Never Maintained"),"% of Efficiency",IF(AND(H7="LIHEAP",H8="Gas Furnace",H18="Seldom Or Never Maintained")," % AFUE",IF(AND(H7="LIHEAP",H8="Heat Pump",H18="Seldom Or Never Maintained")," HSPF",""))))))</f>
        <v/>
      </c>
      <c r="J21" s="511" t="str">
        <f>CONCATENATE(D21,I21)</f>
        <v/>
      </c>
      <c r="L21" s="513"/>
      <c r="M21" s="513"/>
      <c r="N21" s="513"/>
      <c r="O21" s="513"/>
      <c r="P21" s="513"/>
      <c r="Q21" s="513"/>
      <c r="R21" s="513"/>
      <c r="S21" s="513"/>
      <c r="T21" s="513"/>
      <c r="U21" s="513"/>
      <c r="V21" s="514"/>
      <c r="W21" s="514"/>
      <c r="Y21" s="514"/>
      <c r="Z21" s="514"/>
      <c r="AA21" s="514"/>
      <c r="AB21" s="514"/>
      <c r="AD21" s="514"/>
      <c r="AE21" s="514"/>
    </row>
    <row r="22" spans="1:31" ht="16.5" customHeight="1" thickBot="1" x14ac:dyDescent="0.4">
      <c r="A22" s="515" t="s">
        <v>68</v>
      </c>
      <c r="B22" s="516"/>
      <c r="C22" s="516"/>
      <c r="D22" s="516"/>
      <c r="E22" s="516"/>
      <c r="F22" s="516"/>
      <c r="G22" s="516"/>
      <c r="H22" s="1001" t="str">
        <f>J21</f>
        <v/>
      </c>
      <c r="I22" s="1002"/>
      <c r="J22" s="1003"/>
      <c r="K22" s="474"/>
      <c r="L22" s="473" t="s">
        <v>1043</v>
      </c>
      <c r="M22" s="324" t="s">
        <v>67</v>
      </c>
      <c r="N22" s="311"/>
      <c r="O22" s="311"/>
      <c r="P22" s="311"/>
      <c r="Q22" s="311"/>
      <c r="R22" s="311"/>
      <c r="S22" s="311"/>
      <c r="T22" s="311"/>
      <c r="U22" s="311"/>
      <c r="V22" s="306" t="s">
        <v>66</v>
      </c>
      <c r="W22" s="307">
        <v>71</v>
      </c>
      <c r="Y22" s="312" t="s">
        <v>65</v>
      </c>
      <c r="Z22" s="307"/>
      <c r="AA22" s="307">
        <v>7.5</v>
      </c>
      <c r="AB22" s="307"/>
      <c r="AD22" s="307">
        <v>1992</v>
      </c>
      <c r="AE22" s="307">
        <v>10</v>
      </c>
    </row>
    <row r="23" spans="1:31" ht="16.5" customHeight="1" x14ac:dyDescent="0.35">
      <c r="A23" s="517" t="s">
        <v>64</v>
      </c>
      <c r="H23" s="311"/>
      <c r="I23" s="518"/>
      <c r="J23" s="518"/>
      <c r="K23" s="475"/>
      <c r="L23" s="311"/>
      <c r="M23" s="311"/>
      <c r="N23" s="311"/>
      <c r="O23" s="311"/>
      <c r="P23" s="311"/>
      <c r="Q23" s="311"/>
      <c r="R23" s="311"/>
      <c r="S23" s="311"/>
      <c r="T23" s="311"/>
      <c r="U23" s="311"/>
      <c r="V23" s="306" t="s">
        <v>63</v>
      </c>
      <c r="W23" s="307">
        <v>80</v>
      </c>
      <c r="Y23" s="312" t="s">
        <v>62</v>
      </c>
      <c r="Z23" s="307"/>
      <c r="AA23" s="307">
        <v>6.5</v>
      </c>
      <c r="AB23" s="307"/>
      <c r="AD23" s="307">
        <v>1993</v>
      </c>
      <c r="AE23" s="307">
        <v>10</v>
      </c>
    </row>
    <row r="24" spans="1:31" ht="15.65" customHeight="1" x14ac:dyDescent="0.35">
      <c r="A24" s="517" t="s">
        <v>61</v>
      </c>
      <c r="H24" s="519"/>
      <c r="I24" s="519"/>
      <c r="J24" s="519"/>
      <c r="K24" s="520"/>
      <c r="L24" s="311"/>
      <c r="M24"/>
      <c r="N24" s="521"/>
      <c r="O24" s="311"/>
      <c r="P24" s="311"/>
      <c r="Q24" s="311"/>
      <c r="R24" s="311"/>
      <c r="S24" s="311"/>
      <c r="T24" s="311"/>
      <c r="U24" s="311"/>
      <c r="V24" s="306" t="s">
        <v>60</v>
      </c>
      <c r="W24" s="307">
        <v>82</v>
      </c>
      <c r="Y24" s="312" t="s">
        <v>59</v>
      </c>
      <c r="Z24" s="307"/>
      <c r="AA24" s="307">
        <v>9</v>
      </c>
      <c r="AB24" s="307"/>
      <c r="AD24" s="307">
        <v>1994</v>
      </c>
      <c r="AE24" s="307">
        <v>10</v>
      </c>
    </row>
    <row r="25" spans="1:31" ht="15.65" customHeight="1" x14ac:dyDescent="0.35">
      <c r="A25" s="517" t="s">
        <v>36</v>
      </c>
      <c r="H25" s="311"/>
      <c r="I25" s="519"/>
      <c r="J25" s="519"/>
      <c r="L25" s="311"/>
      <c r="M25"/>
      <c r="N25" s="311"/>
      <c r="O25" s="311"/>
      <c r="P25" s="311"/>
      <c r="Q25" s="311"/>
      <c r="R25" s="311"/>
      <c r="S25" s="311"/>
      <c r="T25" s="311"/>
      <c r="U25" s="311"/>
      <c r="V25" s="306" t="s">
        <v>58</v>
      </c>
      <c r="W25" s="307">
        <v>100</v>
      </c>
      <c r="Y25" s="312" t="s">
        <v>57</v>
      </c>
      <c r="Z25" s="307"/>
      <c r="AA25" s="307">
        <v>8.5</v>
      </c>
      <c r="AB25" s="307"/>
      <c r="AD25" s="307">
        <v>1995</v>
      </c>
      <c r="AE25" s="307">
        <v>10</v>
      </c>
    </row>
    <row r="26" spans="1:31" ht="15.65" customHeight="1" x14ac:dyDescent="0.35">
      <c r="A26" s="517" t="s">
        <v>35</v>
      </c>
      <c r="H26" s="311"/>
      <c r="I26" s="519"/>
      <c r="J26" s="519"/>
      <c r="K26" s="522"/>
      <c r="L26" s="311"/>
      <c r="M26" s="311"/>
      <c r="N26" s="311"/>
      <c r="O26" s="311"/>
      <c r="P26" s="311"/>
      <c r="Q26" s="311"/>
      <c r="R26" s="311"/>
      <c r="S26" s="311"/>
      <c r="T26" s="311"/>
      <c r="U26" s="311"/>
      <c r="V26" s="306" t="s">
        <v>56</v>
      </c>
      <c r="W26" s="307">
        <v>98</v>
      </c>
      <c r="Y26" s="312" t="s">
        <v>55</v>
      </c>
      <c r="Z26" s="307"/>
      <c r="AA26" s="307">
        <v>25</v>
      </c>
      <c r="AB26" s="307"/>
      <c r="AD26" s="307">
        <v>1996</v>
      </c>
      <c r="AE26" s="307">
        <v>10</v>
      </c>
    </row>
    <row r="27" spans="1:31" ht="15.65" customHeight="1" thickBot="1" x14ac:dyDescent="0.4">
      <c r="A27" s="523" t="s">
        <v>34</v>
      </c>
      <c r="H27" s="519"/>
      <c r="I27" s="519"/>
      <c r="J27" s="519"/>
      <c r="L27" s="311"/>
      <c r="M27" s="311"/>
      <c r="N27" s="311"/>
      <c r="O27" s="311"/>
      <c r="P27" s="311"/>
      <c r="Q27" s="311"/>
      <c r="R27" s="311"/>
      <c r="S27" s="311"/>
      <c r="T27" s="311"/>
      <c r="U27" s="311"/>
      <c r="V27" s="306" t="s">
        <v>54</v>
      </c>
      <c r="W27" s="307">
        <v>100</v>
      </c>
      <c r="Y27" s="12" t="s">
        <v>51</v>
      </c>
      <c r="AD27" s="307">
        <v>1997</v>
      </c>
      <c r="AE27" s="307">
        <v>10</v>
      </c>
    </row>
    <row r="28" spans="1:31" ht="19" thickBot="1" x14ac:dyDescent="0.4">
      <c r="A28" s="1004" t="s">
        <v>53</v>
      </c>
      <c r="B28" s="1005"/>
      <c r="C28" s="1005"/>
      <c r="D28" s="1005"/>
      <c r="E28" s="1005"/>
      <c r="F28" s="1005"/>
      <c r="G28" s="1005"/>
      <c r="H28" s="1005"/>
      <c r="I28" s="1005"/>
      <c r="J28" s="1006"/>
      <c r="L28" s="311" t="s">
        <v>52</v>
      </c>
      <c r="M28" s="311"/>
      <c r="N28" s="311"/>
      <c r="O28" s="311"/>
      <c r="P28" s="311"/>
      <c r="Q28" s="311"/>
      <c r="R28" s="311"/>
      <c r="S28" s="311"/>
      <c r="T28" s="311"/>
      <c r="U28" s="311"/>
      <c r="V28" s="12" t="s">
        <v>51</v>
      </c>
      <c r="AD28" s="307">
        <v>1999</v>
      </c>
      <c r="AE28" s="307">
        <v>10</v>
      </c>
    </row>
    <row r="29" spans="1:31" ht="16.75" customHeight="1" x14ac:dyDescent="0.35">
      <c r="A29" s="977" t="s">
        <v>50</v>
      </c>
      <c r="B29" s="978"/>
      <c r="C29" s="978"/>
      <c r="D29" s="978"/>
      <c r="E29" s="978"/>
      <c r="F29" s="978"/>
      <c r="G29" s="978"/>
      <c r="H29" s="975" t="s">
        <v>690</v>
      </c>
      <c r="I29" s="975"/>
      <c r="J29" s="976"/>
      <c r="L29" s="473" t="s">
        <v>1043</v>
      </c>
      <c r="M29" s="324" t="s">
        <v>49</v>
      </c>
      <c r="N29" s="311"/>
      <c r="O29" s="311"/>
      <c r="P29" s="311"/>
      <c r="Q29" s="311"/>
      <c r="R29" s="311"/>
      <c r="S29" s="311"/>
      <c r="T29" s="311"/>
      <c r="U29" s="311"/>
      <c r="AD29" s="307">
        <v>2000</v>
      </c>
      <c r="AE29" s="307">
        <v>12</v>
      </c>
    </row>
    <row r="30" spans="1:31" ht="16.5" customHeight="1" x14ac:dyDescent="0.35">
      <c r="A30" s="959" t="s">
        <v>48</v>
      </c>
      <c r="B30" s="960"/>
      <c r="C30" s="960"/>
      <c r="D30" s="960"/>
      <c r="E30" s="960"/>
      <c r="F30" s="960"/>
      <c r="G30" s="960"/>
      <c r="H30" s="961" t="s">
        <v>692</v>
      </c>
      <c r="I30" s="961"/>
      <c r="J30" s="962"/>
      <c r="L30" s="473" t="s">
        <v>1043</v>
      </c>
      <c r="M30" s="324" t="s">
        <v>47</v>
      </c>
      <c r="N30" s="311"/>
      <c r="O30" s="311"/>
      <c r="P30" s="311"/>
      <c r="Q30" s="311"/>
      <c r="R30" s="311"/>
      <c r="S30" s="311"/>
      <c r="T30" s="311"/>
      <c r="U30" s="311"/>
      <c r="AD30" s="307">
        <v>2001</v>
      </c>
      <c r="AE30" s="307">
        <v>12</v>
      </c>
    </row>
    <row r="31" spans="1:31" ht="15.5" x14ac:dyDescent="0.35">
      <c r="A31" s="1015" t="s">
        <v>46</v>
      </c>
      <c r="B31" s="1016"/>
      <c r="C31" s="1016"/>
      <c r="D31" s="1016"/>
      <c r="E31" s="1016"/>
      <c r="F31" s="1016"/>
      <c r="G31" s="1016"/>
      <c r="H31" s="987"/>
      <c r="I31" s="987"/>
      <c r="J31" s="1017"/>
      <c r="L31" s="473" t="s">
        <v>1043</v>
      </c>
      <c r="M31" s="324" t="s">
        <v>45</v>
      </c>
      <c r="N31" s="311"/>
      <c r="O31" s="311"/>
      <c r="P31" s="311"/>
      <c r="Q31" s="311"/>
      <c r="R31" s="311"/>
      <c r="S31" s="311"/>
      <c r="T31" s="311"/>
      <c r="U31" s="311"/>
      <c r="AB31" s="12"/>
      <c r="AD31" s="307">
        <v>2002</v>
      </c>
      <c r="AE31" s="307">
        <v>12</v>
      </c>
    </row>
    <row r="32" spans="1:31" s="429" customFormat="1" ht="0.5" customHeight="1" x14ac:dyDescent="0.35">
      <c r="A32" s="432" t="b">
        <f>IF(H29="DOE",TRUE,FALSE)</f>
        <v>0</v>
      </c>
      <c r="B32" s="433" t="b">
        <f>IF(H29="LIHEAP",TRUE,FALSE)</f>
        <v>0</v>
      </c>
      <c r="C32" s="433" t="b">
        <f>IF(H29="DOE &amp; LIHEAP",TRUE,FALSE)</f>
        <v>0</v>
      </c>
      <c r="D32" s="433" t="b">
        <f>IF(H30="Split System AC",TRUE,FALSE)</f>
        <v>0</v>
      </c>
      <c r="E32" s="433" t="b">
        <f>IF(H30="Heat Pump", TRUE,FALSE)</f>
        <v>0</v>
      </c>
      <c r="F32" s="433" t="b">
        <f>IF(H30="Evaporative Cooler",TRUE,FALSE)</f>
        <v>0</v>
      </c>
      <c r="G32" s="434" t="str">
        <f>IF(AND(D32=FALSE,E32=FALSE,F32=FALSE),"",IF(AND(D32=TRUE,H31&gt;1,H33&gt;1),H33,IF(AND(D32=TRUE,H33&lt;1,H31&gt;=1980),VLOOKUP(H31,AD3:AE56,2),IF(AND(E32=TRUE,H31&gt;1,H33&gt;1),H33,IF(AND(E32=TRUE,H33&lt;1,H31&gt;=1),VLOOKUP(H31,AD3:AE56,2),IF(AND(F32=TRUE,H33&gt;1,H31&gt;=1),25,IF(AND(F32=TRUE,H33&lt;1,H31&gt;=1),25,"")))))))</f>
        <v/>
      </c>
      <c r="J32" s="524"/>
      <c r="L32" s="479"/>
      <c r="M32" s="479"/>
      <c r="N32" s="479"/>
      <c r="O32" s="479"/>
      <c r="P32" s="479"/>
      <c r="Q32" s="479"/>
      <c r="R32" s="479"/>
      <c r="S32" s="479"/>
      <c r="T32" s="479"/>
      <c r="U32" s="479"/>
      <c r="W32" s="498"/>
      <c r="X32" s="498"/>
      <c r="Y32" s="498"/>
      <c r="Z32" s="498"/>
      <c r="AA32" s="498"/>
      <c r="AC32" s="498"/>
    </row>
    <row r="33" spans="1:31" ht="16.5" customHeight="1" x14ac:dyDescent="0.35">
      <c r="A33" s="981" t="s">
        <v>1044</v>
      </c>
      <c r="B33" s="982"/>
      <c r="C33" s="982"/>
      <c r="D33" s="982"/>
      <c r="E33" s="982"/>
      <c r="F33" s="982"/>
      <c r="G33" s="982"/>
      <c r="H33" s="325"/>
      <c r="I33" s="525" t="str">
        <f>I34</f>
        <v/>
      </c>
      <c r="J33" s="526" t="str">
        <f>IF(OR(H30="Split System AC",H30="Heat Pump",H30="Evaporative Cooler"),"SEER","")</f>
        <v/>
      </c>
      <c r="L33" s="527" t="s">
        <v>1043</v>
      </c>
      <c r="M33" s="311" t="s">
        <v>44</v>
      </c>
      <c r="N33" s="311"/>
      <c r="O33" s="311"/>
      <c r="P33" s="311"/>
      <c r="Q33" s="311"/>
      <c r="R33" s="311"/>
      <c r="S33" s="311"/>
      <c r="T33" s="311"/>
      <c r="U33" s="311"/>
      <c r="AD33" s="307">
        <v>2003</v>
      </c>
      <c r="AE33" s="307">
        <v>12</v>
      </c>
    </row>
    <row r="34" spans="1:31" s="429" customFormat="1" ht="0.5" customHeight="1" x14ac:dyDescent="0.35">
      <c r="A34" s="528"/>
      <c r="B34" s="529"/>
      <c r="C34" s="529"/>
      <c r="D34" s="529"/>
      <c r="E34" s="529"/>
      <c r="F34" s="529"/>
      <c r="G34" s="530"/>
      <c r="I34" s="486" t="str">
        <f>IF(AND(H30="Split System AC",H33&gt;8),H33,IF(AND(H30="Split System AC",H33&lt;8),VLOOKUP(H31,AD3:AE62,2,),IF(AND(H30="Heat Pump",H33&gt;8),H33,IF(AND(H30="Heat Pump",H33&lt;8),VLOOKUP(H31,AD3:AE62,2,),IF(AND(H30="Evaporative Cooler",H31&gt;1980),25,"")))))</f>
        <v/>
      </c>
      <c r="J34" s="524"/>
      <c r="L34" s="479"/>
      <c r="M34" s="479"/>
      <c r="N34" s="479"/>
      <c r="O34" s="479"/>
      <c r="P34" s="479"/>
      <c r="Q34" s="479"/>
      <c r="R34" s="479"/>
      <c r="S34" s="479"/>
      <c r="T34" s="479"/>
      <c r="U34" s="479"/>
      <c r="W34" s="498"/>
      <c r="X34" s="498"/>
      <c r="Y34" s="498"/>
      <c r="Z34" s="498"/>
      <c r="AA34" s="498"/>
      <c r="AB34" s="498"/>
      <c r="AC34" s="498"/>
    </row>
    <row r="35" spans="1:31" s="429" customFormat="1" ht="16.5" customHeight="1" x14ac:dyDescent="0.35">
      <c r="A35" s="1018" t="s">
        <v>1045</v>
      </c>
      <c r="B35" s="1019"/>
      <c r="C35" s="1019"/>
      <c r="D35" s="1019"/>
      <c r="E35" s="1019"/>
      <c r="F35" s="1019"/>
      <c r="G35" s="1019"/>
      <c r="H35" s="531"/>
      <c r="I35" s="532" t="e">
        <f>(IF(AND(H30="Split System AC",H33&gt;8),H33,IF(AND(H30="Split System AC",H33&lt;8),VLOOKUP(H31,AD3:AE62,2,),IF(AND(H30="Heat Pump",H33&gt;8),H33,IF(AND(H30="Heat Pump",H33&lt;8),VLOOKUP(H31,AD3:AE62,2,),IF(AND(H30="Evaporative Cooler",H31&gt;1980),25,""))))))/1.05</f>
        <v>#VALUE!</v>
      </c>
      <c r="J35" s="533" t="s">
        <v>1046</v>
      </c>
      <c r="L35" s="473" t="s">
        <v>1043</v>
      </c>
      <c r="M35" s="311" t="s">
        <v>1047</v>
      </c>
      <c r="N35" s="479"/>
      <c r="O35" s="479"/>
      <c r="P35" s="479"/>
      <c r="Q35" s="479"/>
      <c r="R35" s="479"/>
      <c r="S35" s="479"/>
      <c r="T35" s="479"/>
      <c r="U35" s="479"/>
      <c r="W35" s="498"/>
      <c r="X35" s="498"/>
      <c r="Y35" s="498"/>
      <c r="Z35" s="498"/>
      <c r="AA35" s="498"/>
      <c r="AB35" s="498"/>
      <c r="AC35" s="498"/>
    </row>
    <row r="36" spans="1:31" ht="15.5" customHeight="1" x14ac:dyDescent="0.35">
      <c r="A36" s="981" t="s">
        <v>43</v>
      </c>
      <c r="B36" s="982"/>
      <c r="C36" s="982"/>
      <c r="D36" s="982"/>
      <c r="E36" s="982"/>
      <c r="F36" s="982"/>
      <c r="G36" s="982"/>
      <c r="H36" s="961" t="s">
        <v>280</v>
      </c>
      <c r="I36" s="961"/>
      <c r="J36" s="962"/>
      <c r="L36" s="527" t="s">
        <v>1043</v>
      </c>
      <c r="M36" s="311" t="s">
        <v>42</v>
      </c>
      <c r="N36" s="311"/>
      <c r="O36" s="311"/>
      <c r="P36" s="311"/>
      <c r="Q36" s="311"/>
      <c r="R36" s="311"/>
      <c r="S36" s="311"/>
      <c r="T36" s="311"/>
      <c r="U36" s="311"/>
      <c r="AD36" s="307">
        <v>2004</v>
      </c>
      <c r="AE36" s="307">
        <v>12</v>
      </c>
    </row>
    <row r="37" spans="1:31" s="429" customFormat="1" ht="1" hidden="1" customHeight="1" x14ac:dyDescent="0.35">
      <c r="A37" s="534" t="str">
        <f>IF(AND(A32=TRUE,H30="Split System AC",H36="Annual Professional Maintenance"),0.01,IF(AND(A32=TRUE,H30="Split System AC",H36="Seldom or Never Maintained"),"DOE Does Not Allow this Selection",IF(AND(A32=TRUE,H30="Heat Pump",H36="Annual Professional Maintenance"),0.01,IF(AND(A32=TRUE,H30="Heat Pump",H36="Seldom or Never Maintained"),"DOE Does Not Allow this Selection",IF(AND(A32=TRUE,H30="Evaporative Cooler",H36="Annual Professional Maintenance"),"Degradation Not Allowed",IF(AND(A32=TRUE,H30="Evaporative Cooler",H36="Seldom or Never Maintained"),"DOE Does Not Allow this Selection",""))))))</f>
        <v/>
      </c>
      <c r="B37" s="535" t="str">
        <f>IF(AND(B32=TRUE,H30="Split System AC",H36="Annual Professional Maintenance"),0.01,IF(AND(B32=TRUE,H30="Split System AC",H36="Seldom or Never Maintained"),0.03,IF(AND(B32=TRUE,H30="Heat Pump",H36="Annual Professional Maintenance"),0.01,IF(AND(B32=TRUE,H30="Heat Pump",H36="Seldom or Never Maintained"),0.03,IF(AND(B32=TRUE,H30="Evaporative Cooler",H36="Annual Professional Maintenance"),"Degradation Not Allowed",IF(AND(B32=TRUE,H30="Evaporative Cooler",H36="Seldom or Never Maintained"),"Degradation Not Allowed",""))))))</f>
        <v/>
      </c>
      <c r="C37" t="str">
        <f>IF(AND(C32=TRUE,H30="Split System AC",H36="Annual Professional Maintenance"),0.01,IF(AND(C32=TRUE,H30="Split System AC",H36="Seldom or Never Maintained"),"DOE Does Not Allow this Selection",IF(AND(C32=TRUE,H30="Heat Pump",H36="Annual Professional Maintenance"),0.01,IF(AND(C32=TRUE,H30="Heat Pump",H36="Seldom or Never Maintained")," DOE Does Not Allow this Selection ",IF(AND(C32=TRUE,H30="Evaporative Cooler",H36="Annual Professional Maintenance"),"Degradation Not Allowed",IF(AND(C32=TRUE,H30="Evaporative Cooler",H36="Seldom or Never Maintained"),"DOE Does Not Allow this Selection",""))))))</f>
        <v/>
      </c>
      <c r="D37" s="529"/>
      <c r="E37" s="529"/>
      <c r="F37" s="529"/>
      <c r="G37" s="529"/>
      <c r="H37" s="429" t="str">
        <f>IF(A32=TRUE,A37,IF(B32=TRUE,B37,IF(C32=TRUE,C37,"")))</f>
        <v/>
      </c>
      <c r="I37" s="431"/>
      <c r="J37" s="524"/>
      <c r="L37" s="536"/>
      <c r="M37" s="479"/>
      <c r="N37" s="479"/>
      <c r="O37" s="479"/>
      <c r="P37" s="479"/>
      <c r="Q37" s="479"/>
      <c r="R37" s="479"/>
      <c r="S37" s="479"/>
      <c r="T37" s="479"/>
      <c r="U37" s="479"/>
      <c r="W37" s="498"/>
      <c r="X37" s="498"/>
      <c r="Y37" s="498"/>
      <c r="Z37" s="498"/>
      <c r="AA37" s="498"/>
      <c r="AB37" s="498"/>
      <c r="AC37" s="498"/>
      <c r="AD37" s="537"/>
      <c r="AE37" s="537"/>
    </row>
    <row r="38" spans="1:31" ht="14" customHeight="1" x14ac:dyDescent="0.35">
      <c r="A38" s="981" t="s">
        <v>41</v>
      </c>
      <c r="B38" s="982"/>
      <c r="C38" s="982"/>
      <c r="D38" s="982"/>
      <c r="E38" s="982"/>
      <c r="F38" s="982"/>
      <c r="G38" s="982"/>
      <c r="H38" s="1007" t="str">
        <f>H37</f>
        <v/>
      </c>
      <c r="I38" s="1008"/>
      <c r="J38" s="1009"/>
      <c r="L38" s="527" t="s">
        <v>1043</v>
      </c>
      <c r="M38" s="311" t="s">
        <v>40</v>
      </c>
      <c r="N38" s="311"/>
      <c r="O38" s="311"/>
      <c r="P38" s="311"/>
      <c r="Q38" s="311"/>
      <c r="R38" s="311"/>
      <c r="S38" s="311"/>
      <c r="T38" s="311"/>
      <c r="U38" s="311"/>
      <c r="AD38" s="307">
        <v>2005</v>
      </c>
      <c r="AE38" s="307">
        <v>12</v>
      </c>
    </row>
    <row r="39" spans="1:31" s="429" customFormat="1" ht="0.5" hidden="1" customHeight="1" x14ac:dyDescent="0.35">
      <c r="A39" s="538">
        <f>J3-H31</f>
        <v>0</v>
      </c>
      <c r="B39" s="539" t="str">
        <f>IF(AND(A32=TRUE,H30="Split System AC",H36="Annual Professional Maintenance"),ROUND(I33*(1-0.01)^A39,1),IF(AND(A32=TRUE,H30="Split System AC",H36="Seldom or Never Maintained"),"DOE Does Not Allow Equipment Maintenance Selection",IF(AND(A32=TRUE,H30="Heat Pump",H36="Annual Professional Maintenance"),ROUND(I33*(1-0.01)^A39,1),IF(AND(A32=TRUE,H30="Heat Pump",H36="Seldom or Never Maintained"),"DOE Does Not Allow Equipment Maintenance Selection",IF(AND(A32=TRUE,H30="Evaporative Cooler",H36="Annual Professional Maintenance"),"Degradation Not Allowed",IF(AND(A32=TRUE,H30="Evaporative Cooler",H36="Seldom or Never Maintained"),"DOE Does Not Allow Equipment Maintenance Selection",""))))))</f>
        <v/>
      </c>
      <c r="C39" s="540" t="str">
        <f>IF(AND(B32=TRUE,H30="Split System AC",H36="Annual Professional Maintenance"),ROUND(I33*(1-0.01)^A39,1),IF(AND(B32=TRUE,H30="Split System AC",H36="Seldom or Never Maintained"),ROUND(I33*(1-0.02)^A39,1),IF(AND(B32=TRUE,H30="Heat Pump",H36="Annual Professional Maintenance"),ROUND(I33*(1-0.01)^A39,1),IF(AND(B32=TRUE,H30="Heat Pump",H36="Seldom or Never Maintained"),ROUND(I33*(1-0.02)^A39,1),IF(AND(B32=TRUE,H30="Evaporative Cooler",H36="Annual Professional Maintenance"),"Degradation Not Allowed",IF(AND(B32=TRUE,H30="Evaporative Cooler",H36="Seldom or Never Maintained"),"Degradation Not Allowed",""))))))</f>
        <v/>
      </c>
      <c r="D39" s="541" t="str">
        <f>IF(AND(C32=TRUE,H30="Split System AC",H36="Annual Professional Maintenance"),ROUND(I33*(1-C37)^A39,1),IF(AND(C32=TRUE,H30="Split System AC",H36="Seldom or Never Maintained"),"DOE Does Not Allow Equipment Maintenance Selection",IF(AND(C32=TRUE,H30="Heat Pump",H36="Annual Professional Maintenance"),ROUND(I33*(1-C37)^A39,1),IF(AND(C32=TRUE,H30="Heat Pump",H36="Seldom or Never Maintained"),"DOE Does Not Allow Equipment Maintenance Selection",IF(AND(C32=TRUE,H30="Evaporative Cooler",H36="Annual Professional Maintenance"),"Degradation Not Allowed",IF(AND(C32=TRUE,H30="Evaporative Cooler",H36="Seldom or Never Maintained"),"DOE Does Not Allow Equipment Maintenance Selection",""))))))</f>
        <v/>
      </c>
      <c r="E39" s="535"/>
      <c r="G39" s="542" t="b">
        <f>IF(C4&gt;1,CONCATENATE(B39,C39,D39,""))</f>
        <v>0</v>
      </c>
      <c r="H39" s="429" t="str">
        <f>IF(OR(G39="DOE Does Not Allow Equipment Maintenance Selection",G39="Degradation Not Allowed"),""," SEER")</f>
        <v xml:space="preserve"> SEER</v>
      </c>
      <c r="J39" s="524"/>
      <c r="L39" s="479"/>
      <c r="M39" s="479"/>
      <c r="N39" s="479"/>
      <c r="O39" s="479"/>
      <c r="P39" s="479"/>
      <c r="Q39" s="479"/>
      <c r="R39" s="479"/>
      <c r="S39" s="479"/>
      <c r="T39" s="479"/>
      <c r="U39" s="479"/>
      <c r="W39" s="498"/>
      <c r="X39" s="498"/>
      <c r="Y39" s="498"/>
      <c r="Z39" s="498"/>
      <c r="AA39" s="498"/>
      <c r="AB39" s="498"/>
      <c r="AC39" s="498"/>
    </row>
    <row r="40" spans="1:31" s="429" customFormat="1" ht="15.5" hidden="1" x14ac:dyDescent="0.35">
      <c r="A40" s="538">
        <f>J3-H31</f>
        <v>0</v>
      </c>
      <c r="B40" s="539" t="str">
        <f>IF(AND(A32=TRUE,H30="Split System AC",H36="Annual Professional Maintenance"),ROUND(I33*(1-0.01)^A39,1),IF(AND(A32=TRUE,H30="Split System AC",H36="Seldom or Never Maintained"),"DOE Does Not Allow Equipment Maintenance Selection",IF(AND(A32=TRUE,H30="Heat Pump",H36="Annual Professional Maintenance"),ROUND(I33*(1-0.01)^A39,1),IF(AND(A32=TRUE,H30="Heat Pump",H36="Seldom or Never Maintained"),"DOE Does Not Allow Equipment Maintenance Selection",IF(AND(A32=TRUE,H30="Evaporative Cooler",H36="Annual Professional Maintenance"),"Degradation Not Allowed",IF(AND(A32=TRUE,H30="Evaporative Cooler",H36="Seldom or Never Maintained"),"DOE Does Not Allow Equipment Maintenance Selection",""))))))</f>
        <v/>
      </c>
      <c r="C40" s="540" t="str">
        <f>IF(AND(B32=TRUE,H30="Split System AC",H36="Annual Professional Maintenance"),ROUND(ROUND(I33*(1-0.01)^A39,1)/1.05,1),IF(AND(B32=TRUE,H30="Split System AC",H36="Seldom or Never Maintained"),ROUND(ROUND(I33*(1-0.02)^A39,1)/1.05,1),IF(AND(B32=TRUE,H30="Heat Pump",H36="Annual Professional Maintenance"),ROUND(ROUND(I33*(1-0.01)^A39,1)/1.05,1),IF(AND(B32=TRUE,H30="Heat Pump",H36="Seldom or Never Maintained"),ROUND(ROUND(I33*(1-0.02)^A39,1)/1.05,1),IF(AND(B32=TRUE,H30="Evaporative Cooler",H36="Annual Professional Maintenance"),"Degradation Not Allowed",IF(AND(B32=TRUE,H30="Evaporative Cooler",H36="Seldom or Never Maintained"),"Degradation Not Allowed",""))))))</f>
        <v/>
      </c>
      <c r="D40" s="541" t="str">
        <f>IF(AND(C33=TRUE,H31="Split System AC",H37="Annual Professional Maintenance"),ROUND(I34*(1-C38)^A40,1),IF(AND(C33=TRUE,H31="Split System AC",H37="Seldom or Never Maintained"),"DOE Does Not Allow Equipment Maintenance Selection",IF(AND(C33=TRUE,H31="Heat Pump",H37="Annual Professional Maintenance"),ROUND(I34*(1-C38)^A40,1),IF(AND(C33=TRUE,H31="Heat Pump",H37="Seldom or Never Maintained"),"DOE Does Not Allow Equipment Maintenance Selection",IF(AND(C33=TRUE,H31="Evaporative Cooler",H37="Annual Professional Maintenance"),"Degradation Not Allowed",IF(AND(C33=TRUE,H31="Evaporative Cooler",H37="Seldom or Never Maintained"),"DOE Does Not Allow Equipment Maintenance Selection",""))))))</f>
        <v/>
      </c>
      <c r="E40" s="535"/>
      <c r="G40" s="542" t="b">
        <f>IF(C4&gt;1,CONCATENATE(B40,C40,D40,""))</f>
        <v>0</v>
      </c>
      <c r="H40" s="429" t="str">
        <f>IF(OR(G40="DOE Does Not Allow Equipment Maintenance Selection",G40="Degradation Not Allowed"),""," SEER2")</f>
        <v xml:space="preserve"> SEER2</v>
      </c>
      <c r="J40" s="524"/>
      <c r="L40" s="479"/>
      <c r="M40" s="479"/>
      <c r="N40" s="479"/>
      <c r="O40" s="479"/>
      <c r="P40" s="479"/>
      <c r="Q40" s="479"/>
      <c r="R40" s="479"/>
      <c r="S40" s="479"/>
      <c r="T40" s="479"/>
      <c r="U40" s="479"/>
      <c r="W40" s="498"/>
      <c r="X40" s="498"/>
      <c r="Y40" s="498"/>
      <c r="Z40" s="498"/>
      <c r="AA40" s="498"/>
      <c r="AB40" s="498"/>
      <c r="AC40" s="498"/>
    </row>
    <row r="41" spans="1:31" ht="16.5" customHeight="1" x14ac:dyDescent="0.35">
      <c r="A41" s="624" t="s">
        <v>1048</v>
      </c>
      <c r="B41" s="625"/>
      <c r="C41" s="625"/>
      <c r="D41" s="625"/>
      <c r="E41" s="625"/>
      <c r="F41" s="625"/>
      <c r="G41" s="625"/>
      <c r="H41" s="1010" t="str">
        <f>IF(H31&gt;1980,CONCATENATE(G39,H39),"")</f>
        <v/>
      </c>
      <c r="I41" s="1010"/>
      <c r="J41" s="1011"/>
      <c r="L41" s="527" t="s">
        <v>1043</v>
      </c>
      <c r="M41" s="311" t="s">
        <v>39</v>
      </c>
      <c r="N41" s="311"/>
      <c r="O41" s="311"/>
      <c r="P41" s="311"/>
      <c r="Q41" s="311"/>
      <c r="R41" s="311"/>
      <c r="S41" s="311"/>
      <c r="T41" s="311"/>
      <c r="U41" s="311"/>
      <c r="AD41" s="307">
        <v>2006</v>
      </c>
      <c r="AE41" s="307">
        <v>12</v>
      </c>
    </row>
    <row r="42" spans="1:31" ht="16.5" customHeight="1" thickBot="1" x14ac:dyDescent="0.4">
      <c r="A42" s="626" t="s">
        <v>1049</v>
      </c>
      <c r="B42" s="627"/>
      <c r="C42" s="628" t="s">
        <v>1072</v>
      </c>
      <c r="D42" s="628"/>
      <c r="E42" s="627"/>
      <c r="F42" s="627"/>
      <c r="G42" s="629"/>
      <c r="H42" s="1012" t="str">
        <f>IF(H31&gt;1980,CONCATENATE(G40,H40),"")</f>
        <v/>
      </c>
      <c r="I42" s="1013"/>
      <c r="J42" s="1014"/>
      <c r="L42" s="527" t="s">
        <v>1043</v>
      </c>
      <c r="M42" s="311" t="s">
        <v>39</v>
      </c>
      <c r="N42" s="311"/>
      <c r="O42" s="311"/>
      <c r="P42" s="311"/>
      <c r="Q42" s="311"/>
      <c r="R42" s="311"/>
      <c r="S42" s="311"/>
      <c r="T42" s="311"/>
      <c r="U42" s="311"/>
      <c r="AD42" s="307">
        <v>2006</v>
      </c>
      <c r="AE42" s="307">
        <v>12</v>
      </c>
    </row>
    <row r="43" spans="1:31" ht="16.5" customHeight="1" x14ac:dyDescent="0.35">
      <c r="A43" s="543" t="s">
        <v>38</v>
      </c>
      <c r="H43" s="435" t="s">
        <v>34</v>
      </c>
      <c r="I43" s="544"/>
      <c r="J43" s="545"/>
      <c r="L43" s="527"/>
      <c r="M43" s="311"/>
      <c r="AD43" s="307">
        <v>2007</v>
      </c>
      <c r="AE43" s="307">
        <v>12</v>
      </c>
    </row>
    <row r="44" spans="1:31" ht="16.5" customHeight="1" x14ac:dyDescent="0.35">
      <c r="A44" s="543" t="s">
        <v>37</v>
      </c>
      <c r="H44" s="435" t="s">
        <v>1022</v>
      </c>
      <c r="I44"/>
      <c r="AD44" s="307">
        <v>2008</v>
      </c>
      <c r="AE44" s="307">
        <v>12</v>
      </c>
    </row>
    <row r="45" spans="1:31" ht="16.5" customHeight="1" x14ac:dyDescent="0.35">
      <c r="A45" s="543" t="s">
        <v>36</v>
      </c>
      <c r="H45"/>
      <c r="I45"/>
      <c r="AD45" s="307">
        <v>2009</v>
      </c>
      <c r="AE45" s="307">
        <v>14</v>
      </c>
    </row>
    <row r="46" spans="1:31" ht="16.5" customHeight="1" x14ac:dyDescent="0.35">
      <c r="A46" s="543" t="s">
        <v>35</v>
      </c>
      <c r="H46"/>
      <c r="I46"/>
      <c r="J46" s="326" t="s">
        <v>1050</v>
      </c>
      <c r="AD46" s="307">
        <v>2010</v>
      </c>
      <c r="AE46" s="307">
        <v>14</v>
      </c>
    </row>
    <row r="47" spans="1:31" ht="16.5" customHeight="1" x14ac:dyDescent="0.35">
      <c r="H47"/>
      <c r="I47"/>
      <c r="AD47" s="307">
        <v>2011</v>
      </c>
      <c r="AE47" s="307">
        <v>14</v>
      </c>
    </row>
    <row r="48" spans="1:31" ht="16.5" customHeight="1" x14ac:dyDescent="0.3">
      <c r="J48" s="326"/>
      <c r="AD48" s="307">
        <v>2012</v>
      </c>
      <c r="AE48" s="307">
        <v>14</v>
      </c>
    </row>
    <row r="49" spans="8:31" ht="16.5" customHeight="1" x14ac:dyDescent="0.3">
      <c r="H49" s="546"/>
      <c r="AD49" s="307">
        <v>2013</v>
      </c>
      <c r="AE49" s="307">
        <v>14</v>
      </c>
    </row>
    <row r="50" spans="8:31" ht="16.5" customHeight="1" x14ac:dyDescent="0.3">
      <c r="H50" s="546"/>
      <c r="AD50" s="307">
        <v>2014</v>
      </c>
      <c r="AE50" s="307">
        <v>14.5</v>
      </c>
    </row>
    <row r="51" spans="8:31" ht="16.5" customHeight="1" x14ac:dyDescent="0.35">
      <c r="H51"/>
      <c r="AD51" s="307">
        <v>2015</v>
      </c>
      <c r="AE51" s="307">
        <v>14.5</v>
      </c>
    </row>
    <row r="52" spans="8:31" ht="16.5" customHeight="1" x14ac:dyDescent="0.3">
      <c r="AD52" s="307">
        <v>2016</v>
      </c>
      <c r="AE52" s="307">
        <v>15</v>
      </c>
    </row>
    <row r="53" spans="8:31" ht="16.5" customHeight="1" x14ac:dyDescent="0.35">
      <c r="I53"/>
      <c r="J53" s="327"/>
      <c r="AD53" s="307">
        <v>2017</v>
      </c>
      <c r="AE53" s="307">
        <v>15</v>
      </c>
    </row>
    <row r="54" spans="8:31" ht="16.5" customHeight="1" x14ac:dyDescent="0.3">
      <c r="AD54" s="307">
        <v>2018</v>
      </c>
      <c r="AE54" s="307">
        <v>15</v>
      </c>
    </row>
    <row r="55" spans="8:31" ht="16.5" customHeight="1" x14ac:dyDescent="0.3">
      <c r="J55" s="328"/>
      <c r="AD55" s="307">
        <v>2019</v>
      </c>
      <c r="AE55" s="307">
        <v>15</v>
      </c>
    </row>
    <row r="56" spans="8:31" ht="16.5" customHeight="1" x14ac:dyDescent="0.3">
      <c r="AD56" s="307">
        <v>2020</v>
      </c>
      <c r="AE56" s="307">
        <v>15</v>
      </c>
    </row>
    <row r="57" spans="8:31" ht="16.5" customHeight="1" x14ac:dyDescent="0.3">
      <c r="AD57" s="307">
        <v>2021</v>
      </c>
      <c r="AE57" s="307">
        <v>15</v>
      </c>
    </row>
    <row r="58" spans="8:31" ht="16.5" customHeight="1" x14ac:dyDescent="0.3">
      <c r="AD58" s="307">
        <v>2022</v>
      </c>
      <c r="AE58" s="307">
        <v>15</v>
      </c>
    </row>
    <row r="59" spans="8:31" ht="16.5" customHeight="1" x14ac:dyDescent="0.3">
      <c r="AD59" s="307">
        <v>2023</v>
      </c>
      <c r="AE59" s="307">
        <v>15.2</v>
      </c>
    </row>
    <row r="60" spans="8:31" ht="16.5" customHeight="1" x14ac:dyDescent="0.3">
      <c r="AD60" s="307">
        <v>2024</v>
      </c>
      <c r="AE60" s="307">
        <v>15.2</v>
      </c>
    </row>
    <row r="61" spans="8:31" ht="16.5" customHeight="1" x14ac:dyDescent="0.3">
      <c r="AD61" s="307">
        <v>2025</v>
      </c>
      <c r="AE61" s="307">
        <v>15.2</v>
      </c>
    </row>
    <row r="62" spans="8:31" ht="16.5" customHeight="1" x14ac:dyDescent="0.3">
      <c r="AD62" s="436">
        <v>2026</v>
      </c>
      <c r="AE62" s="436">
        <v>15.2</v>
      </c>
    </row>
  </sheetData>
  <sheetProtection selectLockedCells="1"/>
  <mergeCells count="44">
    <mergeCell ref="A38:G38"/>
    <mergeCell ref="H38:J38"/>
    <mergeCell ref="H41:J41"/>
    <mergeCell ref="H42:J42"/>
    <mergeCell ref="A31:G31"/>
    <mergeCell ref="H31:J31"/>
    <mergeCell ref="A33:G33"/>
    <mergeCell ref="A35:G35"/>
    <mergeCell ref="A36:G36"/>
    <mergeCell ref="H36:J36"/>
    <mergeCell ref="H22:J22"/>
    <mergeCell ref="A28:J28"/>
    <mergeCell ref="A29:G29"/>
    <mergeCell ref="H29:J29"/>
    <mergeCell ref="A30:G30"/>
    <mergeCell ref="H30:J30"/>
    <mergeCell ref="A20:G20"/>
    <mergeCell ref="H20:J20"/>
    <mergeCell ref="A9:G9"/>
    <mergeCell ref="H9:J9"/>
    <mergeCell ref="A12:G12"/>
    <mergeCell ref="I12:J12"/>
    <mergeCell ref="A14:G14"/>
    <mergeCell ref="H14:J14"/>
    <mergeCell ref="H15:J15"/>
    <mergeCell ref="A16:G16"/>
    <mergeCell ref="A18:G18"/>
    <mergeCell ref="H18:J18"/>
    <mergeCell ref="H19:J19"/>
    <mergeCell ref="A8:G8"/>
    <mergeCell ref="H8:J8"/>
    <mergeCell ref="A1:J1"/>
    <mergeCell ref="A2:J2"/>
    <mergeCell ref="A3:B3"/>
    <mergeCell ref="C3:G3"/>
    <mergeCell ref="H3:I3"/>
    <mergeCell ref="A4:B4"/>
    <mergeCell ref="C4:G4"/>
    <mergeCell ref="H4:J4"/>
    <mergeCell ref="A5:J5"/>
    <mergeCell ref="A6:G6"/>
    <mergeCell ref="H6:J6"/>
    <mergeCell ref="A7:G7"/>
    <mergeCell ref="H7:J7"/>
  </mergeCells>
  <dataValidations count="21">
    <dataValidation type="list" allowBlank="1" showInputMessage="1" showErrorMessage="1" promptTitle="Funding Source " prompt="The auditor must select the funding source that is being used to justify the replacement. Determine whether LIHEAP or DOE will ultimately pay for the replacement, and choose that source accordingly." sqref="H7:J7 H29:J29" xr:uid="{0F8A5A43-F183-4F44-AE6A-3CC333AC610F}">
      <formula1>"Select Funding Source, DOE, LIHEAP"</formula1>
    </dataValidation>
    <dataValidation type="list" allowBlank="1" showInputMessage="1" showErrorMessage="1" promptTitle="Furnace Location" prompt="Select location of existing furnace" sqref="H6:J6" xr:uid="{D0FC41BB-C6C6-46F3-AEF1-35FF09F131A6}">
      <formula1>"Select Furnace Location, Conditioned Space, Unconditioned Space"</formula1>
    </dataValidation>
    <dataValidation type="whole" allowBlank="1" showInputMessage="1" showErrorMessage="1" promptTitle="Current Calendar Year" prompt="Enter the current calendar year as of the date of the assessment." sqref="J3" xr:uid="{3B3F7852-79D8-4240-9BDC-31904334A68A}">
      <formula1>0</formula1>
      <formula2>2099</formula2>
    </dataValidation>
    <dataValidation type="list" allowBlank="1" showInputMessage="1" showErrorMessage="1" promptTitle="Furnace Type" prompt="Select furnace type" sqref="H8:J8" xr:uid="{72EC9761-2886-48B2-B752-F5F5721D87FC}">
      <formula1>"Select Furnace Type, Gas Furnace, Electric Resistance Furnace, Heat Pump"</formula1>
    </dataValidation>
    <dataValidation allowBlank="1" showInputMessage="1" showErrorMessage="1" promptTitle="Electric Resistance Heat" prompt="Base efficiency for electric resistance heating is considered 100% unless determined otherwise with documented detail test results." sqref="H14:I14" xr:uid="{95468FC3-0A3F-4063-8E73-5C6BE4559B00}"/>
    <dataValidation allowBlank="1" showInputMessage="1" showErrorMessage="1" promptTitle="Gas Unit" prompt="Enter the AFUE/efficiency as found on the combustion analyzer test results during the assessment." sqref="H12" xr:uid="{6649EFAC-8DBB-4CC6-88CD-C25A1EDCB7A2}"/>
    <dataValidation type="whole" allowBlank="1" showInputMessage="1" showErrorMessage="1" promptTitle="Manufactured Year" prompt="Enter the manufactured year as found on the plate of the existing unit. If the year cannot be determined, the age of this unit must be determined in another way; if age cannot be determined, this calculation is not applicable." sqref="H9:I9" xr:uid="{B22B3E49-279A-4312-93B5-E93D91647B0C}">
      <formula1>0</formula1>
      <formula2>2099</formula2>
    </dataValidation>
    <dataValidation type="list" allowBlank="1" showInputMessage="1" showErrorMessage="1" promptTitle="Equipment Maintenance" prompt="Through discussion with the client, select the appropriate maintenance done on the piece of equipment being evaluated." sqref="H18:I18" xr:uid="{1D2DB409-EF25-4D39-9D03-E93DF41753F8}">
      <formula1>"Select Appropriate Maintenance Level, Annual Professional Maintenance, Seldom or Never Maintained"</formula1>
    </dataValidation>
    <dataValidation type="list" allowBlank="1" showInputMessage="1" showErrorMessage="1" promptTitle="Cooling Equipment" prompt="Select central cooling equipment type" sqref="H30:J30" xr:uid="{91932E83-BE2A-40AF-AFD1-E816908295C8}">
      <formula1>"Select Cooling Equipment, Split System AC, Heat Pump, Evaporative Cooler"</formula1>
    </dataValidation>
    <dataValidation type="whole" allowBlank="1" showInputMessage="1" showErrorMessage="1" promptTitle="Manufactured Year" prompt="Enter the manufactured year as found on the plate of the existing unit. The manufactured year is either identified individually, or in the serial number (typically within first 4 digits). If age cannot be determined, this calculation is not applicable.._x000a_" sqref="H31:I31" xr:uid="{03B64FFF-5F96-4279-930E-537E1213A561}">
      <formula1>0</formula1>
      <formula2>2099</formula2>
    </dataValidation>
    <dataValidation allowBlank="1" showInputMessage="1" showErrorMessage="1" promptTitle="Degraded SEER/EER" prompt="This will auto-calculate the degraded SEER/EER of the existing unit. " sqref="H41:I42" xr:uid="{667FD6C0-4B02-4E1D-9FFF-DA5DDA1415C9}"/>
    <dataValidation allowBlank="1" showInputMessage="1" showErrorMessage="1" promptTitle="Existing SEER/EER" prompt="Enter the SEER or EER as found on the plate of the existing unit. If SEER/EER cannot be found on unit, refer to Table 3 to the right for approximate SEER/EER for unit._x000a_" sqref="I33" xr:uid="{A5419AB7-683B-4A52-AB8A-E6B76036ECB5}"/>
    <dataValidation allowBlank="1" showInputMessage="1" showErrorMessage="1" promptTitle="Heat Pump" prompt="Base efficiency for a heat pump is considered 100% unless determined otherwise with documented detail test results." sqref="I16:I17" xr:uid="{09FBD0CC-8422-46F7-849F-6C461E79015C}"/>
    <dataValidation type="list" allowBlank="1" showInputMessage="1" showErrorMessage="1" promptTitle="Equipment Maintenance" prompt="Through discussion with the client, select the appropriate maintenance done on the piece of equipment being evaluated." sqref="H36:J36" xr:uid="{560AD90E-86A8-4530-A6AA-779572AC79DB}">
      <formula1>"Select Equipment Maintenance Factor, Annual Professional Maintenance, Seldom or Never Maintained"</formula1>
    </dataValidation>
    <dataValidation allowBlank="1" showInputMessage="1" showErrorMessage="1" prompt="% decrease using amps" sqref="IV65480" xr:uid="{5CADC2F4-F5C3-4778-BED0-58DF8F6857C8}"/>
    <dataValidation allowBlank="1" showInputMessage="1" showErrorMessage="1" promptTitle="Replacement EER" prompt="Enter the EER found on the (Yellow) Energy Guide of the new replacement unit." sqref="IW65466" xr:uid="{CE0F9A78-229F-4B59-89CB-A009BE91D6C9}"/>
    <dataValidation allowBlank="1" showInputMessage="1" showErrorMessage="1" prompt="% EER increase using plate" sqref="IV65477" xr:uid="{F0F4C61B-B68F-4721-BE44-3630ED84D18B}"/>
    <dataValidation allowBlank="1" showInputMessage="1" showErrorMessage="1" promptTitle="Existing Volts" prompt="Enter the amount of volts based on the outlet.  110 volts are used by regular outlets.  220 volts are used by larger ACs." sqref="IT65472 H65473:I65473" xr:uid="{6452F36D-75D1-404D-8383-669A29C0DF91}"/>
    <dataValidation allowBlank="1" showInputMessage="1" showErrorMessage="1" promptTitle="Existing Amps" prompt="Enter the amps found on the plate.  If the amps cannot be found enter the amps reading using a comsuption meter or amp meter." sqref="IT65470 H65471:I65471" xr:uid="{E5F9D6EA-5B7E-4CC5-AB74-ECF3A26FB4B7}"/>
    <dataValidation allowBlank="1" showInputMessage="1" showErrorMessage="1" promptTitle="Existing BTUs" prompt="Enter the BTUs if it can be found on the unit.  If it cannot be found the assessor must estimate and take a photo of the unit.  Window units range from 5,000 to 24,000." sqref="IT65468 H65469:I65469" xr:uid="{77A5B57D-CABC-43F7-A1BB-68039DB2F155}"/>
    <dataValidation allowBlank="1" showInputMessage="1" showErrorMessage="1" promptTitle="Existing EER" prompt="Enter the EER as found on the plate of the existing unit.  If the EER cannot be found skip this entry and meter the unit._x000a_" sqref="IT65466 H65467:I65467" xr:uid="{515E8D18-FC30-41E9-B7E0-3DA9EAEA7FAB}"/>
  </dataValidations>
  <hyperlinks>
    <hyperlink ref="H43" r:id="rId1" xr:uid="{0F5100EF-9EA8-4A13-BB14-219DFCC10FC3}"/>
    <hyperlink ref="A27" r:id="rId2" xr:uid="{8C7FE6F9-23E8-44F9-B58D-165CAD4B03CF}"/>
    <hyperlink ref="A31" r:id="rId3" display="Building Intelligence Center" xr:uid="{94105028-E99E-41A3-B44E-B34858E72848}"/>
    <hyperlink ref="H44" r:id="rId4" xr:uid="{F3BE28A5-092D-4B4A-8156-7418014613C2}"/>
  </hyperlinks>
  <pageMargins left="0.7" right="0.7" top="0.25" bottom="0.25" header="0.3" footer="0.3"/>
  <pageSetup orientation="landscape"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80679-5D67-4A3F-BCE3-F7CA8A0B0486}">
  <dimension ref="A1:J63"/>
  <sheetViews>
    <sheetView showGridLines="0" zoomScaleNormal="100" workbookViewId="0">
      <selection activeCell="D11" sqref="D11"/>
    </sheetView>
  </sheetViews>
  <sheetFormatPr defaultRowHeight="13" x14ac:dyDescent="0.3"/>
  <cols>
    <col min="1" max="1" width="42.81640625" style="12" customWidth="1"/>
    <col min="2" max="2" width="19.81640625" style="12" customWidth="1"/>
    <col min="3" max="3" width="5.81640625" style="12" customWidth="1"/>
    <col min="4" max="4" width="19.81640625" style="12" customWidth="1"/>
    <col min="5" max="5" width="4.81640625" style="12" customWidth="1"/>
    <col min="6" max="249" width="8.81640625" style="12"/>
    <col min="250" max="250" width="32.81640625" style="12" customWidth="1"/>
    <col min="251" max="251" width="12.81640625" style="12" customWidth="1"/>
    <col min="252" max="252" width="9.1796875" style="12" bestFit="1" customWidth="1"/>
    <col min="253" max="253" width="12.81640625" style="12" customWidth="1"/>
    <col min="254" max="254" width="17.1796875" style="12" customWidth="1"/>
    <col min="255" max="255" width="2.1796875" style="12" customWidth="1"/>
    <col min="256" max="256" width="8.81640625" style="12"/>
    <col min="257" max="257" width="42.81640625" style="12" customWidth="1"/>
    <col min="258" max="258" width="19.81640625" style="12" customWidth="1"/>
    <col min="259" max="259" width="5.81640625" style="12" customWidth="1"/>
    <col min="260" max="260" width="19.81640625" style="12" customWidth="1"/>
    <col min="261" max="261" width="4.81640625" style="12" customWidth="1"/>
    <col min="262" max="505" width="8.81640625" style="12"/>
    <col min="506" max="506" width="32.81640625" style="12" customWidth="1"/>
    <col min="507" max="507" width="12.81640625" style="12" customWidth="1"/>
    <col min="508" max="508" width="9.1796875" style="12" bestFit="1" customWidth="1"/>
    <col min="509" max="509" width="12.81640625" style="12" customWidth="1"/>
    <col min="510" max="510" width="17.1796875" style="12" customWidth="1"/>
    <col min="511" max="511" width="2.1796875" style="12" customWidth="1"/>
    <col min="512" max="512" width="8.81640625" style="12"/>
    <col min="513" max="513" width="42.81640625" style="12" customWidth="1"/>
    <col min="514" max="514" width="19.81640625" style="12" customWidth="1"/>
    <col min="515" max="515" width="5.81640625" style="12" customWidth="1"/>
    <col min="516" max="516" width="19.81640625" style="12" customWidth="1"/>
    <col min="517" max="517" width="4.81640625" style="12" customWidth="1"/>
    <col min="518" max="761" width="8.81640625" style="12"/>
    <col min="762" max="762" width="32.81640625" style="12" customWidth="1"/>
    <col min="763" max="763" width="12.81640625" style="12" customWidth="1"/>
    <col min="764" max="764" width="9.1796875" style="12" bestFit="1" customWidth="1"/>
    <col min="765" max="765" width="12.81640625" style="12" customWidth="1"/>
    <col min="766" max="766" width="17.1796875" style="12" customWidth="1"/>
    <col min="767" max="767" width="2.1796875" style="12" customWidth="1"/>
    <col min="768" max="768" width="8.81640625" style="12"/>
    <col min="769" max="769" width="42.81640625" style="12" customWidth="1"/>
    <col min="770" max="770" width="19.81640625" style="12" customWidth="1"/>
    <col min="771" max="771" width="5.81640625" style="12" customWidth="1"/>
    <col min="772" max="772" width="19.81640625" style="12" customWidth="1"/>
    <col min="773" max="773" width="4.81640625" style="12" customWidth="1"/>
    <col min="774" max="1017" width="8.81640625" style="12"/>
    <col min="1018" max="1018" width="32.81640625" style="12" customWidth="1"/>
    <col min="1019" max="1019" width="12.81640625" style="12" customWidth="1"/>
    <col min="1020" max="1020" width="9.1796875" style="12" bestFit="1" customWidth="1"/>
    <col min="1021" max="1021" width="12.81640625" style="12" customWidth="1"/>
    <col min="1022" max="1022" width="17.1796875" style="12" customWidth="1"/>
    <col min="1023" max="1023" width="2.1796875" style="12" customWidth="1"/>
    <col min="1024" max="1024" width="8.81640625" style="12"/>
    <col min="1025" max="1025" width="42.81640625" style="12" customWidth="1"/>
    <col min="1026" max="1026" width="19.81640625" style="12" customWidth="1"/>
    <col min="1027" max="1027" width="5.81640625" style="12" customWidth="1"/>
    <col min="1028" max="1028" width="19.81640625" style="12" customWidth="1"/>
    <col min="1029" max="1029" width="4.81640625" style="12" customWidth="1"/>
    <col min="1030" max="1273" width="8.81640625" style="12"/>
    <col min="1274" max="1274" width="32.81640625" style="12" customWidth="1"/>
    <col min="1275" max="1275" width="12.81640625" style="12" customWidth="1"/>
    <col min="1276" max="1276" width="9.1796875" style="12" bestFit="1" customWidth="1"/>
    <col min="1277" max="1277" width="12.81640625" style="12" customWidth="1"/>
    <col min="1278" max="1278" width="17.1796875" style="12" customWidth="1"/>
    <col min="1279" max="1279" width="2.1796875" style="12" customWidth="1"/>
    <col min="1280" max="1280" width="8.81640625" style="12"/>
    <col min="1281" max="1281" width="42.81640625" style="12" customWidth="1"/>
    <col min="1282" max="1282" width="19.81640625" style="12" customWidth="1"/>
    <col min="1283" max="1283" width="5.81640625" style="12" customWidth="1"/>
    <col min="1284" max="1284" width="19.81640625" style="12" customWidth="1"/>
    <col min="1285" max="1285" width="4.81640625" style="12" customWidth="1"/>
    <col min="1286" max="1529" width="8.81640625" style="12"/>
    <col min="1530" max="1530" width="32.81640625" style="12" customWidth="1"/>
    <col min="1531" max="1531" width="12.81640625" style="12" customWidth="1"/>
    <col min="1532" max="1532" width="9.1796875" style="12" bestFit="1" customWidth="1"/>
    <col min="1533" max="1533" width="12.81640625" style="12" customWidth="1"/>
    <col min="1534" max="1534" width="17.1796875" style="12" customWidth="1"/>
    <col min="1535" max="1535" width="2.1796875" style="12" customWidth="1"/>
    <col min="1536" max="1536" width="8.81640625" style="12"/>
    <col min="1537" max="1537" width="42.81640625" style="12" customWidth="1"/>
    <col min="1538" max="1538" width="19.81640625" style="12" customWidth="1"/>
    <col min="1539" max="1539" width="5.81640625" style="12" customWidth="1"/>
    <col min="1540" max="1540" width="19.81640625" style="12" customWidth="1"/>
    <col min="1541" max="1541" width="4.81640625" style="12" customWidth="1"/>
    <col min="1542" max="1785" width="8.81640625" style="12"/>
    <col min="1786" max="1786" width="32.81640625" style="12" customWidth="1"/>
    <col min="1787" max="1787" width="12.81640625" style="12" customWidth="1"/>
    <col min="1788" max="1788" width="9.1796875" style="12" bestFit="1" customWidth="1"/>
    <col min="1789" max="1789" width="12.81640625" style="12" customWidth="1"/>
    <col min="1790" max="1790" width="17.1796875" style="12" customWidth="1"/>
    <col min="1791" max="1791" width="2.1796875" style="12" customWidth="1"/>
    <col min="1792" max="1792" width="8.81640625" style="12"/>
    <col min="1793" max="1793" width="42.81640625" style="12" customWidth="1"/>
    <col min="1794" max="1794" width="19.81640625" style="12" customWidth="1"/>
    <col min="1795" max="1795" width="5.81640625" style="12" customWidth="1"/>
    <col min="1796" max="1796" width="19.81640625" style="12" customWidth="1"/>
    <col min="1797" max="1797" width="4.81640625" style="12" customWidth="1"/>
    <col min="1798" max="2041" width="8.81640625" style="12"/>
    <col min="2042" max="2042" width="32.81640625" style="12" customWidth="1"/>
    <col min="2043" max="2043" width="12.81640625" style="12" customWidth="1"/>
    <col min="2044" max="2044" width="9.1796875" style="12" bestFit="1" customWidth="1"/>
    <col min="2045" max="2045" width="12.81640625" style="12" customWidth="1"/>
    <col min="2046" max="2046" width="17.1796875" style="12" customWidth="1"/>
    <col min="2047" max="2047" width="2.1796875" style="12" customWidth="1"/>
    <col min="2048" max="2048" width="8.81640625" style="12"/>
    <col min="2049" max="2049" width="42.81640625" style="12" customWidth="1"/>
    <col min="2050" max="2050" width="19.81640625" style="12" customWidth="1"/>
    <col min="2051" max="2051" width="5.81640625" style="12" customWidth="1"/>
    <col min="2052" max="2052" width="19.81640625" style="12" customWidth="1"/>
    <col min="2053" max="2053" width="4.81640625" style="12" customWidth="1"/>
    <col min="2054" max="2297" width="8.81640625" style="12"/>
    <col min="2298" max="2298" width="32.81640625" style="12" customWidth="1"/>
    <col min="2299" max="2299" width="12.81640625" style="12" customWidth="1"/>
    <col min="2300" max="2300" width="9.1796875" style="12" bestFit="1" customWidth="1"/>
    <col min="2301" max="2301" width="12.81640625" style="12" customWidth="1"/>
    <col min="2302" max="2302" width="17.1796875" style="12" customWidth="1"/>
    <col min="2303" max="2303" width="2.1796875" style="12" customWidth="1"/>
    <col min="2304" max="2304" width="8.81640625" style="12"/>
    <col min="2305" max="2305" width="42.81640625" style="12" customWidth="1"/>
    <col min="2306" max="2306" width="19.81640625" style="12" customWidth="1"/>
    <col min="2307" max="2307" width="5.81640625" style="12" customWidth="1"/>
    <col min="2308" max="2308" width="19.81640625" style="12" customWidth="1"/>
    <col min="2309" max="2309" width="4.81640625" style="12" customWidth="1"/>
    <col min="2310" max="2553" width="8.81640625" style="12"/>
    <col min="2554" max="2554" width="32.81640625" style="12" customWidth="1"/>
    <col min="2555" max="2555" width="12.81640625" style="12" customWidth="1"/>
    <col min="2556" max="2556" width="9.1796875" style="12" bestFit="1" customWidth="1"/>
    <col min="2557" max="2557" width="12.81640625" style="12" customWidth="1"/>
    <col min="2558" max="2558" width="17.1796875" style="12" customWidth="1"/>
    <col min="2559" max="2559" width="2.1796875" style="12" customWidth="1"/>
    <col min="2560" max="2560" width="8.81640625" style="12"/>
    <col min="2561" max="2561" width="42.81640625" style="12" customWidth="1"/>
    <col min="2562" max="2562" width="19.81640625" style="12" customWidth="1"/>
    <col min="2563" max="2563" width="5.81640625" style="12" customWidth="1"/>
    <col min="2564" max="2564" width="19.81640625" style="12" customWidth="1"/>
    <col min="2565" max="2565" width="4.81640625" style="12" customWidth="1"/>
    <col min="2566" max="2809" width="8.81640625" style="12"/>
    <col min="2810" max="2810" width="32.81640625" style="12" customWidth="1"/>
    <col min="2811" max="2811" width="12.81640625" style="12" customWidth="1"/>
    <col min="2812" max="2812" width="9.1796875" style="12" bestFit="1" customWidth="1"/>
    <col min="2813" max="2813" width="12.81640625" style="12" customWidth="1"/>
    <col min="2814" max="2814" width="17.1796875" style="12" customWidth="1"/>
    <col min="2815" max="2815" width="2.1796875" style="12" customWidth="1"/>
    <col min="2816" max="2816" width="8.81640625" style="12"/>
    <col min="2817" max="2817" width="42.81640625" style="12" customWidth="1"/>
    <col min="2818" max="2818" width="19.81640625" style="12" customWidth="1"/>
    <col min="2819" max="2819" width="5.81640625" style="12" customWidth="1"/>
    <col min="2820" max="2820" width="19.81640625" style="12" customWidth="1"/>
    <col min="2821" max="2821" width="4.81640625" style="12" customWidth="1"/>
    <col min="2822" max="3065" width="8.81640625" style="12"/>
    <col min="3066" max="3066" width="32.81640625" style="12" customWidth="1"/>
    <col min="3067" max="3067" width="12.81640625" style="12" customWidth="1"/>
    <col min="3068" max="3068" width="9.1796875" style="12" bestFit="1" customWidth="1"/>
    <col min="3069" max="3069" width="12.81640625" style="12" customWidth="1"/>
    <col min="3070" max="3070" width="17.1796875" style="12" customWidth="1"/>
    <col min="3071" max="3071" width="2.1796875" style="12" customWidth="1"/>
    <col min="3072" max="3072" width="8.81640625" style="12"/>
    <col min="3073" max="3073" width="42.81640625" style="12" customWidth="1"/>
    <col min="3074" max="3074" width="19.81640625" style="12" customWidth="1"/>
    <col min="3075" max="3075" width="5.81640625" style="12" customWidth="1"/>
    <col min="3076" max="3076" width="19.81640625" style="12" customWidth="1"/>
    <col min="3077" max="3077" width="4.81640625" style="12" customWidth="1"/>
    <col min="3078" max="3321" width="8.81640625" style="12"/>
    <col min="3322" max="3322" width="32.81640625" style="12" customWidth="1"/>
    <col min="3323" max="3323" width="12.81640625" style="12" customWidth="1"/>
    <col min="3324" max="3324" width="9.1796875" style="12" bestFit="1" customWidth="1"/>
    <col min="3325" max="3325" width="12.81640625" style="12" customWidth="1"/>
    <col min="3326" max="3326" width="17.1796875" style="12" customWidth="1"/>
    <col min="3327" max="3327" width="2.1796875" style="12" customWidth="1"/>
    <col min="3328" max="3328" width="8.81640625" style="12"/>
    <col min="3329" max="3329" width="42.81640625" style="12" customWidth="1"/>
    <col min="3330" max="3330" width="19.81640625" style="12" customWidth="1"/>
    <col min="3331" max="3331" width="5.81640625" style="12" customWidth="1"/>
    <col min="3332" max="3332" width="19.81640625" style="12" customWidth="1"/>
    <col min="3333" max="3333" width="4.81640625" style="12" customWidth="1"/>
    <col min="3334" max="3577" width="8.81640625" style="12"/>
    <col min="3578" max="3578" width="32.81640625" style="12" customWidth="1"/>
    <col min="3579" max="3579" width="12.81640625" style="12" customWidth="1"/>
    <col min="3580" max="3580" width="9.1796875" style="12" bestFit="1" customWidth="1"/>
    <col min="3581" max="3581" width="12.81640625" style="12" customWidth="1"/>
    <col min="3582" max="3582" width="17.1796875" style="12" customWidth="1"/>
    <col min="3583" max="3583" width="2.1796875" style="12" customWidth="1"/>
    <col min="3584" max="3584" width="8.81640625" style="12"/>
    <col min="3585" max="3585" width="42.81640625" style="12" customWidth="1"/>
    <col min="3586" max="3586" width="19.81640625" style="12" customWidth="1"/>
    <col min="3587" max="3587" width="5.81640625" style="12" customWidth="1"/>
    <col min="3588" max="3588" width="19.81640625" style="12" customWidth="1"/>
    <col min="3589" max="3589" width="4.81640625" style="12" customWidth="1"/>
    <col min="3590" max="3833" width="8.81640625" style="12"/>
    <col min="3834" max="3834" width="32.81640625" style="12" customWidth="1"/>
    <col min="3835" max="3835" width="12.81640625" style="12" customWidth="1"/>
    <col min="3836" max="3836" width="9.1796875" style="12" bestFit="1" customWidth="1"/>
    <col min="3837" max="3837" width="12.81640625" style="12" customWidth="1"/>
    <col min="3838" max="3838" width="17.1796875" style="12" customWidth="1"/>
    <col min="3839" max="3839" width="2.1796875" style="12" customWidth="1"/>
    <col min="3840" max="3840" width="8.81640625" style="12"/>
    <col min="3841" max="3841" width="42.81640625" style="12" customWidth="1"/>
    <col min="3842" max="3842" width="19.81640625" style="12" customWidth="1"/>
    <col min="3843" max="3843" width="5.81640625" style="12" customWidth="1"/>
    <col min="3844" max="3844" width="19.81640625" style="12" customWidth="1"/>
    <col min="3845" max="3845" width="4.81640625" style="12" customWidth="1"/>
    <col min="3846" max="4089" width="8.81640625" style="12"/>
    <col min="4090" max="4090" width="32.81640625" style="12" customWidth="1"/>
    <col min="4091" max="4091" width="12.81640625" style="12" customWidth="1"/>
    <col min="4092" max="4092" width="9.1796875" style="12" bestFit="1" customWidth="1"/>
    <col min="4093" max="4093" width="12.81640625" style="12" customWidth="1"/>
    <col min="4094" max="4094" width="17.1796875" style="12" customWidth="1"/>
    <col min="4095" max="4095" width="2.1796875" style="12" customWidth="1"/>
    <col min="4096" max="4096" width="8.81640625" style="12"/>
    <col min="4097" max="4097" width="42.81640625" style="12" customWidth="1"/>
    <col min="4098" max="4098" width="19.81640625" style="12" customWidth="1"/>
    <col min="4099" max="4099" width="5.81640625" style="12" customWidth="1"/>
    <col min="4100" max="4100" width="19.81640625" style="12" customWidth="1"/>
    <col min="4101" max="4101" width="4.81640625" style="12" customWidth="1"/>
    <col min="4102" max="4345" width="8.81640625" style="12"/>
    <col min="4346" max="4346" width="32.81640625" style="12" customWidth="1"/>
    <col min="4347" max="4347" width="12.81640625" style="12" customWidth="1"/>
    <col min="4348" max="4348" width="9.1796875" style="12" bestFit="1" customWidth="1"/>
    <col min="4349" max="4349" width="12.81640625" style="12" customWidth="1"/>
    <col min="4350" max="4350" width="17.1796875" style="12" customWidth="1"/>
    <col min="4351" max="4351" width="2.1796875" style="12" customWidth="1"/>
    <col min="4352" max="4352" width="8.81640625" style="12"/>
    <col min="4353" max="4353" width="42.81640625" style="12" customWidth="1"/>
    <col min="4354" max="4354" width="19.81640625" style="12" customWidth="1"/>
    <col min="4355" max="4355" width="5.81640625" style="12" customWidth="1"/>
    <col min="4356" max="4356" width="19.81640625" style="12" customWidth="1"/>
    <col min="4357" max="4357" width="4.81640625" style="12" customWidth="1"/>
    <col min="4358" max="4601" width="8.81640625" style="12"/>
    <col min="4602" max="4602" width="32.81640625" style="12" customWidth="1"/>
    <col min="4603" max="4603" width="12.81640625" style="12" customWidth="1"/>
    <col min="4604" max="4604" width="9.1796875" style="12" bestFit="1" customWidth="1"/>
    <col min="4605" max="4605" width="12.81640625" style="12" customWidth="1"/>
    <col min="4606" max="4606" width="17.1796875" style="12" customWidth="1"/>
    <col min="4607" max="4607" width="2.1796875" style="12" customWidth="1"/>
    <col min="4608" max="4608" width="8.81640625" style="12"/>
    <col min="4609" max="4609" width="42.81640625" style="12" customWidth="1"/>
    <col min="4610" max="4610" width="19.81640625" style="12" customWidth="1"/>
    <col min="4611" max="4611" width="5.81640625" style="12" customWidth="1"/>
    <col min="4612" max="4612" width="19.81640625" style="12" customWidth="1"/>
    <col min="4613" max="4613" width="4.81640625" style="12" customWidth="1"/>
    <col min="4614" max="4857" width="8.81640625" style="12"/>
    <col min="4858" max="4858" width="32.81640625" style="12" customWidth="1"/>
    <col min="4859" max="4859" width="12.81640625" style="12" customWidth="1"/>
    <col min="4860" max="4860" width="9.1796875" style="12" bestFit="1" customWidth="1"/>
    <col min="4861" max="4861" width="12.81640625" style="12" customWidth="1"/>
    <col min="4862" max="4862" width="17.1796875" style="12" customWidth="1"/>
    <col min="4863" max="4863" width="2.1796875" style="12" customWidth="1"/>
    <col min="4864" max="4864" width="8.81640625" style="12"/>
    <col min="4865" max="4865" width="42.81640625" style="12" customWidth="1"/>
    <col min="4866" max="4866" width="19.81640625" style="12" customWidth="1"/>
    <col min="4867" max="4867" width="5.81640625" style="12" customWidth="1"/>
    <col min="4868" max="4868" width="19.81640625" style="12" customWidth="1"/>
    <col min="4869" max="4869" width="4.81640625" style="12" customWidth="1"/>
    <col min="4870" max="5113" width="8.81640625" style="12"/>
    <col min="5114" max="5114" width="32.81640625" style="12" customWidth="1"/>
    <col min="5115" max="5115" width="12.81640625" style="12" customWidth="1"/>
    <col min="5116" max="5116" width="9.1796875" style="12" bestFit="1" customWidth="1"/>
    <col min="5117" max="5117" width="12.81640625" style="12" customWidth="1"/>
    <col min="5118" max="5118" width="17.1796875" style="12" customWidth="1"/>
    <col min="5119" max="5119" width="2.1796875" style="12" customWidth="1"/>
    <col min="5120" max="5120" width="8.81640625" style="12"/>
    <col min="5121" max="5121" width="42.81640625" style="12" customWidth="1"/>
    <col min="5122" max="5122" width="19.81640625" style="12" customWidth="1"/>
    <col min="5123" max="5123" width="5.81640625" style="12" customWidth="1"/>
    <col min="5124" max="5124" width="19.81640625" style="12" customWidth="1"/>
    <col min="5125" max="5125" width="4.81640625" style="12" customWidth="1"/>
    <col min="5126" max="5369" width="8.81640625" style="12"/>
    <col min="5370" max="5370" width="32.81640625" style="12" customWidth="1"/>
    <col min="5371" max="5371" width="12.81640625" style="12" customWidth="1"/>
    <col min="5372" max="5372" width="9.1796875" style="12" bestFit="1" customWidth="1"/>
    <col min="5373" max="5373" width="12.81640625" style="12" customWidth="1"/>
    <col min="5374" max="5374" width="17.1796875" style="12" customWidth="1"/>
    <col min="5375" max="5375" width="2.1796875" style="12" customWidth="1"/>
    <col min="5376" max="5376" width="8.81640625" style="12"/>
    <col min="5377" max="5377" width="42.81640625" style="12" customWidth="1"/>
    <col min="5378" max="5378" width="19.81640625" style="12" customWidth="1"/>
    <col min="5379" max="5379" width="5.81640625" style="12" customWidth="1"/>
    <col min="5380" max="5380" width="19.81640625" style="12" customWidth="1"/>
    <col min="5381" max="5381" width="4.81640625" style="12" customWidth="1"/>
    <col min="5382" max="5625" width="8.81640625" style="12"/>
    <col min="5626" max="5626" width="32.81640625" style="12" customWidth="1"/>
    <col min="5627" max="5627" width="12.81640625" style="12" customWidth="1"/>
    <col min="5628" max="5628" width="9.1796875" style="12" bestFit="1" customWidth="1"/>
    <col min="5629" max="5629" width="12.81640625" style="12" customWidth="1"/>
    <col min="5630" max="5630" width="17.1796875" style="12" customWidth="1"/>
    <col min="5631" max="5631" width="2.1796875" style="12" customWidth="1"/>
    <col min="5632" max="5632" width="8.81640625" style="12"/>
    <col min="5633" max="5633" width="42.81640625" style="12" customWidth="1"/>
    <col min="5634" max="5634" width="19.81640625" style="12" customWidth="1"/>
    <col min="5635" max="5635" width="5.81640625" style="12" customWidth="1"/>
    <col min="5636" max="5636" width="19.81640625" style="12" customWidth="1"/>
    <col min="5637" max="5637" width="4.81640625" style="12" customWidth="1"/>
    <col min="5638" max="5881" width="8.81640625" style="12"/>
    <col min="5882" max="5882" width="32.81640625" style="12" customWidth="1"/>
    <col min="5883" max="5883" width="12.81640625" style="12" customWidth="1"/>
    <col min="5884" max="5884" width="9.1796875" style="12" bestFit="1" customWidth="1"/>
    <col min="5885" max="5885" width="12.81640625" style="12" customWidth="1"/>
    <col min="5886" max="5886" width="17.1796875" style="12" customWidth="1"/>
    <col min="5887" max="5887" width="2.1796875" style="12" customWidth="1"/>
    <col min="5888" max="5888" width="8.81640625" style="12"/>
    <col min="5889" max="5889" width="42.81640625" style="12" customWidth="1"/>
    <col min="5890" max="5890" width="19.81640625" style="12" customWidth="1"/>
    <col min="5891" max="5891" width="5.81640625" style="12" customWidth="1"/>
    <col min="5892" max="5892" width="19.81640625" style="12" customWidth="1"/>
    <col min="5893" max="5893" width="4.81640625" style="12" customWidth="1"/>
    <col min="5894" max="6137" width="8.81640625" style="12"/>
    <col min="6138" max="6138" width="32.81640625" style="12" customWidth="1"/>
    <col min="6139" max="6139" width="12.81640625" style="12" customWidth="1"/>
    <col min="6140" max="6140" width="9.1796875" style="12" bestFit="1" customWidth="1"/>
    <col min="6141" max="6141" width="12.81640625" style="12" customWidth="1"/>
    <col min="6142" max="6142" width="17.1796875" style="12" customWidth="1"/>
    <col min="6143" max="6143" width="2.1796875" style="12" customWidth="1"/>
    <col min="6144" max="6144" width="8.81640625" style="12"/>
    <col min="6145" max="6145" width="42.81640625" style="12" customWidth="1"/>
    <col min="6146" max="6146" width="19.81640625" style="12" customWidth="1"/>
    <col min="6147" max="6147" width="5.81640625" style="12" customWidth="1"/>
    <col min="6148" max="6148" width="19.81640625" style="12" customWidth="1"/>
    <col min="6149" max="6149" width="4.81640625" style="12" customWidth="1"/>
    <col min="6150" max="6393" width="8.81640625" style="12"/>
    <col min="6394" max="6394" width="32.81640625" style="12" customWidth="1"/>
    <col min="6395" max="6395" width="12.81640625" style="12" customWidth="1"/>
    <col min="6396" max="6396" width="9.1796875" style="12" bestFit="1" customWidth="1"/>
    <col min="6397" max="6397" width="12.81640625" style="12" customWidth="1"/>
    <col min="6398" max="6398" width="17.1796875" style="12" customWidth="1"/>
    <col min="6399" max="6399" width="2.1796875" style="12" customWidth="1"/>
    <col min="6400" max="6400" width="8.81640625" style="12"/>
    <col min="6401" max="6401" width="42.81640625" style="12" customWidth="1"/>
    <col min="6402" max="6402" width="19.81640625" style="12" customWidth="1"/>
    <col min="6403" max="6403" width="5.81640625" style="12" customWidth="1"/>
    <col min="6404" max="6404" width="19.81640625" style="12" customWidth="1"/>
    <col min="6405" max="6405" width="4.81640625" style="12" customWidth="1"/>
    <col min="6406" max="6649" width="8.81640625" style="12"/>
    <col min="6650" max="6650" width="32.81640625" style="12" customWidth="1"/>
    <col min="6651" max="6651" width="12.81640625" style="12" customWidth="1"/>
    <col min="6652" max="6652" width="9.1796875" style="12" bestFit="1" customWidth="1"/>
    <col min="6653" max="6653" width="12.81640625" style="12" customWidth="1"/>
    <col min="6654" max="6654" width="17.1796875" style="12" customWidth="1"/>
    <col min="6655" max="6655" width="2.1796875" style="12" customWidth="1"/>
    <col min="6656" max="6656" width="8.81640625" style="12"/>
    <col min="6657" max="6657" width="42.81640625" style="12" customWidth="1"/>
    <col min="6658" max="6658" width="19.81640625" style="12" customWidth="1"/>
    <col min="6659" max="6659" width="5.81640625" style="12" customWidth="1"/>
    <col min="6660" max="6660" width="19.81640625" style="12" customWidth="1"/>
    <col min="6661" max="6661" width="4.81640625" style="12" customWidth="1"/>
    <col min="6662" max="6905" width="8.81640625" style="12"/>
    <col min="6906" max="6906" width="32.81640625" style="12" customWidth="1"/>
    <col min="6907" max="6907" width="12.81640625" style="12" customWidth="1"/>
    <col min="6908" max="6908" width="9.1796875" style="12" bestFit="1" customWidth="1"/>
    <col min="6909" max="6909" width="12.81640625" style="12" customWidth="1"/>
    <col min="6910" max="6910" width="17.1796875" style="12" customWidth="1"/>
    <col min="6911" max="6911" width="2.1796875" style="12" customWidth="1"/>
    <col min="6912" max="6912" width="8.81640625" style="12"/>
    <col min="6913" max="6913" width="42.81640625" style="12" customWidth="1"/>
    <col min="6914" max="6914" width="19.81640625" style="12" customWidth="1"/>
    <col min="6915" max="6915" width="5.81640625" style="12" customWidth="1"/>
    <col min="6916" max="6916" width="19.81640625" style="12" customWidth="1"/>
    <col min="6917" max="6917" width="4.81640625" style="12" customWidth="1"/>
    <col min="6918" max="7161" width="8.81640625" style="12"/>
    <col min="7162" max="7162" width="32.81640625" style="12" customWidth="1"/>
    <col min="7163" max="7163" width="12.81640625" style="12" customWidth="1"/>
    <col min="7164" max="7164" width="9.1796875" style="12" bestFit="1" customWidth="1"/>
    <col min="7165" max="7165" width="12.81640625" style="12" customWidth="1"/>
    <col min="7166" max="7166" width="17.1796875" style="12" customWidth="1"/>
    <col min="7167" max="7167" width="2.1796875" style="12" customWidth="1"/>
    <col min="7168" max="7168" width="8.81640625" style="12"/>
    <col min="7169" max="7169" width="42.81640625" style="12" customWidth="1"/>
    <col min="7170" max="7170" width="19.81640625" style="12" customWidth="1"/>
    <col min="7171" max="7171" width="5.81640625" style="12" customWidth="1"/>
    <col min="7172" max="7172" width="19.81640625" style="12" customWidth="1"/>
    <col min="7173" max="7173" width="4.81640625" style="12" customWidth="1"/>
    <col min="7174" max="7417" width="8.81640625" style="12"/>
    <col min="7418" max="7418" width="32.81640625" style="12" customWidth="1"/>
    <col min="7419" max="7419" width="12.81640625" style="12" customWidth="1"/>
    <col min="7420" max="7420" width="9.1796875" style="12" bestFit="1" customWidth="1"/>
    <col min="7421" max="7421" width="12.81640625" style="12" customWidth="1"/>
    <col min="7422" max="7422" width="17.1796875" style="12" customWidth="1"/>
    <col min="7423" max="7423" width="2.1796875" style="12" customWidth="1"/>
    <col min="7424" max="7424" width="8.81640625" style="12"/>
    <col min="7425" max="7425" width="42.81640625" style="12" customWidth="1"/>
    <col min="7426" max="7426" width="19.81640625" style="12" customWidth="1"/>
    <col min="7427" max="7427" width="5.81640625" style="12" customWidth="1"/>
    <col min="7428" max="7428" width="19.81640625" style="12" customWidth="1"/>
    <col min="7429" max="7429" width="4.81640625" style="12" customWidth="1"/>
    <col min="7430" max="7673" width="8.81640625" style="12"/>
    <col min="7674" max="7674" width="32.81640625" style="12" customWidth="1"/>
    <col min="7675" max="7675" width="12.81640625" style="12" customWidth="1"/>
    <col min="7676" max="7676" width="9.1796875" style="12" bestFit="1" customWidth="1"/>
    <col min="7677" max="7677" width="12.81640625" style="12" customWidth="1"/>
    <col min="7678" max="7678" width="17.1796875" style="12" customWidth="1"/>
    <col min="7679" max="7679" width="2.1796875" style="12" customWidth="1"/>
    <col min="7680" max="7680" width="8.81640625" style="12"/>
    <col min="7681" max="7681" width="42.81640625" style="12" customWidth="1"/>
    <col min="7682" max="7682" width="19.81640625" style="12" customWidth="1"/>
    <col min="7683" max="7683" width="5.81640625" style="12" customWidth="1"/>
    <col min="7684" max="7684" width="19.81640625" style="12" customWidth="1"/>
    <col min="7685" max="7685" width="4.81640625" style="12" customWidth="1"/>
    <col min="7686" max="7929" width="8.81640625" style="12"/>
    <col min="7930" max="7930" width="32.81640625" style="12" customWidth="1"/>
    <col min="7931" max="7931" width="12.81640625" style="12" customWidth="1"/>
    <col min="7932" max="7932" width="9.1796875" style="12" bestFit="1" customWidth="1"/>
    <col min="7933" max="7933" width="12.81640625" style="12" customWidth="1"/>
    <col min="7934" max="7934" width="17.1796875" style="12" customWidth="1"/>
    <col min="7935" max="7935" width="2.1796875" style="12" customWidth="1"/>
    <col min="7936" max="7936" width="8.81640625" style="12"/>
    <col min="7937" max="7937" width="42.81640625" style="12" customWidth="1"/>
    <col min="7938" max="7938" width="19.81640625" style="12" customWidth="1"/>
    <col min="7939" max="7939" width="5.81640625" style="12" customWidth="1"/>
    <col min="7940" max="7940" width="19.81640625" style="12" customWidth="1"/>
    <col min="7941" max="7941" width="4.81640625" style="12" customWidth="1"/>
    <col min="7942" max="8185" width="8.81640625" style="12"/>
    <col min="8186" max="8186" width="32.81640625" style="12" customWidth="1"/>
    <col min="8187" max="8187" width="12.81640625" style="12" customWidth="1"/>
    <col min="8188" max="8188" width="9.1796875" style="12" bestFit="1" customWidth="1"/>
    <col min="8189" max="8189" width="12.81640625" style="12" customWidth="1"/>
    <col min="8190" max="8190" width="17.1796875" style="12" customWidth="1"/>
    <col min="8191" max="8191" width="2.1796875" style="12" customWidth="1"/>
    <col min="8192" max="8192" width="8.81640625" style="12"/>
    <col min="8193" max="8193" width="42.81640625" style="12" customWidth="1"/>
    <col min="8194" max="8194" width="19.81640625" style="12" customWidth="1"/>
    <col min="8195" max="8195" width="5.81640625" style="12" customWidth="1"/>
    <col min="8196" max="8196" width="19.81640625" style="12" customWidth="1"/>
    <col min="8197" max="8197" width="4.81640625" style="12" customWidth="1"/>
    <col min="8198" max="8441" width="8.81640625" style="12"/>
    <col min="8442" max="8442" width="32.81640625" style="12" customWidth="1"/>
    <col min="8443" max="8443" width="12.81640625" style="12" customWidth="1"/>
    <col min="8444" max="8444" width="9.1796875" style="12" bestFit="1" customWidth="1"/>
    <col min="8445" max="8445" width="12.81640625" style="12" customWidth="1"/>
    <col min="8446" max="8446" width="17.1796875" style="12" customWidth="1"/>
    <col min="8447" max="8447" width="2.1796875" style="12" customWidth="1"/>
    <col min="8448" max="8448" width="8.81640625" style="12"/>
    <col min="8449" max="8449" width="42.81640625" style="12" customWidth="1"/>
    <col min="8450" max="8450" width="19.81640625" style="12" customWidth="1"/>
    <col min="8451" max="8451" width="5.81640625" style="12" customWidth="1"/>
    <col min="8452" max="8452" width="19.81640625" style="12" customWidth="1"/>
    <col min="8453" max="8453" width="4.81640625" style="12" customWidth="1"/>
    <col min="8454" max="8697" width="8.81640625" style="12"/>
    <col min="8698" max="8698" width="32.81640625" style="12" customWidth="1"/>
    <col min="8699" max="8699" width="12.81640625" style="12" customWidth="1"/>
    <col min="8700" max="8700" width="9.1796875" style="12" bestFit="1" customWidth="1"/>
    <col min="8701" max="8701" width="12.81640625" style="12" customWidth="1"/>
    <col min="8702" max="8702" width="17.1796875" style="12" customWidth="1"/>
    <col min="8703" max="8703" width="2.1796875" style="12" customWidth="1"/>
    <col min="8704" max="8704" width="8.81640625" style="12"/>
    <col min="8705" max="8705" width="42.81640625" style="12" customWidth="1"/>
    <col min="8706" max="8706" width="19.81640625" style="12" customWidth="1"/>
    <col min="8707" max="8707" width="5.81640625" style="12" customWidth="1"/>
    <col min="8708" max="8708" width="19.81640625" style="12" customWidth="1"/>
    <col min="8709" max="8709" width="4.81640625" style="12" customWidth="1"/>
    <col min="8710" max="8953" width="8.81640625" style="12"/>
    <col min="8954" max="8954" width="32.81640625" style="12" customWidth="1"/>
    <col min="8955" max="8955" width="12.81640625" style="12" customWidth="1"/>
    <col min="8956" max="8956" width="9.1796875" style="12" bestFit="1" customWidth="1"/>
    <col min="8957" max="8957" width="12.81640625" style="12" customWidth="1"/>
    <col min="8958" max="8958" width="17.1796875" style="12" customWidth="1"/>
    <col min="8959" max="8959" width="2.1796875" style="12" customWidth="1"/>
    <col min="8960" max="8960" width="8.81640625" style="12"/>
    <col min="8961" max="8961" width="42.81640625" style="12" customWidth="1"/>
    <col min="8962" max="8962" width="19.81640625" style="12" customWidth="1"/>
    <col min="8963" max="8963" width="5.81640625" style="12" customWidth="1"/>
    <col min="8964" max="8964" width="19.81640625" style="12" customWidth="1"/>
    <col min="8965" max="8965" width="4.81640625" style="12" customWidth="1"/>
    <col min="8966" max="9209" width="8.81640625" style="12"/>
    <col min="9210" max="9210" width="32.81640625" style="12" customWidth="1"/>
    <col min="9211" max="9211" width="12.81640625" style="12" customWidth="1"/>
    <col min="9212" max="9212" width="9.1796875" style="12" bestFit="1" customWidth="1"/>
    <col min="9213" max="9213" width="12.81640625" style="12" customWidth="1"/>
    <col min="9214" max="9214" width="17.1796875" style="12" customWidth="1"/>
    <col min="9215" max="9215" width="2.1796875" style="12" customWidth="1"/>
    <col min="9216" max="9216" width="8.81640625" style="12"/>
    <col min="9217" max="9217" width="42.81640625" style="12" customWidth="1"/>
    <col min="9218" max="9218" width="19.81640625" style="12" customWidth="1"/>
    <col min="9219" max="9219" width="5.81640625" style="12" customWidth="1"/>
    <col min="9220" max="9220" width="19.81640625" style="12" customWidth="1"/>
    <col min="9221" max="9221" width="4.81640625" style="12" customWidth="1"/>
    <col min="9222" max="9465" width="8.81640625" style="12"/>
    <col min="9466" max="9466" width="32.81640625" style="12" customWidth="1"/>
    <col min="9467" max="9467" width="12.81640625" style="12" customWidth="1"/>
    <col min="9468" max="9468" width="9.1796875" style="12" bestFit="1" customWidth="1"/>
    <col min="9469" max="9469" width="12.81640625" style="12" customWidth="1"/>
    <col min="9470" max="9470" width="17.1796875" style="12" customWidth="1"/>
    <col min="9471" max="9471" width="2.1796875" style="12" customWidth="1"/>
    <col min="9472" max="9472" width="8.81640625" style="12"/>
    <col min="9473" max="9473" width="42.81640625" style="12" customWidth="1"/>
    <col min="9474" max="9474" width="19.81640625" style="12" customWidth="1"/>
    <col min="9475" max="9475" width="5.81640625" style="12" customWidth="1"/>
    <col min="9476" max="9476" width="19.81640625" style="12" customWidth="1"/>
    <col min="9477" max="9477" width="4.81640625" style="12" customWidth="1"/>
    <col min="9478" max="9721" width="8.81640625" style="12"/>
    <col min="9722" max="9722" width="32.81640625" style="12" customWidth="1"/>
    <col min="9723" max="9723" width="12.81640625" style="12" customWidth="1"/>
    <col min="9724" max="9724" width="9.1796875" style="12" bestFit="1" customWidth="1"/>
    <col min="9725" max="9725" width="12.81640625" style="12" customWidth="1"/>
    <col min="9726" max="9726" width="17.1796875" style="12" customWidth="1"/>
    <col min="9727" max="9727" width="2.1796875" style="12" customWidth="1"/>
    <col min="9728" max="9728" width="8.81640625" style="12"/>
    <col min="9729" max="9729" width="42.81640625" style="12" customWidth="1"/>
    <col min="9730" max="9730" width="19.81640625" style="12" customWidth="1"/>
    <col min="9731" max="9731" width="5.81640625" style="12" customWidth="1"/>
    <col min="9732" max="9732" width="19.81640625" style="12" customWidth="1"/>
    <col min="9733" max="9733" width="4.81640625" style="12" customWidth="1"/>
    <col min="9734" max="9977" width="8.81640625" style="12"/>
    <col min="9978" max="9978" width="32.81640625" style="12" customWidth="1"/>
    <col min="9979" max="9979" width="12.81640625" style="12" customWidth="1"/>
    <col min="9980" max="9980" width="9.1796875" style="12" bestFit="1" customWidth="1"/>
    <col min="9981" max="9981" width="12.81640625" style="12" customWidth="1"/>
    <col min="9982" max="9982" width="17.1796875" style="12" customWidth="1"/>
    <col min="9983" max="9983" width="2.1796875" style="12" customWidth="1"/>
    <col min="9984" max="9984" width="8.81640625" style="12"/>
    <col min="9985" max="9985" width="42.81640625" style="12" customWidth="1"/>
    <col min="9986" max="9986" width="19.81640625" style="12" customWidth="1"/>
    <col min="9987" max="9987" width="5.81640625" style="12" customWidth="1"/>
    <col min="9988" max="9988" width="19.81640625" style="12" customWidth="1"/>
    <col min="9989" max="9989" width="4.81640625" style="12" customWidth="1"/>
    <col min="9990" max="10233" width="8.81640625" style="12"/>
    <col min="10234" max="10234" width="32.81640625" style="12" customWidth="1"/>
    <col min="10235" max="10235" width="12.81640625" style="12" customWidth="1"/>
    <col min="10236" max="10236" width="9.1796875" style="12" bestFit="1" customWidth="1"/>
    <col min="10237" max="10237" width="12.81640625" style="12" customWidth="1"/>
    <col min="10238" max="10238" width="17.1796875" style="12" customWidth="1"/>
    <col min="10239" max="10239" width="2.1796875" style="12" customWidth="1"/>
    <col min="10240" max="10240" width="8.81640625" style="12"/>
    <col min="10241" max="10241" width="42.81640625" style="12" customWidth="1"/>
    <col min="10242" max="10242" width="19.81640625" style="12" customWidth="1"/>
    <col min="10243" max="10243" width="5.81640625" style="12" customWidth="1"/>
    <col min="10244" max="10244" width="19.81640625" style="12" customWidth="1"/>
    <col min="10245" max="10245" width="4.81640625" style="12" customWidth="1"/>
    <col min="10246" max="10489" width="8.81640625" style="12"/>
    <col min="10490" max="10490" width="32.81640625" style="12" customWidth="1"/>
    <col min="10491" max="10491" width="12.81640625" style="12" customWidth="1"/>
    <col min="10492" max="10492" width="9.1796875" style="12" bestFit="1" customWidth="1"/>
    <col min="10493" max="10493" width="12.81640625" style="12" customWidth="1"/>
    <col min="10494" max="10494" width="17.1796875" style="12" customWidth="1"/>
    <col min="10495" max="10495" width="2.1796875" style="12" customWidth="1"/>
    <col min="10496" max="10496" width="8.81640625" style="12"/>
    <col min="10497" max="10497" width="42.81640625" style="12" customWidth="1"/>
    <col min="10498" max="10498" width="19.81640625" style="12" customWidth="1"/>
    <col min="10499" max="10499" width="5.81640625" style="12" customWidth="1"/>
    <col min="10500" max="10500" width="19.81640625" style="12" customWidth="1"/>
    <col min="10501" max="10501" width="4.81640625" style="12" customWidth="1"/>
    <col min="10502" max="10745" width="8.81640625" style="12"/>
    <col min="10746" max="10746" width="32.81640625" style="12" customWidth="1"/>
    <col min="10747" max="10747" width="12.81640625" style="12" customWidth="1"/>
    <col min="10748" max="10748" width="9.1796875" style="12" bestFit="1" customWidth="1"/>
    <col min="10749" max="10749" width="12.81640625" style="12" customWidth="1"/>
    <col min="10750" max="10750" width="17.1796875" style="12" customWidth="1"/>
    <col min="10751" max="10751" width="2.1796875" style="12" customWidth="1"/>
    <col min="10752" max="10752" width="8.81640625" style="12"/>
    <col min="10753" max="10753" width="42.81640625" style="12" customWidth="1"/>
    <col min="10754" max="10754" width="19.81640625" style="12" customWidth="1"/>
    <col min="10755" max="10755" width="5.81640625" style="12" customWidth="1"/>
    <col min="10756" max="10756" width="19.81640625" style="12" customWidth="1"/>
    <col min="10757" max="10757" width="4.81640625" style="12" customWidth="1"/>
    <col min="10758" max="11001" width="8.81640625" style="12"/>
    <col min="11002" max="11002" width="32.81640625" style="12" customWidth="1"/>
    <col min="11003" max="11003" width="12.81640625" style="12" customWidth="1"/>
    <col min="11004" max="11004" width="9.1796875" style="12" bestFit="1" customWidth="1"/>
    <col min="11005" max="11005" width="12.81640625" style="12" customWidth="1"/>
    <col min="11006" max="11006" width="17.1796875" style="12" customWidth="1"/>
    <col min="11007" max="11007" width="2.1796875" style="12" customWidth="1"/>
    <col min="11008" max="11008" width="8.81640625" style="12"/>
    <col min="11009" max="11009" width="42.81640625" style="12" customWidth="1"/>
    <col min="11010" max="11010" width="19.81640625" style="12" customWidth="1"/>
    <col min="11011" max="11011" width="5.81640625" style="12" customWidth="1"/>
    <col min="11012" max="11012" width="19.81640625" style="12" customWidth="1"/>
    <col min="11013" max="11013" width="4.81640625" style="12" customWidth="1"/>
    <col min="11014" max="11257" width="8.81640625" style="12"/>
    <col min="11258" max="11258" width="32.81640625" style="12" customWidth="1"/>
    <col min="11259" max="11259" width="12.81640625" style="12" customWidth="1"/>
    <col min="11260" max="11260" width="9.1796875" style="12" bestFit="1" customWidth="1"/>
    <col min="11261" max="11261" width="12.81640625" style="12" customWidth="1"/>
    <col min="11262" max="11262" width="17.1796875" style="12" customWidth="1"/>
    <col min="11263" max="11263" width="2.1796875" style="12" customWidth="1"/>
    <col min="11264" max="11264" width="8.81640625" style="12"/>
    <col min="11265" max="11265" width="42.81640625" style="12" customWidth="1"/>
    <col min="11266" max="11266" width="19.81640625" style="12" customWidth="1"/>
    <col min="11267" max="11267" width="5.81640625" style="12" customWidth="1"/>
    <col min="11268" max="11268" width="19.81640625" style="12" customWidth="1"/>
    <col min="11269" max="11269" width="4.81640625" style="12" customWidth="1"/>
    <col min="11270" max="11513" width="8.81640625" style="12"/>
    <col min="11514" max="11514" width="32.81640625" style="12" customWidth="1"/>
    <col min="11515" max="11515" width="12.81640625" style="12" customWidth="1"/>
    <col min="11516" max="11516" width="9.1796875" style="12" bestFit="1" customWidth="1"/>
    <col min="11517" max="11517" width="12.81640625" style="12" customWidth="1"/>
    <col min="11518" max="11518" width="17.1796875" style="12" customWidth="1"/>
    <col min="11519" max="11519" width="2.1796875" style="12" customWidth="1"/>
    <col min="11520" max="11520" width="8.81640625" style="12"/>
    <col min="11521" max="11521" width="42.81640625" style="12" customWidth="1"/>
    <col min="11522" max="11522" width="19.81640625" style="12" customWidth="1"/>
    <col min="11523" max="11523" width="5.81640625" style="12" customWidth="1"/>
    <col min="11524" max="11524" width="19.81640625" style="12" customWidth="1"/>
    <col min="11525" max="11525" width="4.81640625" style="12" customWidth="1"/>
    <col min="11526" max="11769" width="8.81640625" style="12"/>
    <col min="11770" max="11770" width="32.81640625" style="12" customWidth="1"/>
    <col min="11771" max="11771" width="12.81640625" style="12" customWidth="1"/>
    <col min="11772" max="11772" width="9.1796875" style="12" bestFit="1" customWidth="1"/>
    <col min="11773" max="11773" width="12.81640625" style="12" customWidth="1"/>
    <col min="11774" max="11774" width="17.1796875" style="12" customWidth="1"/>
    <col min="11775" max="11775" width="2.1796875" style="12" customWidth="1"/>
    <col min="11776" max="11776" width="8.81640625" style="12"/>
    <col min="11777" max="11777" width="42.81640625" style="12" customWidth="1"/>
    <col min="11778" max="11778" width="19.81640625" style="12" customWidth="1"/>
    <col min="11779" max="11779" width="5.81640625" style="12" customWidth="1"/>
    <col min="11780" max="11780" width="19.81640625" style="12" customWidth="1"/>
    <col min="11781" max="11781" width="4.81640625" style="12" customWidth="1"/>
    <col min="11782" max="12025" width="8.81640625" style="12"/>
    <col min="12026" max="12026" width="32.81640625" style="12" customWidth="1"/>
    <col min="12027" max="12027" width="12.81640625" style="12" customWidth="1"/>
    <col min="12028" max="12028" width="9.1796875" style="12" bestFit="1" customWidth="1"/>
    <col min="12029" max="12029" width="12.81640625" style="12" customWidth="1"/>
    <col min="12030" max="12030" width="17.1796875" style="12" customWidth="1"/>
    <col min="12031" max="12031" width="2.1796875" style="12" customWidth="1"/>
    <col min="12032" max="12032" width="8.81640625" style="12"/>
    <col min="12033" max="12033" width="42.81640625" style="12" customWidth="1"/>
    <col min="12034" max="12034" width="19.81640625" style="12" customWidth="1"/>
    <col min="12035" max="12035" width="5.81640625" style="12" customWidth="1"/>
    <col min="12036" max="12036" width="19.81640625" style="12" customWidth="1"/>
    <col min="12037" max="12037" width="4.81640625" style="12" customWidth="1"/>
    <col min="12038" max="12281" width="8.81640625" style="12"/>
    <col min="12282" max="12282" width="32.81640625" style="12" customWidth="1"/>
    <col min="12283" max="12283" width="12.81640625" style="12" customWidth="1"/>
    <col min="12284" max="12284" width="9.1796875" style="12" bestFit="1" customWidth="1"/>
    <col min="12285" max="12285" width="12.81640625" style="12" customWidth="1"/>
    <col min="12286" max="12286" width="17.1796875" style="12" customWidth="1"/>
    <col min="12287" max="12287" width="2.1796875" style="12" customWidth="1"/>
    <col min="12288" max="12288" width="8.81640625" style="12"/>
    <col min="12289" max="12289" width="42.81640625" style="12" customWidth="1"/>
    <col min="12290" max="12290" width="19.81640625" style="12" customWidth="1"/>
    <col min="12291" max="12291" width="5.81640625" style="12" customWidth="1"/>
    <col min="12292" max="12292" width="19.81640625" style="12" customWidth="1"/>
    <col min="12293" max="12293" width="4.81640625" style="12" customWidth="1"/>
    <col min="12294" max="12537" width="8.81640625" style="12"/>
    <col min="12538" max="12538" width="32.81640625" style="12" customWidth="1"/>
    <col min="12539" max="12539" width="12.81640625" style="12" customWidth="1"/>
    <col min="12540" max="12540" width="9.1796875" style="12" bestFit="1" customWidth="1"/>
    <col min="12541" max="12541" width="12.81640625" style="12" customWidth="1"/>
    <col min="12542" max="12542" width="17.1796875" style="12" customWidth="1"/>
    <col min="12543" max="12543" width="2.1796875" style="12" customWidth="1"/>
    <col min="12544" max="12544" width="8.81640625" style="12"/>
    <col min="12545" max="12545" width="42.81640625" style="12" customWidth="1"/>
    <col min="12546" max="12546" width="19.81640625" style="12" customWidth="1"/>
    <col min="12547" max="12547" width="5.81640625" style="12" customWidth="1"/>
    <col min="12548" max="12548" width="19.81640625" style="12" customWidth="1"/>
    <col min="12549" max="12549" width="4.81640625" style="12" customWidth="1"/>
    <col min="12550" max="12793" width="8.81640625" style="12"/>
    <col min="12794" max="12794" width="32.81640625" style="12" customWidth="1"/>
    <col min="12795" max="12795" width="12.81640625" style="12" customWidth="1"/>
    <col min="12796" max="12796" width="9.1796875" style="12" bestFit="1" customWidth="1"/>
    <col min="12797" max="12797" width="12.81640625" style="12" customWidth="1"/>
    <col min="12798" max="12798" width="17.1796875" style="12" customWidth="1"/>
    <col min="12799" max="12799" width="2.1796875" style="12" customWidth="1"/>
    <col min="12800" max="12800" width="8.81640625" style="12"/>
    <col min="12801" max="12801" width="42.81640625" style="12" customWidth="1"/>
    <col min="12802" max="12802" width="19.81640625" style="12" customWidth="1"/>
    <col min="12803" max="12803" width="5.81640625" style="12" customWidth="1"/>
    <col min="12804" max="12804" width="19.81640625" style="12" customWidth="1"/>
    <col min="12805" max="12805" width="4.81640625" style="12" customWidth="1"/>
    <col min="12806" max="13049" width="8.81640625" style="12"/>
    <col min="13050" max="13050" width="32.81640625" style="12" customWidth="1"/>
    <col min="13051" max="13051" width="12.81640625" style="12" customWidth="1"/>
    <col min="13052" max="13052" width="9.1796875" style="12" bestFit="1" customWidth="1"/>
    <col min="13053" max="13053" width="12.81640625" style="12" customWidth="1"/>
    <col min="13054" max="13054" width="17.1796875" style="12" customWidth="1"/>
    <col min="13055" max="13055" width="2.1796875" style="12" customWidth="1"/>
    <col min="13056" max="13056" width="8.81640625" style="12"/>
    <col min="13057" max="13057" width="42.81640625" style="12" customWidth="1"/>
    <col min="13058" max="13058" width="19.81640625" style="12" customWidth="1"/>
    <col min="13059" max="13059" width="5.81640625" style="12" customWidth="1"/>
    <col min="13060" max="13060" width="19.81640625" style="12" customWidth="1"/>
    <col min="13061" max="13061" width="4.81640625" style="12" customWidth="1"/>
    <col min="13062" max="13305" width="8.81640625" style="12"/>
    <col min="13306" max="13306" width="32.81640625" style="12" customWidth="1"/>
    <col min="13307" max="13307" width="12.81640625" style="12" customWidth="1"/>
    <col min="13308" max="13308" width="9.1796875" style="12" bestFit="1" customWidth="1"/>
    <col min="13309" max="13309" width="12.81640625" style="12" customWidth="1"/>
    <col min="13310" max="13310" width="17.1796875" style="12" customWidth="1"/>
    <col min="13311" max="13311" width="2.1796875" style="12" customWidth="1"/>
    <col min="13312" max="13312" width="8.81640625" style="12"/>
    <col min="13313" max="13313" width="42.81640625" style="12" customWidth="1"/>
    <col min="13314" max="13314" width="19.81640625" style="12" customWidth="1"/>
    <col min="13315" max="13315" width="5.81640625" style="12" customWidth="1"/>
    <col min="13316" max="13316" width="19.81640625" style="12" customWidth="1"/>
    <col min="13317" max="13317" width="4.81640625" style="12" customWidth="1"/>
    <col min="13318" max="13561" width="8.81640625" style="12"/>
    <col min="13562" max="13562" width="32.81640625" style="12" customWidth="1"/>
    <col min="13563" max="13563" width="12.81640625" style="12" customWidth="1"/>
    <col min="13564" max="13564" width="9.1796875" style="12" bestFit="1" customWidth="1"/>
    <col min="13565" max="13565" width="12.81640625" style="12" customWidth="1"/>
    <col min="13566" max="13566" width="17.1796875" style="12" customWidth="1"/>
    <col min="13567" max="13567" width="2.1796875" style="12" customWidth="1"/>
    <col min="13568" max="13568" width="8.81640625" style="12"/>
    <col min="13569" max="13569" width="42.81640625" style="12" customWidth="1"/>
    <col min="13570" max="13570" width="19.81640625" style="12" customWidth="1"/>
    <col min="13571" max="13571" width="5.81640625" style="12" customWidth="1"/>
    <col min="13572" max="13572" width="19.81640625" style="12" customWidth="1"/>
    <col min="13573" max="13573" width="4.81640625" style="12" customWidth="1"/>
    <col min="13574" max="13817" width="8.81640625" style="12"/>
    <col min="13818" max="13818" width="32.81640625" style="12" customWidth="1"/>
    <col min="13819" max="13819" width="12.81640625" style="12" customWidth="1"/>
    <col min="13820" max="13820" width="9.1796875" style="12" bestFit="1" customWidth="1"/>
    <col min="13821" max="13821" width="12.81640625" style="12" customWidth="1"/>
    <col min="13822" max="13822" width="17.1796875" style="12" customWidth="1"/>
    <col min="13823" max="13823" width="2.1796875" style="12" customWidth="1"/>
    <col min="13824" max="13824" width="8.81640625" style="12"/>
    <col min="13825" max="13825" width="42.81640625" style="12" customWidth="1"/>
    <col min="13826" max="13826" width="19.81640625" style="12" customWidth="1"/>
    <col min="13827" max="13827" width="5.81640625" style="12" customWidth="1"/>
    <col min="13828" max="13828" width="19.81640625" style="12" customWidth="1"/>
    <col min="13829" max="13829" width="4.81640625" style="12" customWidth="1"/>
    <col min="13830" max="14073" width="8.81640625" style="12"/>
    <col min="14074" max="14074" width="32.81640625" style="12" customWidth="1"/>
    <col min="14075" max="14075" width="12.81640625" style="12" customWidth="1"/>
    <col min="14076" max="14076" width="9.1796875" style="12" bestFit="1" customWidth="1"/>
    <col min="14077" max="14077" width="12.81640625" style="12" customWidth="1"/>
    <col min="14078" max="14078" width="17.1796875" style="12" customWidth="1"/>
    <col min="14079" max="14079" width="2.1796875" style="12" customWidth="1"/>
    <col min="14080" max="14080" width="8.81640625" style="12"/>
    <col min="14081" max="14081" width="42.81640625" style="12" customWidth="1"/>
    <col min="14082" max="14082" width="19.81640625" style="12" customWidth="1"/>
    <col min="14083" max="14083" width="5.81640625" style="12" customWidth="1"/>
    <col min="14084" max="14084" width="19.81640625" style="12" customWidth="1"/>
    <col min="14085" max="14085" width="4.81640625" style="12" customWidth="1"/>
    <col min="14086" max="14329" width="8.81640625" style="12"/>
    <col min="14330" max="14330" width="32.81640625" style="12" customWidth="1"/>
    <col min="14331" max="14331" width="12.81640625" style="12" customWidth="1"/>
    <col min="14332" max="14332" width="9.1796875" style="12" bestFit="1" customWidth="1"/>
    <col min="14333" max="14333" width="12.81640625" style="12" customWidth="1"/>
    <col min="14334" max="14334" width="17.1796875" style="12" customWidth="1"/>
    <col min="14335" max="14335" width="2.1796875" style="12" customWidth="1"/>
    <col min="14336" max="14336" width="8.81640625" style="12"/>
    <col min="14337" max="14337" width="42.81640625" style="12" customWidth="1"/>
    <col min="14338" max="14338" width="19.81640625" style="12" customWidth="1"/>
    <col min="14339" max="14339" width="5.81640625" style="12" customWidth="1"/>
    <col min="14340" max="14340" width="19.81640625" style="12" customWidth="1"/>
    <col min="14341" max="14341" width="4.81640625" style="12" customWidth="1"/>
    <col min="14342" max="14585" width="8.81640625" style="12"/>
    <col min="14586" max="14586" width="32.81640625" style="12" customWidth="1"/>
    <col min="14587" max="14587" width="12.81640625" style="12" customWidth="1"/>
    <col min="14588" max="14588" width="9.1796875" style="12" bestFit="1" customWidth="1"/>
    <col min="14589" max="14589" width="12.81640625" style="12" customWidth="1"/>
    <col min="14590" max="14590" width="17.1796875" style="12" customWidth="1"/>
    <col min="14591" max="14591" width="2.1796875" style="12" customWidth="1"/>
    <col min="14592" max="14592" width="8.81640625" style="12"/>
    <col min="14593" max="14593" width="42.81640625" style="12" customWidth="1"/>
    <col min="14594" max="14594" width="19.81640625" style="12" customWidth="1"/>
    <col min="14595" max="14595" width="5.81640625" style="12" customWidth="1"/>
    <col min="14596" max="14596" width="19.81640625" style="12" customWidth="1"/>
    <col min="14597" max="14597" width="4.81640625" style="12" customWidth="1"/>
    <col min="14598" max="14841" width="8.81640625" style="12"/>
    <col min="14842" max="14842" width="32.81640625" style="12" customWidth="1"/>
    <col min="14843" max="14843" width="12.81640625" style="12" customWidth="1"/>
    <col min="14844" max="14844" width="9.1796875" style="12" bestFit="1" customWidth="1"/>
    <col min="14845" max="14845" width="12.81640625" style="12" customWidth="1"/>
    <col min="14846" max="14846" width="17.1796875" style="12" customWidth="1"/>
    <col min="14847" max="14847" width="2.1796875" style="12" customWidth="1"/>
    <col min="14848" max="14848" width="8.81640625" style="12"/>
    <col min="14849" max="14849" width="42.81640625" style="12" customWidth="1"/>
    <col min="14850" max="14850" width="19.81640625" style="12" customWidth="1"/>
    <col min="14851" max="14851" width="5.81640625" style="12" customWidth="1"/>
    <col min="14852" max="14852" width="19.81640625" style="12" customWidth="1"/>
    <col min="14853" max="14853" width="4.81640625" style="12" customWidth="1"/>
    <col min="14854" max="15097" width="8.81640625" style="12"/>
    <col min="15098" max="15098" width="32.81640625" style="12" customWidth="1"/>
    <col min="15099" max="15099" width="12.81640625" style="12" customWidth="1"/>
    <col min="15100" max="15100" width="9.1796875" style="12" bestFit="1" customWidth="1"/>
    <col min="15101" max="15101" width="12.81640625" style="12" customWidth="1"/>
    <col min="15102" max="15102" width="17.1796875" style="12" customWidth="1"/>
    <col min="15103" max="15103" width="2.1796875" style="12" customWidth="1"/>
    <col min="15104" max="15104" width="8.81640625" style="12"/>
    <col min="15105" max="15105" width="42.81640625" style="12" customWidth="1"/>
    <col min="15106" max="15106" width="19.81640625" style="12" customWidth="1"/>
    <col min="15107" max="15107" width="5.81640625" style="12" customWidth="1"/>
    <col min="15108" max="15108" width="19.81640625" style="12" customWidth="1"/>
    <col min="15109" max="15109" width="4.81640625" style="12" customWidth="1"/>
    <col min="15110" max="15353" width="8.81640625" style="12"/>
    <col min="15354" max="15354" width="32.81640625" style="12" customWidth="1"/>
    <col min="15355" max="15355" width="12.81640625" style="12" customWidth="1"/>
    <col min="15356" max="15356" width="9.1796875" style="12" bestFit="1" customWidth="1"/>
    <col min="15357" max="15357" width="12.81640625" style="12" customWidth="1"/>
    <col min="15358" max="15358" width="17.1796875" style="12" customWidth="1"/>
    <col min="15359" max="15359" width="2.1796875" style="12" customWidth="1"/>
    <col min="15360" max="15360" width="8.81640625" style="12"/>
    <col min="15361" max="15361" width="42.81640625" style="12" customWidth="1"/>
    <col min="15362" max="15362" width="19.81640625" style="12" customWidth="1"/>
    <col min="15363" max="15363" width="5.81640625" style="12" customWidth="1"/>
    <col min="15364" max="15364" width="19.81640625" style="12" customWidth="1"/>
    <col min="15365" max="15365" width="4.81640625" style="12" customWidth="1"/>
    <col min="15366" max="15609" width="8.81640625" style="12"/>
    <col min="15610" max="15610" width="32.81640625" style="12" customWidth="1"/>
    <col min="15611" max="15611" width="12.81640625" style="12" customWidth="1"/>
    <col min="15612" max="15612" width="9.1796875" style="12" bestFit="1" customWidth="1"/>
    <col min="15613" max="15613" width="12.81640625" style="12" customWidth="1"/>
    <col min="15614" max="15614" width="17.1796875" style="12" customWidth="1"/>
    <col min="15615" max="15615" width="2.1796875" style="12" customWidth="1"/>
    <col min="15616" max="15616" width="8.81640625" style="12"/>
    <col min="15617" max="15617" width="42.81640625" style="12" customWidth="1"/>
    <col min="15618" max="15618" width="19.81640625" style="12" customWidth="1"/>
    <col min="15619" max="15619" width="5.81640625" style="12" customWidth="1"/>
    <col min="15620" max="15620" width="19.81640625" style="12" customWidth="1"/>
    <col min="15621" max="15621" width="4.81640625" style="12" customWidth="1"/>
    <col min="15622" max="15865" width="8.81640625" style="12"/>
    <col min="15866" max="15866" width="32.81640625" style="12" customWidth="1"/>
    <col min="15867" max="15867" width="12.81640625" style="12" customWidth="1"/>
    <col min="15868" max="15868" width="9.1796875" style="12" bestFit="1" customWidth="1"/>
    <col min="15869" max="15869" width="12.81640625" style="12" customWidth="1"/>
    <col min="15870" max="15870" width="17.1796875" style="12" customWidth="1"/>
    <col min="15871" max="15871" width="2.1796875" style="12" customWidth="1"/>
    <col min="15872" max="15872" width="8.81640625" style="12"/>
    <col min="15873" max="15873" width="42.81640625" style="12" customWidth="1"/>
    <col min="15874" max="15874" width="19.81640625" style="12" customWidth="1"/>
    <col min="15875" max="15875" width="5.81640625" style="12" customWidth="1"/>
    <col min="15876" max="15876" width="19.81640625" style="12" customWidth="1"/>
    <col min="15877" max="15877" width="4.81640625" style="12" customWidth="1"/>
    <col min="15878" max="16121" width="8.81640625" style="12"/>
    <col min="16122" max="16122" width="32.81640625" style="12" customWidth="1"/>
    <col min="16123" max="16123" width="12.81640625" style="12" customWidth="1"/>
    <col min="16124" max="16124" width="9.1796875" style="12" bestFit="1" customWidth="1"/>
    <col min="16125" max="16125" width="12.81640625" style="12" customWidth="1"/>
    <col min="16126" max="16126" width="17.1796875" style="12" customWidth="1"/>
    <col min="16127" max="16127" width="2.1796875" style="12" customWidth="1"/>
    <col min="16128" max="16128" width="8.81640625" style="12"/>
    <col min="16129" max="16129" width="42.81640625" style="12" customWidth="1"/>
    <col min="16130" max="16130" width="19.81640625" style="12" customWidth="1"/>
    <col min="16131" max="16131" width="5.81640625" style="12" customWidth="1"/>
    <col min="16132" max="16132" width="19.81640625" style="12" customWidth="1"/>
    <col min="16133" max="16133" width="4.81640625" style="12" customWidth="1"/>
    <col min="16134" max="16377" width="8.81640625" style="12"/>
    <col min="16378" max="16378" width="32.81640625" style="12" customWidth="1"/>
    <col min="16379" max="16379" width="12.81640625" style="12" customWidth="1"/>
    <col min="16380" max="16380" width="9.1796875" style="12" bestFit="1" customWidth="1"/>
    <col min="16381" max="16381" width="12.81640625" style="12" customWidth="1"/>
    <col min="16382" max="16382" width="17.1796875" style="12" customWidth="1"/>
    <col min="16383" max="16383" width="2.1796875" style="12" customWidth="1"/>
    <col min="16384" max="16384" width="8.81640625" style="12"/>
  </cols>
  <sheetData>
    <row r="1" spans="1:7" ht="5.25" customHeight="1" thickBot="1" x14ac:dyDescent="0.35">
      <c r="A1" s="315" t="s">
        <v>6</v>
      </c>
    </row>
    <row r="2" spans="1:7" ht="16" thickBot="1" x14ac:dyDescent="0.4">
      <c r="A2" s="547" t="s">
        <v>149</v>
      </c>
      <c r="B2" s="548"/>
      <c r="C2" s="548"/>
      <c r="D2" s="549"/>
      <c r="E2" s="303" t="s">
        <v>1051</v>
      </c>
    </row>
    <row r="3" spans="1:7" ht="15.5" x14ac:dyDescent="0.35">
      <c r="A3" s="550" t="s">
        <v>109</v>
      </c>
      <c r="B3" s="630"/>
      <c r="C3" s="631"/>
      <c r="D3" s="632"/>
      <c r="E3" s="311" t="s">
        <v>1052</v>
      </c>
    </row>
    <row r="4" spans="1:7" ht="15.5" x14ac:dyDescent="0.35">
      <c r="A4" s="550" t="s">
        <v>4</v>
      </c>
      <c r="B4" s="633"/>
      <c r="C4" s="634"/>
      <c r="D4" s="635"/>
      <c r="E4" s="311" t="s">
        <v>1053</v>
      </c>
    </row>
    <row r="5" spans="1:7" ht="16" thickBot="1" x14ac:dyDescent="0.4">
      <c r="A5" s="551" t="s">
        <v>108</v>
      </c>
      <c r="B5" s="636"/>
      <c r="C5" s="637"/>
      <c r="D5" s="638"/>
      <c r="E5" s="311" t="s">
        <v>107</v>
      </c>
    </row>
    <row r="6" spans="1:7" ht="12" customHeight="1" thickBot="1" x14ac:dyDescent="0.35">
      <c r="A6" s="552"/>
      <c r="B6" s="553"/>
      <c r="C6" s="554"/>
      <c r="D6" s="555"/>
    </row>
    <row r="7" spans="1:7" ht="16" thickBot="1" x14ac:dyDescent="0.4">
      <c r="A7" s="215" t="s">
        <v>148</v>
      </c>
      <c r="B7" s="217"/>
      <c r="C7" s="1020"/>
      <c r="D7" s="1021"/>
    </row>
    <row r="8" spans="1:7" ht="12" customHeight="1" thickBot="1" x14ac:dyDescent="0.4">
      <c r="A8" s="556"/>
      <c r="B8" s="557"/>
      <c r="C8" s="557"/>
      <c r="D8" s="558"/>
    </row>
    <row r="9" spans="1:7" ht="16" thickBot="1" x14ac:dyDescent="0.4">
      <c r="A9" s="559" t="s">
        <v>147</v>
      </c>
      <c r="B9" s="560" t="s">
        <v>17</v>
      </c>
      <c r="C9" s="217"/>
      <c r="D9" s="561" t="s">
        <v>16</v>
      </c>
      <c r="E9" s="562"/>
      <c r="F9" s="563"/>
      <c r="G9" s="563"/>
    </row>
    <row r="10" spans="1:7" ht="15.5" x14ac:dyDescent="0.35">
      <c r="A10" s="219" t="s">
        <v>15</v>
      </c>
      <c r="B10" s="639"/>
      <c r="C10" s="564">
        <f>B10/60</f>
        <v>0</v>
      </c>
      <c r="D10" s="565"/>
      <c r="E10" s="566"/>
      <c r="F10" s="567"/>
      <c r="G10" s="567"/>
    </row>
    <row r="11" spans="1:7" ht="15.5" x14ac:dyDescent="0.35">
      <c r="A11" s="219" t="s">
        <v>14</v>
      </c>
      <c r="B11" s="640"/>
      <c r="C11" s="564"/>
      <c r="D11" s="565"/>
      <c r="E11" s="566"/>
      <c r="F11" s="567"/>
      <c r="G11" s="567"/>
    </row>
    <row r="12" spans="1:7" ht="15.5" x14ac:dyDescent="0.35">
      <c r="A12" s="219" t="s">
        <v>1054</v>
      </c>
      <c r="B12" s="641"/>
      <c r="C12" s="564"/>
      <c r="D12" s="565"/>
      <c r="E12" s="566"/>
      <c r="F12" s="567"/>
      <c r="G12" s="567"/>
    </row>
    <row r="13" spans="1:7" ht="15.5" x14ac:dyDescent="0.35">
      <c r="A13" s="219" t="s">
        <v>13</v>
      </c>
      <c r="B13" s="568">
        <v>8760</v>
      </c>
      <c r="C13" s="564"/>
      <c r="D13" s="569"/>
      <c r="G13" s="567"/>
    </row>
    <row r="14" spans="1:7" ht="15.5" x14ac:dyDescent="0.35">
      <c r="A14" s="219" t="s">
        <v>12</v>
      </c>
      <c r="B14" s="570" t="e">
        <f>B13/C10*B11</f>
        <v>#DIV/0!</v>
      </c>
      <c r="C14" s="564"/>
      <c r="D14" s="642"/>
      <c r="E14" s="566"/>
      <c r="F14" s="567"/>
      <c r="G14" s="567"/>
    </row>
    <row r="15" spans="1:7" ht="15.5" x14ac:dyDescent="0.35">
      <c r="A15" s="219" t="s">
        <v>11</v>
      </c>
      <c r="B15" s="571"/>
      <c r="C15" s="572"/>
      <c r="D15" s="643"/>
      <c r="E15" s="566"/>
      <c r="F15" s="567"/>
      <c r="G15" s="573"/>
    </row>
    <row r="16" spans="1:7" ht="12" customHeight="1" thickBot="1" x14ac:dyDescent="0.4">
      <c r="A16" s="229"/>
      <c r="B16" s="574"/>
      <c r="C16" s="231"/>
      <c r="D16" s="575"/>
      <c r="E16" s="311"/>
      <c r="F16" s="543"/>
      <c r="G16" s="543"/>
    </row>
    <row r="17" spans="1:10" ht="12" customHeight="1" thickBot="1" x14ac:dyDescent="0.4">
      <c r="A17" s="234"/>
      <c r="B17" s="235"/>
      <c r="C17" s="236"/>
      <c r="D17" s="482"/>
      <c r="E17" s="576"/>
      <c r="F17" s="543"/>
      <c r="G17" s="543"/>
    </row>
    <row r="18" spans="1:10" ht="16" thickBot="1" x14ac:dyDescent="0.4">
      <c r="A18" s="219" t="s">
        <v>10</v>
      </c>
      <c r="B18" s="577"/>
      <c r="C18" s="578"/>
      <c r="D18" s="579" t="e">
        <f>(B14-D14)*B12</f>
        <v>#DIV/0!</v>
      </c>
      <c r="E18" s="543"/>
      <c r="F18" s="543"/>
      <c r="G18" s="543"/>
      <c r="I18" s="519"/>
      <c r="J18" s="519"/>
    </row>
    <row r="19" spans="1:10" ht="16" thickBot="1" x14ac:dyDescent="0.4">
      <c r="A19" s="219" t="s">
        <v>9</v>
      </c>
      <c r="B19" s="577"/>
      <c r="C19" s="578"/>
      <c r="D19" s="580" t="e">
        <f>D18*10</f>
        <v>#DIV/0!</v>
      </c>
      <c r="E19" s="543"/>
      <c r="F19" s="543"/>
      <c r="G19" s="543"/>
      <c r="I19" s="581"/>
      <c r="J19" s="581"/>
    </row>
    <row r="20" spans="1:10" ht="16" thickBot="1" x14ac:dyDescent="0.4">
      <c r="A20" s="219" t="s">
        <v>8</v>
      </c>
      <c r="B20" s="577"/>
      <c r="C20" s="578"/>
      <c r="D20" s="582" t="e">
        <f>D19/D15</f>
        <v>#DIV/0!</v>
      </c>
      <c r="E20" s="543"/>
      <c r="F20" s="583"/>
      <c r="G20" s="583"/>
      <c r="I20" s="581"/>
      <c r="J20" s="581"/>
    </row>
    <row r="21" spans="1:10" x14ac:dyDescent="0.3">
      <c r="A21" s="584"/>
      <c r="B21" s="2" t="s">
        <v>7</v>
      </c>
      <c r="C21" s="585"/>
      <c r="D21" s="586"/>
      <c r="F21" s="587"/>
      <c r="G21" s="587"/>
      <c r="I21" s="587"/>
      <c r="J21" s="587"/>
    </row>
    <row r="22" spans="1:10" ht="13.5" thickBot="1" x14ac:dyDescent="0.35">
      <c r="A22" s="588"/>
      <c r="B22" s="231"/>
      <c r="C22" s="231"/>
      <c r="D22" s="233"/>
    </row>
    <row r="23" spans="1:10" x14ac:dyDescent="0.3">
      <c r="A23" s="589"/>
      <c r="D23" s="590"/>
    </row>
    <row r="24" spans="1:10" ht="13.5" thickBot="1" x14ac:dyDescent="0.35">
      <c r="A24" s="589"/>
      <c r="D24" s="590"/>
    </row>
    <row r="25" spans="1:10" ht="16" thickBot="1" x14ac:dyDescent="0.4">
      <c r="A25" s="559" t="s">
        <v>146</v>
      </c>
      <c r="B25" s="216" t="s">
        <v>17</v>
      </c>
      <c r="C25" s="217"/>
      <c r="D25" s="216" t="s">
        <v>16</v>
      </c>
      <c r="E25" s="562" t="s">
        <v>1055</v>
      </c>
      <c r="F25" s="311"/>
      <c r="G25" s="311"/>
      <c r="H25" s="311"/>
    </row>
    <row r="26" spans="1:10" ht="15.5" x14ac:dyDescent="0.35">
      <c r="A26" s="219" t="s">
        <v>145</v>
      </c>
      <c r="B26" s="644"/>
      <c r="C26" s="591"/>
      <c r="D26" s="592"/>
      <c r="E26" s="566" t="s">
        <v>1043</v>
      </c>
      <c r="F26" s="311" t="s">
        <v>1056</v>
      </c>
      <c r="G26" s="311"/>
      <c r="H26" s="311"/>
    </row>
    <row r="27" spans="1:10" ht="15.5" x14ac:dyDescent="0.35">
      <c r="A27" s="219" t="s">
        <v>144</v>
      </c>
      <c r="B27" s="645"/>
      <c r="C27" s="593"/>
      <c r="D27" s="647"/>
      <c r="E27" s="566" t="s">
        <v>1043</v>
      </c>
      <c r="F27" s="311" t="s">
        <v>1057</v>
      </c>
      <c r="G27" s="311"/>
      <c r="H27" s="311"/>
    </row>
    <row r="28" spans="1:10" ht="15.5" x14ac:dyDescent="0.35">
      <c r="A28" s="219" t="s">
        <v>143</v>
      </c>
      <c r="B28" s="646"/>
      <c r="C28" s="591"/>
      <c r="D28" s="594"/>
      <c r="E28" s="566" t="s">
        <v>1043</v>
      </c>
      <c r="F28" s="311" t="s">
        <v>42</v>
      </c>
      <c r="G28" s="311"/>
      <c r="H28" s="311"/>
    </row>
    <row r="29" spans="1:10" ht="15.5" x14ac:dyDescent="0.35">
      <c r="A29" s="219" t="s">
        <v>71</v>
      </c>
      <c r="B29" s="595" t="str">
        <f>IF(B28="Annual Professional Maintenance", "0.01", "0.03")</f>
        <v>0.03</v>
      </c>
      <c r="C29" s="591"/>
      <c r="D29" s="565"/>
      <c r="E29" s="566" t="s">
        <v>1043</v>
      </c>
      <c r="F29" s="311" t="s">
        <v>1058</v>
      </c>
      <c r="G29" s="311"/>
      <c r="H29" s="311"/>
    </row>
    <row r="30" spans="1:10" ht="15.5" x14ac:dyDescent="0.35">
      <c r="A30" s="219" t="s">
        <v>142</v>
      </c>
      <c r="B30" s="570">
        <f>B27*(1-B29)^(B5-B26)</f>
        <v>0</v>
      </c>
      <c r="C30" s="572"/>
      <c r="D30" s="565"/>
      <c r="E30" s="566" t="s">
        <v>1043</v>
      </c>
      <c r="F30" s="311" t="s">
        <v>1059</v>
      </c>
      <c r="G30" s="311"/>
      <c r="H30" s="311"/>
    </row>
    <row r="31" spans="1:10" ht="12" customHeight="1" x14ac:dyDescent="0.35">
      <c r="A31" s="219"/>
      <c r="B31" s="596"/>
      <c r="C31" s="572"/>
      <c r="D31" s="565"/>
      <c r="E31" s="311" t="s">
        <v>1060</v>
      </c>
      <c r="F31" s="311"/>
      <c r="G31" s="311"/>
      <c r="H31" s="311"/>
    </row>
    <row r="32" spans="1:10" ht="15.5" x14ac:dyDescent="0.35">
      <c r="A32" s="219" t="s">
        <v>141</v>
      </c>
      <c r="B32" s="648"/>
      <c r="C32" s="564"/>
      <c r="D32" s="565"/>
      <c r="E32" s="566" t="s">
        <v>1043</v>
      </c>
      <c r="F32" s="311" t="s">
        <v>1061</v>
      </c>
      <c r="G32" s="311"/>
      <c r="H32" s="311"/>
    </row>
    <row r="33" spans="1:8" ht="15.5" x14ac:dyDescent="0.35">
      <c r="A33" s="219" t="s">
        <v>140</v>
      </c>
      <c r="B33" s="649"/>
      <c r="C33" s="564"/>
      <c r="D33" s="565"/>
      <c r="E33" s="566" t="s">
        <v>1043</v>
      </c>
      <c r="F33" s="311" t="s">
        <v>1062</v>
      </c>
      <c r="G33" s="311"/>
      <c r="H33" s="311"/>
    </row>
    <row r="34" spans="1:8" ht="15.5" x14ac:dyDescent="0.35">
      <c r="A34" s="219"/>
      <c r="B34" s="597">
        <f>B33*B35</f>
        <v>0</v>
      </c>
      <c r="C34" s="564"/>
      <c r="D34" s="565"/>
      <c r="E34" s="566" t="s">
        <v>1043</v>
      </c>
      <c r="F34" s="311" t="s">
        <v>1063</v>
      </c>
      <c r="G34" s="311"/>
      <c r="H34" s="311"/>
    </row>
    <row r="35" spans="1:8" ht="15.5" x14ac:dyDescent="0.35">
      <c r="A35" s="219" t="s">
        <v>139</v>
      </c>
      <c r="B35" s="650"/>
      <c r="C35" s="572"/>
      <c r="D35" s="565"/>
      <c r="E35" s="566" t="s">
        <v>1043</v>
      </c>
      <c r="F35" s="311" t="s">
        <v>1064</v>
      </c>
      <c r="G35" s="311"/>
      <c r="H35" s="311"/>
    </row>
    <row r="36" spans="1:8" ht="12" customHeight="1" thickBot="1" x14ac:dyDescent="0.4">
      <c r="A36" s="200"/>
      <c r="B36" s="572"/>
      <c r="C36" s="572"/>
      <c r="D36" s="598"/>
      <c r="E36" s="566" t="s">
        <v>1043</v>
      </c>
      <c r="F36" s="311" t="s">
        <v>1065</v>
      </c>
      <c r="G36" s="311"/>
      <c r="H36" s="311"/>
    </row>
    <row r="37" spans="1:8" ht="16" thickBot="1" x14ac:dyDescent="0.4">
      <c r="A37" s="234"/>
      <c r="B37" s="599"/>
      <c r="C37" s="600"/>
      <c r="D37" s="601"/>
      <c r="E37" s="576" t="s">
        <v>1066</v>
      </c>
      <c r="F37" s="311"/>
      <c r="G37" s="311"/>
      <c r="H37" s="311"/>
    </row>
    <row r="38" spans="1:8" ht="16" thickBot="1" x14ac:dyDescent="0.4">
      <c r="A38" s="219" t="s">
        <v>138</v>
      </c>
      <c r="B38" s="564"/>
      <c r="C38" s="572"/>
      <c r="D38" s="602" t="e">
        <f>(D27-C40)*0.1</f>
        <v>#DIV/0!</v>
      </c>
      <c r="E38" s="311" t="s">
        <v>1067</v>
      </c>
      <c r="F38" s="311"/>
      <c r="G38" s="311"/>
      <c r="H38" s="311"/>
    </row>
    <row r="39" spans="1:8" ht="16" thickBot="1" x14ac:dyDescent="0.4">
      <c r="A39" s="219"/>
      <c r="B39" s="2" t="s">
        <v>137</v>
      </c>
      <c r="C39" s="585"/>
      <c r="D39" s="202"/>
      <c r="E39" s="311"/>
      <c r="F39" s="311"/>
      <c r="G39" s="311"/>
      <c r="H39" s="311"/>
    </row>
    <row r="40" spans="1:8" ht="16" thickBot="1" x14ac:dyDescent="0.4">
      <c r="A40" s="219" t="s">
        <v>136</v>
      </c>
      <c r="B40" s="564"/>
      <c r="C40" s="564" t="e">
        <f>B32/B34</f>
        <v>#DIV/0!</v>
      </c>
      <c r="D40" s="603">
        <f>(D27-B30)*0.1</f>
        <v>0</v>
      </c>
      <c r="E40" s="311" t="s">
        <v>1068</v>
      </c>
      <c r="F40" s="311"/>
      <c r="G40" s="311"/>
      <c r="H40" s="311"/>
    </row>
    <row r="41" spans="1:8" ht="15.5" x14ac:dyDescent="0.35">
      <c r="A41" s="219"/>
      <c r="B41" s="2" t="s">
        <v>135</v>
      </c>
      <c r="C41" s="585"/>
      <c r="D41" s="604"/>
    </row>
    <row r="42" spans="1:8" ht="13.5" thickBot="1" x14ac:dyDescent="0.35">
      <c r="A42" s="588"/>
      <c r="B42" s="231"/>
      <c r="C42" s="231"/>
      <c r="D42" s="605"/>
    </row>
    <row r="44" spans="1:8" ht="16" thickBot="1" x14ac:dyDescent="0.4">
      <c r="G44" s="606"/>
    </row>
    <row r="45" spans="1:8" ht="25.5" customHeight="1" thickBot="1" x14ac:dyDescent="0.35">
      <c r="A45" s="607" t="s">
        <v>167</v>
      </c>
      <c r="B45" s="608"/>
      <c r="D45" s="1022" t="s">
        <v>1069</v>
      </c>
      <c r="E45" s="1023"/>
    </row>
    <row r="46" spans="1:8" ht="43.5" x14ac:dyDescent="0.3">
      <c r="A46" s="609" t="s">
        <v>157</v>
      </c>
      <c r="B46" s="610" t="s">
        <v>156</v>
      </c>
      <c r="D46" s="611" t="s">
        <v>1070</v>
      </c>
      <c r="E46" s="611" t="s">
        <v>1071</v>
      </c>
    </row>
    <row r="47" spans="1:8" ht="14.5" x14ac:dyDescent="0.35">
      <c r="A47" s="612" t="s">
        <v>166</v>
      </c>
      <c r="B47" s="613">
        <v>5000</v>
      </c>
      <c r="D47" s="614">
        <v>5.8</v>
      </c>
      <c r="E47" s="614">
        <v>6</v>
      </c>
    </row>
    <row r="48" spans="1:8" ht="14.5" x14ac:dyDescent="0.35">
      <c r="A48" s="615" t="s">
        <v>165</v>
      </c>
      <c r="B48" s="616">
        <v>6000</v>
      </c>
      <c r="D48" s="614">
        <v>6.7</v>
      </c>
      <c r="E48" s="614">
        <v>7</v>
      </c>
    </row>
    <row r="49" spans="1:5" ht="14.5" x14ac:dyDescent="0.35">
      <c r="A49" s="615" t="s">
        <v>164</v>
      </c>
      <c r="B49" s="616">
        <v>7000</v>
      </c>
      <c r="D49" s="614">
        <v>7.7</v>
      </c>
      <c r="E49" s="614">
        <v>8</v>
      </c>
    </row>
    <row r="50" spans="1:5" ht="14.5" x14ac:dyDescent="0.35">
      <c r="A50" s="615" t="s">
        <v>163</v>
      </c>
      <c r="B50" s="616">
        <v>8000</v>
      </c>
      <c r="D50" s="614">
        <v>8.6</v>
      </c>
      <c r="E50" s="614">
        <v>9</v>
      </c>
    </row>
    <row r="51" spans="1:5" ht="14.5" x14ac:dyDescent="0.35">
      <c r="A51" s="615" t="s">
        <v>162</v>
      </c>
      <c r="B51" s="616">
        <v>9000</v>
      </c>
      <c r="D51" s="614">
        <v>9.6</v>
      </c>
      <c r="E51" s="614">
        <v>10</v>
      </c>
    </row>
    <row r="52" spans="1:5" ht="14.5" x14ac:dyDescent="0.35">
      <c r="A52" s="615" t="s">
        <v>161</v>
      </c>
      <c r="B52" s="616">
        <v>10000</v>
      </c>
      <c r="D52" s="614">
        <v>10.5</v>
      </c>
      <c r="E52" s="614">
        <v>11</v>
      </c>
    </row>
    <row r="53" spans="1:5" ht="14.5" x14ac:dyDescent="0.35">
      <c r="A53" s="615" t="s">
        <v>160</v>
      </c>
      <c r="B53" s="616">
        <v>12000</v>
      </c>
      <c r="D53" s="614">
        <v>11.5</v>
      </c>
      <c r="E53" s="614">
        <v>12</v>
      </c>
    </row>
    <row r="54" spans="1:5" ht="15" thickBot="1" x14ac:dyDescent="0.4">
      <c r="A54" s="617" t="s">
        <v>159</v>
      </c>
      <c r="B54" s="618">
        <v>14000</v>
      </c>
      <c r="D54" s="614">
        <v>12.5</v>
      </c>
      <c r="E54" s="614">
        <v>13</v>
      </c>
    </row>
    <row r="55" spans="1:5" ht="15" thickBot="1" x14ac:dyDescent="0.4">
      <c r="A55" s="619"/>
      <c r="B55" s="619"/>
      <c r="D55" s="614">
        <v>13.4</v>
      </c>
      <c r="E55" s="614">
        <v>14</v>
      </c>
    </row>
    <row r="56" spans="1:5" ht="15" thickBot="1" x14ac:dyDescent="0.4">
      <c r="A56" s="607" t="s">
        <v>158</v>
      </c>
      <c r="B56" s="608"/>
      <c r="D56" s="614">
        <v>14.4</v>
      </c>
      <c r="E56" s="614">
        <v>15</v>
      </c>
    </row>
    <row r="57" spans="1:5" ht="29" x14ac:dyDescent="0.35">
      <c r="A57" s="609" t="s">
        <v>157</v>
      </c>
      <c r="B57" s="610" t="s">
        <v>156</v>
      </c>
      <c r="D57" s="614">
        <v>15.3</v>
      </c>
      <c r="E57" s="614">
        <v>16</v>
      </c>
    </row>
    <row r="58" spans="1:5" ht="14.5" x14ac:dyDescent="0.35">
      <c r="A58" s="612" t="s">
        <v>155</v>
      </c>
      <c r="B58" s="613">
        <v>18000</v>
      </c>
      <c r="D58" s="614">
        <v>16.3</v>
      </c>
      <c r="E58" s="614">
        <v>17</v>
      </c>
    </row>
    <row r="59" spans="1:5" ht="14.5" x14ac:dyDescent="0.35">
      <c r="A59" s="615" t="s">
        <v>154</v>
      </c>
      <c r="B59" s="616">
        <v>21000</v>
      </c>
      <c r="D59" s="614">
        <v>17.3</v>
      </c>
      <c r="E59" s="614">
        <v>18</v>
      </c>
    </row>
    <row r="60" spans="1:5" ht="14.5" x14ac:dyDescent="0.35">
      <c r="A60" s="615" t="s">
        <v>153</v>
      </c>
      <c r="B60" s="616">
        <v>23000</v>
      </c>
      <c r="D60" s="614">
        <v>18.2</v>
      </c>
      <c r="E60" s="614">
        <v>19</v>
      </c>
    </row>
    <row r="61" spans="1:5" ht="15" thickBot="1" x14ac:dyDescent="0.4">
      <c r="A61" s="617" t="s">
        <v>152</v>
      </c>
      <c r="B61" s="618">
        <v>24000</v>
      </c>
      <c r="D61" s="614">
        <v>19.2</v>
      </c>
      <c r="E61" s="614">
        <v>20</v>
      </c>
    </row>
    <row r="62" spans="1:5" ht="15" thickBot="1" x14ac:dyDescent="0.4">
      <c r="A62" s="620" t="s">
        <v>151</v>
      </c>
      <c r="B62" s="621"/>
    </row>
    <row r="63" spans="1:5" ht="15" thickBot="1" x14ac:dyDescent="0.4">
      <c r="A63" s="622" t="s">
        <v>150</v>
      </c>
      <c r="B63" s="623"/>
    </row>
  </sheetData>
  <protectedRanges>
    <protectedRange password="CF31" sqref="A15:D18" name="Range1"/>
    <protectedRange password="CF31" sqref="C41:D41 A41 A37:D38 A40:D40 C39:D39 A39" name="Range1_1"/>
  </protectedRanges>
  <mergeCells count="2">
    <mergeCell ref="C7:D7"/>
    <mergeCell ref="D45:E45"/>
  </mergeCells>
  <dataValidations count="24">
    <dataValidation allowBlank="1" showInputMessage="1" showErrorMessage="1" promptTitle="Statewide Average" prompt="Enter the Statewide Average from your Fuel Cost Library within the Weatherization Assistant v10 for the applicable Program Year. " sqref="B12" xr:uid="{E0CAE18C-1108-47A0-9315-9A39D128646F}"/>
    <dataValidation allowBlank="1" showInputMessage="1" showErrorMessage="1" promptTitle="Replacement EER/EER2" prompt="Enter the EER found on the (Yellow) Energy Guide of the new replacement unit._x000a_If the new unit has EER2 rating, use the table below to find the applicable EER2 and input the applicable EER." sqref="D27" xr:uid="{D243A490-58F2-4B54-AEE6-52F7A53FBF2D}"/>
    <dataValidation allowBlank="1" showInputMessage="1" showErrorMessage="1" promptTitle="Job Number" prompt="Enter the job number/client ID/audit number for this client. " sqref="B4 IX4 ST4 ACP4 AML4 AWH4 BGD4 BPZ4 BZV4 CJR4 CTN4 DDJ4 DNF4 DXB4 EGX4 EQT4 FAP4 FKL4 FUH4 GED4 GNZ4 GXV4 HHR4 HRN4 IBJ4 ILF4 IVB4 JEX4 JOT4 JYP4 KIL4 KSH4 LCD4 LLZ4 LVV4 MFR4 MPN4 MZJ4 NJF4 NTB4 OCX4 OMT4 OWP4 PGL4 PQH4 QAD4 QJZ4 QTV4 RDR4 RNN4 RXJ4 SHF4 SRB4 TAX4 TKT4 TUP4 UEL4 UOH4 UYD4 VHZ4 VRV4 WBR4 WLN4 WVJ4 B65541 IX65541 ST65541 ACP65541 AML65541 AWH65541 BGD65541 BPZ65541 BZV65541 CJR65541 CTN65541 DDJ65541 DNF65541 DXB65541 EGX65541 EQT65541 FAP65541 FKL65541 FUH65541 GED65541 GNZ65541 GXV65541 HHR65541 HRN65541 IBJ65541 ILF65541 IVB65541 JEX65541 JOT65541 JYP65541 KIL65541 KSH65541 LCD65541 LLZ65541 LVV65541 MFR65541 MPN65541 MZJ65541 NJF65541 NTB65541 OCX65541 OMT65541 OWP65541 PGL65541 PQH65541 QAD65541 QJZ65541 QTV65541 RDR65541 RNN65541 RXJ65541 SHF65541 SRB65541 TAX65541 TKT65541 TUP65541 UEL65541 UOH65541 UYD65541 VHZ65541 VRV65541 WBR65541 WLN65541 WVJ65541 B131077 IX131077 ST131077 ACP131077 AML131077 AWH131077 BGD131077 BPZ131077 BZV131077 CJR131077 CTN131077 DDJ131077 DNF131077 DXB131077 EGX131077 EQT131077 FAP131077 FKL131077 FUH131077 GED131077 GNZ131077 GXV131077 HHR131077 HRN131077 IBJ131077 ILF131077 IVB131077 JEX131077 JOT131077 JYP131077 KIL131077 KSH131077 LCD131077 LLZ131077 LVV131077 MFR131077 MPN131077 MZJ131077 NJF131077 NTB131077 OCX131077 OMT131077 OWP131077 PGL131077 PQH131077 QAD131077 QJZ131077 QTV131077 RDR131077 RNN131077 RXJ131077 SHF131077 SRB131077 TAX131077 TKT131077 TUP131077 UEL131077 UOH131077 UYD131077 VHZ131077 VRV131077 WBR131077 WLN131077 WVJ131077 B196613 IX196613 ST196613 ACP196613 AML196613 AWH196613 BGD196613 BPZ196613 BZV196613 CJR196613 CTN196613 DDJ196613 DNF196613 DXB196613 EGX196613 EQT196613 FAP196613 FKL196613 FUH196613 GED196613 GNZ196613 GXV196613 HHR196613 HRN196613 IBJ196613 ILF196613 IVB196613 JEX196613 JOT196613 JYP196613 KIL196613 KSH196613 LCD196613 LLZ196613 LVV196613 MFR196613 MPN196613 MZJ196613 NJF196613 NTB196613 OCX196613 OMT196613 OWP196613 PGL196613 PQH196613 QAD196613 QJZ196613 QTV196613 RDR196613 RNN196613 RXJ196613 SHF196613 SRB196613 TAX196613 TKT196613 TUP196613 UEL196613 UOH196613 UYD196613 VHZ196613 VRV196613 WBR196613 WLN196613 WVJ196613 B262149 IX262149 ST262149 ACP262149 AML262149 AWH262149 BGD262149 BPZ262149 BZV262149 CJR262149 CTN262149 DDJ262149 DNF262149 DXB262149 EGX262149 EQT262149 FAP262149 FKL262149 FUH262149 GED262149 GNZ262149 GXV262149 HHR262149 HRN262149 IBJ262149 ILF262149 IVB262149 JEX262149 JOT262149 JYP262149 KIL262149 KSH262149 LCD262149 LLZ262149 LVV262149 MFR262149 MPN262149 MZJ262149 NJF262149 NTB262149 OCX262149 OMT262149 OWP262149 PGL262149 PQH262149 QAD262149 QJZ262149 QTV262149 RDR262149 RNN262149 RXJ262149 SHF262149 SRB262149 TAX262149 TKT262149 TUP262149 UEL262149 UOH262149 UYD262149 VHZ262149 VRV262149 WBR262149 WLN262149 WVJ262149 B327685 IX327685 ST327685 ACP327685 AML327685 AWH327685 BGD327685 BPZ327685 BZV327685 CJR327685 CTN327685 DDJ327685 DNF327685 DXB327685 EGX327685 EQT327685 FAP327685 FKL327685 FUH327685 GED327685 GNZ327685 GXV327685 HHR327685 HRN327685 IBJ327685 ILF327685 IVB327685 JEX327685 JOT327685 JYP327685 KIL327685 KSH327685 LCD327685 LLZ327685 LVV327685 MFR327685 MPN327685 MZJ327685 NJF327685 NTB327685 OCX327685 OMT327685 OWP327685 PGL327685 PQH327685 QAD327685 QJZ327685 QTV327685 RDR327685 RNN327685 RXJ327685 SHF327685 SRB327685 TAX327685 TKT327685 TUP327685 UEL327685 UOH327685 UYD327685 VHZ327685 VRV327685 WBR327685 WLN327685 WVJ327685 B393221 IX393221 ST393221 ACP393221 AML393221 AWH393221 BGD393221 BPZ393221 BZV393221 CJR393221 CTN393221 DDJ393221 DNF393221 DXB393221 EGX393221 EQT393221 FAP393221 FKL393221 FUH393221 GED393221 GNZ393221 GXV393221 HHR393221 HRN393221 IBJ393221 ILF393221 IVB393221 JEX393221 JOT393221 JYP393221 KIL393221 KSH393221 LCD393221 LLZ393221 LVV393221 MFR393221 MPN393221 MZJ393221 NJF393221 NTB393221 OCX393221 OMT393221 OWP393221 PGL393221 PQH393221 QAD393221 QJZ393221 QTV393221 RDR393221 RNN393221 RXJ393221 SHF393221 SRB393221 TAX393221 TKT393221 TUP393221 UEL393221 UOH393221 UYD393221 VHZ393221 VRV393221 WBR393221 WLN393221 WVJ393221 B458757 IX458757 ST458757 ACP458757 AML458757 AWH458757 BGD458757 BPZ458757 BZV458757 CJR458757 CTN458757 DDJ458757 DNF458757 DXB458757 EGX458757 EQT458757 FAP458757 FKL458757 FUH458757 GED458757 GNZ458757 GXV458757 HHR458757 HRN458757 IBJ458757 ILF458757 IVB458757 JEX458757 JOT458757 JYP458757 KIL458757 KSH458757 LCD458757 LLZ458757 LVV458757 MFR458757 MPN458757 MZJ458757 NJF458757 NTB458757 OCX458757 OMT458757 OWP458757 PGL458757 PQH458757 QAD458757 QJZ458757 QTV458757 RDR458757 RNN458757 RXJ458757 SHF458757 SRB458757 TAX458757 TKT458757 TUP458757 UEL458757 UOH458757 UYD458757 VHZ458757 VRV458757 WBR458757 WLN458757 WVJ458757 B524293 IX524293 ST524293 ACP524293 AML524293 AWH524293 BGD524293 BPZ524293 BZV524293 CJR524293 CTN524293 DDJ524293 DNF524293 DXB524293 EGX524293 EQT524293 FAP524293 FKL524293 FUH524293 GED524293 GNZ524293 GXV524293 HHR524293 HRN524293 IBJ524293 ILF524293 IVB524293 JEX524293 JOT524293 JYP524293 KIL524293 KSH524293 LCD524293 LLZ524293 LVV524293 MFR524293 MPN524293 MZJ524293 NJF524293 NTB524293 OCX524293 OMT524293 OWP524293 PGL524293 PQH524293 QAD524293 QJZ524293 QTV524293 RDR524293 RNN524293 RXJ524293 SHF524293 SRB524293 TAX524293 TKT524293 TUP524293 UEL524293 UOH524293 UYD524293 VHZ524293 VRV524293 WBR524293 WLN524293 WVJ524293 B589829 IX589829 ST589829 ACP589829 AML589829 AWH589829 BGD589829 BPZ589829 BZV589829 CJR589829 CTN589829 DDJ589829 DNF589829 DXB589829 EGX589829 EQT589829 FAP589829 FKL589829 FUH589829 GED589829 GNZ589829 GXV589829 HHR589829 HRN589829 IBJ589829 ILF589829 IVB589829 JEX589829 JOT589829 JYP589829 KIL589829 KSH589829 LCD589829 LLZ589829 LVV589829 MFR589829 MPN589829 MZJ589829 NJF589829 NTB589829 OCX589829 OMT589829 OWP589829 PGL589829 PQH589829 QAD589829 QJZ589829 QTV589829 RDR589829 RNN589829 RXJ589829 SHF589829 SRB589829 TAX589829 TKT589829 TUP589829 UEL589829 UOH589829 UYD589829 VHZ589829 VRV589829 WBR589829 WLN589829 WVJ589829 B655365 IX655365 ST655365 ACP655365 AML655365 AWH655365 BGD655365 BPZ655365 BZV655365 CJR655365 CTN655365 DDJ655365 DNF655365 DXB655365 EGX655365 EQT655365 FAP655365 FKL655365 FUH655365 GED655365 GNZ655365 GXV655365 HHR655365 HRN655365 IBJ655365 ILF655365 IVB655365 JEX655365 JOT655365 JYP655365 KIL655365 KSH655365 LCD655365 LLZ655365 LVV655365 MFR655365 MPN655365 MZJ655365 NJF655365 NTB655365 OCX655365 OMT655365 OWP655365 PGL655365 PQH655365 QAD655365 QJZ655365 QTV655365 RDR655365 RNN655365 RXJ655365 SHF655365 SRB655365 TAX655365 TKT655365 TUP655365 UEL655365 UOH655365 UYD655365 VHZ655365 VRV655365 WBR655365 WLN655365 WVJ655365 B720901 IX720901 ST720901 ACP720901 AML720901 AWH720901 BGD720901 BPZ720901 BZV720901 CJR720901 CTN720901 DDJ720901 DNF720901 DXB720901 EGX720901 EQT720901 FAP720901 FKL720901 FUH720901 GED720901 GNZ720901 GXV720901 HHR720901 HRN720901 IBJ720901 ILF720901 IVB720901 JEX720901 JOT720901 JYP720901 KIL720901 KSH720901 LCD720901 LLZ720901 LVV720901 MFR720901 MPN720901 MZJ720901 NJF720901 NTB720901 OCX720901 OMT720901 OWP720901 PGL720901 PQH720901 QAD720901 QJZ720901 QTV720901 RDR720901 RNN720901 RXJ720901 SHF720901 SRB720901 TAX720901 TKT720901 TUP720901 UEL720901 UOH720901 UYD720901 VHZ720901 VRV720901 WBR720901 WLN720901 WVJ720901 B786437 IX786437 ST786437 ACP786437 AML786437 AWH786437 BGD786437 BPZ786437 BZV786437 CJR786437 CTN786437 DDJ786437 DNF786437 DXB786437 EGX786437 EQT786437 FAP786437 FKL786437 FUH786437 GED786437 GNZ786437 GXV786437 HHR786437 HRN786437 IBJ786437 ILF786437 IVB786437 JEX786437 JOT786437 JYP786437 KIL786437 KSH786437 LCD786437 LLZ786437 LVV786437 MFR786437 MPN786437 MZJ786437 NJF786437 NTB786437 OCX786437 OMT786437 OWP786437 PGL786437 PQH786437 QAD786437 QJZ786437 QTV786437 RDR786437 RNN786437 RXJ786437 SHF786437 SRB786437 TAX786437 TKT786437 TUP786437 UEL786437 UOH786437 UYD786437 VHZ786437 VRV786437 WBR786437 WLN786437 WVJ786437 B851973 IX851973 ST851973 ACP851973 AML851973 AWH851973 BGD851973 BPZ851973 BZV851973 CJR851973 CTN851973 DDJ851973 DNF851973 DXB851973 EGX851973 EQT851973 FAP851973 FKL851973 FUH851973 GED851973 GNZ851973 GXV851973 HHR851973 HRN851973 IBJ851973 ILF851973 IVB851973 JEX851973 JOT851973 JYP851973 KIL851973 KSH851973 LCD851973 LLZ851973 LVV851973 MFR851973 MPN851973 MZJ851973 NJF851973 NTB851973 OCX851973 OMT851973 OWP851973 PGL851973 PQH851973 QAD851973 QJZ851973 QTV851973 RDR851973 RNN851973 RXJ851973 SHF851973 SRB851973 TAX851973 TKT851973 TUP851973 UEL851973 UOH851973 UYD851973 VHZ851973 VRV851973 WBR851973 WLN851973 WVJ851973 B917509 IX917509 ST917509 ACP917509 AML917509 AWH917509 BGD917509 BPZ917509 BZV917509 CJR917509 CTN917509 DDJ917509 DNF917509 DXB917509 EGX917509 EQT917509 FAP917509 FKL917509 FUH917509 GED917509 GNZ917509 GXV917509 HHR917509 HRN917509 IBJ917509 ILF917509 IVB917509 JEX917509 JOT917509 JYP917509 KIL917509 KSH917509 LCD917509 LLZ917509 LVV917509 MFR917509 MPN917509 MZJ917509 NJF917509 NTB917509 OCX917509 OMT917509 OWP917509 PGL917509 PQH917509 QAD917509 QJZ917509 QTV917509 RDR917509 RNN917509 RXJ917509 SHF917509 SRB917509 TAX917509 TKT917509 TUP917509 UEL917509 UOH917509 UYD917509 VHZ917509 VRV917509 WBR917509 WLN917509 WVJ917509 B983045 IX983045 ST983045 ACP983045 AML983045 AWH983045 BGD983045 BPZ983045 BZV983045 CJR983045 CTN983045 DDJ983045 DNF983045 DXB983045 EGX983045 EQT983045 FAP983045 FKL983045 FUH983045 GED983045 GNZ983045 GXV983045 HHR983045 HRN983045 IBJ983045 ILF983045 IVB983045 JEX983045 JOT983045 JYP983045 KIL983045 KSH983045 LCD983045 LLZ983045 LVV983045 MFR983045 MPN983045 MZJ983045 NJF983045 NTB983045 OCX983045 OMT983045 OWP983045 PGL983045 PQH983045 QAD983045 QJZ983045 QTV983045 RDR983045 RNN983045 RXJ983045 SHF983045 SRB983045 TAX983045 TKT983045 TUP983045 UEL983045 UOH983045 UYD983045 VHZ983045 VRV983045 WBR983045 WLN983045 WVJ983045" xr:uid="{2568B441-9FE2-43CE-9163-925413269688}"/>
    <dataValidation allowBlank="1" showInputMessage="1" showErrorMessage="1" prompt="Enter Client's Name" sqref="B3 IX3 ST3 ACP3 AML3 AWH3 BGD3 BPZ3 BZV3 CJR3 CTN3 DDJ3 DNF3 DXB3 EGX3 EQT3 FAP3 FKL3 FUH3 GED3 GNZ3 GXV3 HHR3 HRN3 IBJ3 ILF3 IVB3 JEX3 JOT3 JYP3 KIL3 KSH3 LCD3 LLZ3 LVV3 MFR3 MPN3 MZJ3 NJF3 NTB3 OCX3 OMT3 OWP3 PGL3 PQH3 QAD3 QJZ3 QTV3 RDR3 RNN3 RXJ3 SHF3 SRB3 TAX3 TKT3 TUP3 UEL3 UOH3 UYD3 VHZ3 VRV3 WBR3 WLN3 WVJ3 B65540 IX65540 ST65540 ACP65540 AML65540 AWH65540 BGD65540 BPZ65540 BZV65540 CJR65540 CTN65540 DDJ65540 DNF65540 DXB65540 EGX65540 EQT65540 FAP65540 FKL65540 FUH65540 GED65540 GNZ65540 GXV65540 HHR65540 HRN65540 IBJ65540 ILF65540 IVB65540 JEX65540 JOT65540 JYP65540 KIL65540 KSH65540 LCD65540 LLZ65540 LVV65540 MFR65540 MPN65540 MZJ65540 NJF65540 NTB65540 OCX65540 OMT65540 OWP65540 PGL65540 PQH65540 QAD65540 QJZ65540 QTV65540 RDR65540 RNN65540 RXJ65540 SHF65540 SRB65540 TAX65540 TKT65540 TUP65540 UEL65540 UOH65540 UYD65540 VHZ65540 VRV65540 WBR65540 WLN65540 WVJ65540 B131076 IX131076 ST131076 ACP131076 AML131076 AWH131076 BGD131076 BPZ131076 BZV131076 CJR131076 CTN131076 DDJ131076 DNF131076 DXB131076 EGX131076 EQT131076 FAP131076 FKL131076 FUH131076 GED131076 GNZ131076 GXV131076 HHR131076 HRN131076 IBJ131076 ILF131076 IVB131076 JEX131076 JOT131076 JYP131076 KIL131076 KSH131076 LCD131076 LLZ131076 LVV131076 MFR131076 MPN131076 MZJ131076 NJF131076 NTB131076 OCX131076 OMT131076 OWP131076 PGL131076 PQH131076 QAD131076 QJZ131076 QTV131076 RDR131076 RNN131076 RXJ131076 SHF131076 SRB131076 TAX131076 TKT131076 TUP131076 UEL131076 UOH131076 UYD131076 VHZ131076 VRV131076 WBR131076 WLN131076 WVJ131076 B196612 IX196612 ST196612 ACP196612 AML196612 AWH196612 BGD196612 BPZ196612 BZV196612 CJR196612 CTN196612 DDJ196612 DNF196612 DXB196612 EGX196612 EQT196612 FAP196612 FKL196612 FUH196612 GED196612 GNZ196612 GXV196612 HHR196612 HRN196612 IBJ196612 ILF196612 IVB196612 JEX196612 JOT196612 JYP196612 KIL196612 KSH196612 LCD196612 LLZ196612 LVV196612 MFR196612 MPN196612 MZJ196612 NJF196612 NTB196612 OCX196612 OMT196612 OWP196612 PGL196612 PQH196612 QAD196612 QJZ196612 QTV196612 RDR196612 RNN196612 RXJ196612 SHF196612 SRB196612 TAX196612 TKT196612 TUP196612 UEL196612 UOH196612 UYD196612 VHZ196612 VRV196612 WBR196612 WLN196612 WVJ196612 B262148 IX262148 ST262148 ACP262148 AML262148 AWH262148 BGD262148 BPZ262148 BZV262148 CJR262148 CTN262148 DDJ262148 DNF262148 DXB262148 EGX262148 EQT262148 FAP262148 FKL262148 FUH262148 GED262148 GNZ262148 GXV262148 HHR262148 HRN262148 IBJ262148 ILF262148 IVB262148 JEX262148 JOT262148 JYP262148 KIL262148 KSH262148 LCD262148 LLZ262148 LVV262148 MFR262148 MPN262148 MZJ262148 NJF262148 NTB262148 OCX262148 OMT262148 OWP262148 PGL262148 PQH262148 QAD262148 QJZ262148 QTV262148 RDR262148 RNN262148 RXJ262148 SHF262148 SRB262148 TAX262148 TKT262148 TUP262148 UEL262148 UOH262148 UYD262148 VHZ262148 VRV262148 WBR262148 WLN262148 WVJ262148 B327684 IX327684 ST327684 ACP327684 AML327684 AWH327684 BGD327684 BPZ327684 BZV327684 CJR327684 CTN327684 DDJ327684 DNF327684 DXB327684 EGX327684 EQT327684 FAP327684 FKL327684 FUH327684 GED327684 GNZ327684 GXV327684 HHR327684 HRN327684 IBJ327684 ILF327684 IVB327684 JEX327684 JOT327684 JYP327684 KIL327684 KSH327684 LCD327684 LLZ327684 LVV327684 MFR327684 MPN327684 MZJ327684 NJF327684 NTB327684 OCX327684 OMT327684 OWP327684 PGL327684 PQH327684 QAD327684 QJZ327684 QTV327684 RDR327684 RNN327684 RXJ327684 SHF327684 SRB327684 TAX327684 TKT327684 TUP327684 UEL327684 UOH327684 UYD327684 VHZ327684 VRV327684 WBR327684 WLN327684 WVJ327684 B393220 IX393220 ST393220 ACP393220 AML393220 AWH393220 BGD393220 BPZ393220 BZV393220 CJR393220 CTN393220 DDJ393220 DNF393220 DXB393220 EGX393220 EQT393220 FAP393220 FKL393220 FUH393220 GED393220 GNZ393220 GXV393220 HHR393220 HRN393220 IBJ393220 ILF393220 IVB393220 JEX393220 JOT393220 JYP393220 KIL393220 KSH393220 LCD393220 LLZ393220 LVV393220 MFR393220 MPN393220 MZJ393220 NJF393220 NTB393220 OCX393220 OMT393220 OWP393220 PGL393220 PQH393220 QAD393220 QJZ393220 QTV393220 RDR393220 RNN393220 RXJ393220 SHF393220 SRB393220 TAX393220 TKT393220 TUP393220 UEL393220 UOH393220 UYD393220 VHZ393220 VRV393220 WBR393220 WLN393220 WVJ393220 B458756 IX458756 ST458756 ACP458756 AML458756 AWH458756 BGD458756 BPZ458756 BZV458756 CJR458756 CTN458756 DDJ458756 DNF458756 DXB458756 EGX458756 EQT458756 FAP458756 FKL458756 FUH458756 GED458756 GNZ458756 GXV458756 HHR458756 HRN458756 IBJ458756 ILF458756 IVB458756 JEX458756 JOT458756 JYP458756 KIL458756 KSH458756 LCD458756 LLZ458756 LVV458756 MFR458756 MPN458756 MZJ458756 NJF458756 NTB458756 OCX458756 OMT458756 OWP458756 PGL458756 PQH458756 QAD458756 QJZ458756 QTV458756 RDR458756 RNN458756 RXJ458756 SHF458756 SRB458756 TAX458756 TKT458756 TUP458756 UEL458756 UOH458756 UYD458756 VHZ458756 VRV458756 WBR458756 WLN458756 WVJ458756 B524292 IX524292 ST524292 ACP524292 AML524292 AWH524292 BGD524292 BPZ524292 BZV524292 CJR524292 CTN524292 DDJ524292 DNF524292 DXB524292 EGX524292 EQT524292 FAP524292 FKL524292 FUH524292 GED524292 GNZ524292 GXV524292 HHR524292 HRN524292 IBJ524292 ILF524292 IVB524292 JEX524292 JOT524292 JYP524292 KIL524292 KSH524292 LCD524292 LLZ524292 LVV524292 MFR524292 MPN524292 MZJ524292 NJF524292 NTB524292 OCX524292 OMT524292 OWP524292 PGL524292 PQH524292 QAD524292 QJZ524292 QTV524292 RDR524292 RNN524292 RXJ524292 SHF524292 SRB524292 TAX524292 TKT524292 TUP524292 UEL524292 UOH524292 UYD524292 VHZ524292 VRV524292 WBR524292 WLN524292 WVJ524292 B589828 IX589828 ST589828 ACP589828 AML589828 AWH589828 BGD589828 BPZ589828 BZV589828 CJR589828 CTN589828 DDJ589828 DNF589828 DXB589828 EGX589828 EQT589828 FAP589828 FKL589828 FUH589828 GED589828 GNZ589828 GXV589828 HHR589828 HRN589828 IBJ589828 ILF589828 IVB589828 JEX589828 JOT589828 JYP589828 KIL589828 KSH589828 LCD589828 LLZ589828 LVV589828 MFR589828 MPN589828 MZJ589828 NJF589828 NTB589828 OCX589828 OMT589828 OWP589828 PGL589828 PQH589828 QAD589828 QJZ589828 QTV589828 RDR589828 RNN589828 RXJ589828 SHF589828 SRB589828 TAX589828 TKT589828 TUP589828 UEL589828 UOH589828 UYD589828 VHZ589828 VRV589828 WBR589828 WLN589828 WVJ589828 B655364 IX655364 ST655364 ACP655364 AML655364 AWH655364 BGD655364 BPZ655364 BZV655364 CJR655364 CTN655364 DDJ655364 DNF655364 DXB655364 EGX655364 EQT655364 FAP655364 FKL655364 FUH655364 GED655364 GNZ655364 GXV655364 HHR655364 HRN655364 IBJ655364 ILF655364 IVB655364 JEX655364 JOT655364 JYP655364 KIL655364 KSH655364 LCD655364 LLZ655364 LVV655364 MFR655364 MPN655364 MZJ655364 NJF655364 NTB655364 OCX655364 OMT655364 OWP655364 PGL655364 PQH655364 QAD655364 QJZ655364 QTV655364 RDR655364 RNN655364 RXJ655364 SHF655364 SRB655364 TAX655364 TKT655364 TUP655364 UEL655364 UOH655364 UYD655364 VHZ655364 VRV655364 WBR655364 WLN655364 WVJ655364 B720900 IX720900 ST720900 ACP720900 AML720900 AWH720900 BGD720900 BPZ720900 BZV720900 CJR720900 CTN720900 DDJ720900 DNF720900 DXB720900 EGX720900 EQT720900 FAP720900 FKL720900 FUH720900 GED720900 GNZ720900 GXV720900 HHR720900 HRN720900 IBJ720900 ILF720900 IVB720900 JEX720900 JOT720900 JYP720900 KIL720900 KSH720900 LCD720900 LLZ720900 LVV720900 MFR720900 MPN720900 MZJ720900 NJF720900 NTB720900 OCX720900 OMT720900 OWP720900 PGL720900 PQH720900 QAD720900 QJZ720900 QTV720900 RDR720900 RNN720900 RXJ720900 SHF720900 SRB720900 TAX720900 TKT720900 TUP720900 UEL720900 UOH720900 UYD720900 VHZ720900 VRV720900 WBR720900 WLN720900 WVJ720900 B786436 IX786436 ST786436 ACP786436 AML786436 AWH786436 BGD786436 BPZ786436 BZV786436 CJR786436 CTN786436 DDJ786436 DNF786436 DXB786436 EGX786436 EQT786436 FAP786436 FKL786436 FUH786436 GED786436 GNZ786436 GXV786436 HHR786436 HRN786436 IBJ786436 ILF786436 IVB786436 JEX786436 JOT786436 JYP786436 KIL786436 KSH786436 LCD786436 LLZ786436 LVV786436 MFR786436 MPN786436 MZJ786436 NJF786436 NTB786436 OCX786436 OMT786436 OWP786436 PGL786436 PQH786436 QAD786436 QJZ786436 QTV786436 RDR786436 RNN786436 RXJ786436 SHF786436 SRB786436 TAX786436 TKT786436 TUP786436 UEL786436 UOH786436 UYD786436 VHZ786436 VRV786436 WBR786436 WLN786436 WVJ786436 B851972 IX851972 ST851972 ACP851972 AML851972 AWH851972 BGD851972 BPZ851972 BZV851972 CJR851972 CTN851972 DDJ851972 DNF851972 DXB851972 EGX851972 EQT851972 FAP851972 FKL851972 FUH851972 GED851972 GNZ851972 GXV851972 HHR851972 HRN851972 IBJ851972 ILF851972 IVB851972 JEX851972 JOT851972 JYP851972 KIL851972 KSH851972 LCD851972 LLZ851972 LVV851972 MFR851972 MPN851972 MZJ851972 NJF851972 NTB851972 OCX851972 OMT851972 OWP851972 PGL851972 PQH851972 QAD851972 QJZ851972 QTV851972 RDR851972 RNN851972 RXJ851972 SHF851972 SRB851972 TAX851972 TKT851972 TUP851972 UEL851972 UOH851972 UYD851972 VHZ851972 VRV851972 WBR851972 WLN851972 WVJ851972 B917508 IX917508 ST917508 ACP917508 AML917508 AWH917508 BGD917508 BPZ917508 BZV917508 CJR917508 CTN917508 DDJ917508 DNF917508 DXB917508 EGX917508 EQT917508 FAP917508 FKL917508 FUH917508 GED917508 GNZ917508 GXV917508 HHR917508 HRN917508 IBJ917508 ILF917508 IVB917508 JEX917508 JOT917508 JYP917508 KIL917508 KSH917508 LCD917508 LLZ917508 LVV917508 MFR917508 MPN917508 MZJ917508 NJF917508 NTB917508 OCX917508 OMT917508 OWP917508 PGL917508 PQH917508 QAD917508 QJZ917508 QTV917508 RDR917508 RNN917508 RXJ917508 SHF917508 SRB917508 TAX917508 TKT917508 TUP917508 UEL917508 UOH917508 UYD917508 VHZ917508 VRV917508 WBR917508 WLN917508 WVJ917508 B983044 IX983044 ST983044 ACP983044 AML983044 AWH983044 BGD983044 BPZ983044 BZV983044 CJR983044 CTN983044 DDJ983044 DNF983044 DXB983044 EGX983044 EQT983044 FAP983044 FKL983044 FUH983044 GED983044 GNZ983044 GXV983044 HHR983044 HRN983044 IBJ983044 ILF983044 IVB983044 JEX983044 JOT983044 JYP983044 KIL983044 KSH983044 LCD983044 LLZ983044 LVV983044 MFR983044 MPN983044 MZJ983044 NJF983044 NTB983044 OCX983044 OMT983044 OWP983044 PGL983044 PQH983044 QAD983044 QJZ983044 QTV983044 RDR983044 RNN983044 RXJ983044 SHF983044 SRB983044 TAX983044 TKT983044 TUP983044 UEL983044 UOH983044 UYD983044 VHZ983044 VRV983044 WBR983044 WLN983044 WVJ983044" xr:uid="{65D5739F-4014-4364-86DC-7539BAE6716D}"/>
    <dataValidation allowBlank="1" showInputMessage="1" showErrorMessage="1" prompt="% decrease using amps" sqref="D38 IZ38 SV38 ACR38 AMN38 AWJ38 BGF38 BQB38 BZX38 CJT38 CTP38 DDL38 DNH38 DXD38 EGZ38 EQV38 FAR38 FKN38 FUJ38 GEF38 GOB38 GXX38 HHT38 HRP38 IBL38 ILH38 IVD38 JEZ38 JOV38 JYR38 KIN38 KSJ38 LCF38 LMB38 LVX38 MFT38 MPP38 MZL38 NJH38 NTD38 OCZ38 OMV38 OWR38 PGN38 PQJ38 QAF38 QKB38 QTX38 RDT38 RNP38 RXL38 SHH38 SRD38 TAZ38 TKV38 TUR38 UEN38 UOJ38 UYF38 VIB38 VRX38 WBT38 WLP38 WVL38 D65574 IZ65574 SV65574 ACR65574 AMN65574 AWJ65574 BGF65574 BQB65574 BZX65574 CJT65574 CTP65574 DDL65574 DNH65574 DXD65574 EGZ65574 EQV65574 FAR65574 FKN65574 FUJ65574 GEF65574 GOB65574 GXX65574 HHT65574 HRP65574 IBL65574 ILH65574 IVD65574 JEZ65574 JOV65574 JYR65574 KIN65574 KSJ65574 LCF65574 LMB65574 LVX65574 MFT65574 MPP65574 MZL65574 NJH65574 NTD65574 OCZ65574 OMV65574 OWR65574 PGN65574 PQJ65574 QAF65574 QKB65574 QTX65574 RDT65574 RNP65574 RXL65574 SHH65574 SRD65574 TAZ65574 TKV65574 TUR65574 UEN65574 UOJ65574 UYF65574 VIB65574 VRX65574 WBT65574 WLP65574 WVL65574 D131110 IZ131110 SV131110 ACR131110 AMN131110 AWJ131110 BGF131110 BQB131110 BZX131110 CJT131110 CTP131110 DDL131110 DNH131110 DXD131110 EGZ131110 EQV131110 FAR131110 FKN131110 FUJ131110 GEF131110 GOB131110 GXX131110 HHT131110 HRP131110 IBL131110 ILH131110 IVD131110 JEZ131110 JOV131110 JYR131110 KIN131110 KSJ131110 LCF131110 LMB131110 LVX131110 MFT131110 MPP131110 MZL131110 NJH131110 NTD131110 OCZ131110 OMV131110 OWR131110 PGN131110 PQJ131110 QAF131110 QKB131110 QTX131110 RDT131110 RNP131110 RXL131110 SHH131110 SRD131110 TAZ131110 TKV131110 TUR131110 UEN131110 UOJ131110 UYF131110 VIB131110 VRX131110 WBT131110 WLP131110 WVL131110 D196646 IZ196646 SV196646 ACR196646 AMN196646 AWJ196646 BGF196646 BQB196646 BZX196646 CJT196646 CTP196646 DDL196646 DNH196646 DXD196646 EGZ196646 EQV196646 FAR196646 FKN196646 FUJ196646 GEF196646 GOB196646 GXX196646 HHT196646 HRP196646 IBL196646 ILH196646 IVD196646 JEZ196646 JOV196646 JYR196646 KIN196646 KSJ196646 LCF196646 LMB196646 LVX196646 MFT196646 MPP196646 MZL196646 NJH196646 NTD196646 OCZ196646 OMV196646 OWR196646 PGN196646 PQJ196646 QAF196646 QKB196646 QTX196646 RDT196646 RNP196646 RXL196646 SHH196646 SRD196646 TAZ196646 TKV196646 TUR196646 UEN196646 UOJ196646 UYF196646 VIB196646 VRX196646 WBT196646 WLP196646 WVL196646 D262182 IZ262182 SV262182 ACR262182 AMN262182 AWJ262182 BGF262182 BQB262182 BZX262182 CJT262182 CTP262182 DDL262182 DNH262182 DXD262182 EGZ262182 EQV262182 FAR262182 FKN262182 FUJ262182 GEF262182 GOB262182 GXX262182 HHT262182 HRP262182 IBL262182 ILH262182 IVD262182 JEZ262182 JOV262182 JYR262182 KIN262182 KSJ262182 LCF262182 LMB262182 LVX262182 MFT262182 MPP262182 MZL262182 NJH262182 NTD262182 OCZ262182 OMV262182 OWR262182 PGN262182 PQJ262182 QAF262182 QKB262182 QTX262182 RDT262182 RNP262182 RXL262182 SHH262182 SRD262182 TAZ262182 TKV262182 TUR262182 UEN262182 UOJ262182 UYF262182 VIB262182 VRX262182 WBT262182 WLP262182 WVL262182 D327718 IZ327718 SV327718 ACR327718 AMN327718 AWJ327718 BGF327718 BQB327718 BZX327718 CJT327718 CTP327718 DDL327718 DNH327718 DXD327718 EGZ327718 EQV327718 FAR327718 FKN327718 FUJ327718 GEF327718 GOB327718 GXX327718 HHT327718 HRP327718 IBL327718 ILH327718 IVD327718 JEZ327718 JOV327718 JYR327718 KIN327718 KSJ327718 LCF327718 LMB327718 LVX327718 MFT327718 MPP327718 MZL327718 NJH327718 NTD327718 OCZ327718 OMV327718 OWR327718 PGN327718 PQJ327718 QAF327718 QKB327718 QTX327718 RDT327718 RNP327718 RXL327718 SHH327718 SRD327718 TAZ327718 TKV327718 TUR327718 UEN327718 UOJ327718 UYF327718 VIB327718 VRX327718 WBT327718 WLP327718 WVL327718 D393254 IZ393254 SV393254 ACR393254 AMN393254 AWJ393254 BGF393254 BQB393254 BZX393254 CJT393254 CTP393254 DDL393254 DNH393254 DXD393254 EGZ393254 EQV393254 FAR393254 FKN393254 FUJ393254 GEF393254 GOB393254 GXX393254 HHT393254 HRP393254 IBL393254 ILH393254 IVD393254 JEZ393254 JOV393254 JYR393254 KIN393254 KSJ393254 LCF393254 LMB393254 LVX393254 MFT393254 MPP393254 MZL393254 NJH393254 NTD393254 OCZ393254 OMV393254 OWR393254 PGN393254 PQJ393254 QAF393254 QKB393254 QTX393254 RDT393254 RNP393254 RXL393254 SHH393254 SRD393254 TAZ393254 TKV393254 TUR393254 UEN393254 UOJ393254 UYF393254 VIB393254 VRX393254 WBT393254 WLP393254 WVL393254 D458790 IZ458790 SV458790 ACR458790 AMN458790 AWJ458790 BGF458790 BQB458790 BZX458790 CJT458790 CTP458790 DDL458790 DNH458790 DXD458790 EGZ458790 EQV458790 FAR458790 FKN458790 FUJ458790 GEF458790 GOB458790 GXX458790 HHT458790 HRP458790 IBL458790 ILH458790 IVD458790 JEZ458790 JOV458790 JYR458790 KIN458790 KSJ458790 LCF458790 LMB458790 LVX458790 MFT458790 MPP458790 MZL458790 NJH458790 NTD458790 OCZ458790 OMV458790 OWR458790 PGN458790 PQJ458790 QAF458790 QKB458790 QTX458790 RDT458790 RNP458790 RXL458790 SHH458790 SRD458790 TAZ458790 TKV458790 TUR458790 UEN458790 UOJ458790 UYF458790 VIB458790 VRX458790 WBT458790 WLP458790 WVL458790 D524326 IZ524326 SV524326 ACR524326 AMN524326 AWJ524326 BGF524326 BQB524326 BZX524326 CJT524326 CTP524326 DDL524326 DNH524326 DXD524326 EGZ524326 EQV524326 FAR524326 FKN524326 FUJ524326 GEF524326 GOB524326 GXX524326 HHT524326 HRP524326 IBL524326 ILH524326 IVD524326 JEZ524326 JOV524326 JYR524326 KIN524326 KSJ524326 LCF524326 LMB524326 LVX524326 MFT524326 MPP524326 MZL524326 NJH524326 NTD524326 OCZ524326 OMV524326 OWR524326 PGN524326 PQJ524326 QAF524326 QKB524326 QTX524326 RDT524326 RNP524326 RXL524326 SHH524326 SRD524326 TAZ524326 TKV524326 TUR524326 UEN524326 UOJ524326 UYF524326 VIB524326 VRX524326 WBT524326 WLP524326 WVL524326 D589862 IZ589862 SV589862 ACR589862 AMN589862 AWJ589862 BGF589862 BQB589862 BZX589862 CJT589862 CTP589862 DDL589862 DNH589862 DXD589862 EGZ589862 EQV589862 FAR589862 FKN589862 FUJ589862 GEF589862 GOB589862 GXX589862 HHT589862 HRP589862 IBL589862 ILH589862 IVD589862 JEZ589862 JOV589862 JYR589862 KIN589862 KSJ589862 LCF589862 LMB589862 LVX589862 MFT589862 MPP589862 MZL589862 NJH589862 NTD589862 OCZ589862 OMV589862 OWR589862 PGN589862 PQJ589862 QAF589862 QKB589862 QTX589862 RDT589862 RNP589862 RXL589862 SHH589862 SRD589862 TAZ589862 TKV589862 TUR589862 UEN589862 UOJ589862 UYF589862 VIB589862 VRX589862 WBT589862 WLP589862 WVL589862 D655398 IZ655398 SV655398 ACR655398 AMN655398 AWJ655398 BGF655398 BQB655398 BZX655398 CJT655398 CTP655398 DDL655398 DNH655398 DXD655398 EGZ655398 EQV655398 FAR655398 FKN655398 FUJ655398 GEF655398 GOB655398 GXX655398 HHT655398 HRP655398 IBL655398 ILH655398 IVD655398 JEZ655398 JOV655398 JYR655398 KIN655398 KSJ655398 LCF655398 LMB655398 LVX655398 MFT655398 MPP655398 MZL655398 NJH655398 NTD655398 OCZ655398 OMV655398 OWR655398 PGN655398 PQJ655398 QAF655398 QKB655398 QTX655398 RDT655398 RNP655398 RXL655398 SHH655398 SRD655398 TAZ655398 TKV655398 TUR655398 UEN655398 UOJ655398 UYF655398 VIB655398 VRX655398 WBT655398 WLP655398 WVL655398 D720934 IZ720934 SV720934 ACR720934 AMN720934 AWJ720934 BGF720934 BQB720934 BZX720934 CJT720934 CTP720934 DDL720934 DNH720934 DXD720934 EGZ720934 EQV720934 FAR720934 FKN720934 FUJ720934 GEF720934 GOB720934 GXX720934 HHT720934 HRP720934 IBL720934 ILH720934 IVD720934 JEZ720934 JOV720934 JYR720934 KIN720934 KSJ720934 LCF720934 LMB720934 LVX720934 MFT720934 MPP720934 MZL720934 NJH720934 NTD720934 OCZ720934 OMV720934 OWR720934 PGN720934 PQJ720934 QAF720934 QKB720934 QTX720934 RDT720934 RNP720934 RXL720934 SHH720934 SRD720934 TAZ720934 TKV720934 TUR720934 UEN720934 UOJ720934 UYF720934 VIB720934 VRX720934 WBT720934 WLP720934 WVL720934 D786470 IZ786470 SV786470 ACR786470 AMN786470 AWJ786470 BGF786470 BQB786470 BZX786470 CJT786470 CTP786470 DDL786470 DNH786470 DXD786470 EGZ786470 EQV786470 FAR786470 FKN786470 FUJ786470 GEF786470 GOB786470 GXX786470 HHT786470 HRP786470 IBL786470 ILH786470 IVD786470 JEZ786470 JOV786470 JYR786470 KIN786470 KSJ786470 LCF786470 LMB786470 LVX786470 MFT786470 MPP786470 MZL786470 NJH786470 NTD786470 OCZ786470 OMV786470 OWR786470 PGN786470 PQJ786470 QAF786470 QKB786470 QTX786470 RDT786470 RNP786470 RXL786470 SHH786470 SRD786470 TAZ786470 TKV786470 TUR786470 UEN786470 UOJ786470 UYF786470 VIB786470 VRX786470 WBT786470 WLP786470 WVL786470 D852006 IZ852006 SV852006 ACR852006 AMN852006 AWJ852006 BGF852006 BQB852006 BZX852006 CJT852006 CTP852006 DDL852006 DNH852006 DXD852006 EGZ852006 EQV852006 FAR852006 FKN852006 FUJ852006 GEF852006 GOB852006 GXX852006 HHT852006 HRP852006 IBL852006 ILH852006 IVD852006 JEZ852006 JOV852006 JYR852006 KIN852006 KSJ852006 LCF852006 LMB852006 LVX852006 MFT852006 MPP852006 MZL852006 NJH852006 NTD852006 OCZ852006 OMV852006 OWR852006 PGN852006 PQJ852006 QAF852006 QKB852006 QTX852006 RDT852006 RNP852006 RXL852006 SHH852006 SRD852006 TAZ852006 TKV852006 TUR852006 UEN852006 UOJ852006 UYF852006 VIB852006 VRX852006 WBT852006 WLP852006 WVL852006 D917542 IZ917542 SV917542 ACR917542 AMN917542 AWJ917542 BGF917542 BQB917542 BZX917542 CJT917542 CTP917542 DDL917542 DNH917542 DXD917542 EGZ917542 EQV917542 FAR917542 FKN917542 FUJ917542 GEF917542 GOB917542 GXX917542 HHT917542 HRP917542 IBL917542 ILH917542 IVD917542 JEZ917542 JOV917542 JYR917542 KIN917542 KSJ917542 LCF917542 LMB917542 LVX917542 MFT917542 MPP917542 MZL917542 NJH917542 NTD917542 OCZ917542 OMV917542 OWR917542 PGN917542 PQJ917542 QAF917542 QKB917542 QTX917542 RDT917542 RNP917542 RXL917542 SHH917542 SRD917542 TAZ917542 TKV917542 TUR917542 UEN917542 UOJ917542 UYF917542 VIB917542 VRX917542 WBT917542 WLP917542 WVL917542 D983078 IZ983078 SV983078 ACR983078 AMN983078 AWJ983078 BGF983078 BQB983078 BZX983078 CJT983078 CTP983078 DDL983078 DNH983078 DXD983078 EGZ983078 EQV983078 FAR983078 FKN983078 FUJ983078 GEF983078 GOB983078 GXX983078 HHT983078 HRP983078 IBL983078 ILH983078 IVD983078 JEZ983078 JOV983078 JYR983078 KIN983078 KSJ983078 LCF983078 LMB983078 LVX983078 MFT983078 MPP983078 MZL983078 NJH983078 NTD983078 OCZ983078 OMV983078 OWR983078 PGN983078 PQJ983078 QAF983078 QKB983078 QTX983078 RDT983078 RNP983078 RXL983078 SHH983078 SRD983078 TAZ983078 TKV983078 TUR983078 UEN983078 UOJ983078 UYF983078 VIB983078 VRX983078 WBT983078 WLP983078 WVL983078" xr:uid="{5E7193C1-7FBD-4B66-A0FA-E06B97082DE7}"/>
    <dataValidation allowBlank="1" showInputMessage="1" showErrorMessage="1" promptTitle="Replacement EER" prompt="Enter the EER found on the (Yellow) Energy Guide of the new replacement unit." sqref="XFB1048573 IZ27 SV27 ACR27 AMN27 AWJ27 BGF27 BQB27 BZX27 CJT27 CTP27 DDL27 DNH27 DXD27 EGZ27 EQV27 FAR27 FKN27 FUJ27 GEF27 GOB27 GXX27 HHT27 HRP27 IBL27 ILH27 IVD27 JEZ27 JOV27 JYR27 KIN27 KSJ27 LCF27 LMB27 LVX27 MFT27 MPP27 MZL27 NJH27 NTD27 OCZ27 OMV27 OWR27 PGN27 PQJ27 QAF27 QKB27 QTX27 RDT27 RNP27 RXL27 SHH27 SRD27 TAZ27 TKV27 TUR27 UEN27 UOJ27 UYF27 VIB27 VRX27 WBT27 WLP27 WVL27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IT65533 SP65533 ACL65533 AMH65533 AWD65533 BFZ65533 BPV65533 BZR65533 CJN65533 CTJ65533 DDF65533 DNB65533 DWX65533 EGT65533 EQP65533 FAL65533 FKH65533 FUD65533 GDZ65533 GNV65533 GXR65533 HHN65533 HRJ65533 IBF65533 ILB65533 IUX65533 JET65533 JOP65533 JYL65533 KIH65533 KSD65533 LBZ65533 LLV65533 LVR65533 MFN65533 MPJ65533 MZF65533 NJB65533 NSX65533 OCT65533 OMP65533 OWL65533 PGH65533 PQD65533 PZZ65533 QJV65533 QTR65533 RDN65533 RNJ65533 RXF65533 SHB65533 SQX65533 TAT65533 TKP65533 TUL65533 UEH65533 UOD65533 UXZ65533 VHV65533 VRR65533 WBN65533 WLJ65533 WVF65533 XFB65533 IT131069 SP131069 ACL131069 AMH131069 AWD131069 BFZ131069 BPV131069 BZR131069 CJN131069 CTJ131069 DDF131069 DNB131069 DWX131069 EGT131069 EQP131069 FAL131069 FKH131069 FUD131069 GDZ131069 GNV131069 GXR131069 HHN131069 HRJ131069 IBF131069 ILB131069 IUX131069 JET131069 JOP131069 JYL131069 KIH131069 KSD131069 LBZ131069 LLV131069 LVR131069 MFN131069 MPJ131069 MZF131069 NJB131069 NSX131069 OCT131069 OMP131069 OWL131069 PGH131069 PQD131069 PZZ131069 QJV131069 QTR131069 RDN131069 RNJ131069 RXF131069 SHB131069 SQX131069 TAT131069 TKP131069 TUL131069 UEH131069 UOD131069 UXZ131069 VHV131069 VRR131069 WBN131069 WLJ131069 WVF131069 XFB131069 IT196605 SP196605 ACL196605 AMH196605 AWD196605 BFZ196605 BPV196605 BZR196605 CJN196605 CTJ196605 DDF196605 DNB196605 DWX196605 EGT196605 EQP196605 FAL196605 FKH196605 FUD196605 GDZ196605 GNV196605 GXR196605 HHN196605 HRJ196605 IBF196605 ILB196605 IUX196605 JET196605 JOP196605 JYL196605 KIH196605 KSD196605 LBZ196605 LLV196605 LVR196605 MFN196605 MPJ196605 MZF196605 NJB196605 NSX196605 OCT196605 OMP196605 OWL196605 PGH196605 PQD196605 PZZ196605 QJV196605 QTR196605 RDN196605 RNJ196605 RXF196605 SHB196605 SQX196605 TAT196605 TKP196605 TUL196605 UEH196605 UOD196605 UXZ196605 VHV196605 VRR196605 WBN196605 WLJ196605 WVF196605 XFB196605 IT262141 SP262141 ACL262141 AMH262141 AWD262141 BFZ262141 BPV262141 BZR262141 CJN262141 CTJ262141 DDF262141 DNB262141 DWX262141 EGT262141 EQP262141 FAL262141 FKH262141 FUD262141 GDZ262141 GNV262141 GXR262141 HHN262141 HRJ262141 IBF262141 ILB262141 IUX262141 JET262141 JOP262141 JYL262141 KIH262141 KSD262141 LBZ262141 LLV262141 LVR262141 MFN262141 MPJ262141 MZF262141 NJB262141 NSX262141 OCT262141 OMP262141 OWL262141 PGH262141 PQD262141 PZZ262141 QJV262141 QTR262141 RDN262141 RNJ262141 RXF262141 SHB262141 SQX262141 TAT262141 TKP262141 TUL262141 UEH262141 UOD262141 UXZ262141 VHV262141 VRR262141 WBN262141 WLJ262141 WVF262141 XFB262141 IT327677 SP327677 ACL327677 AMH327677 AWD327677 BFZ327677 BPV327677 BZR327677 CJN327677 CTJ327677 DDF327677 DNB327677 DWX327677 EGT327677 EQP327677 FAL327677 FKH327677 FUD327677 GDZ327677 GNV327677 GXR327677 HHN327677 HRJ327677 IBF327677 ILB327677 IUX327677 JET327677 JOP327677 JYL327677 KIH327677 KSD327677 LBZ327677 LLV327677 LVR327677 MFN327677 MPJ327677 MZF327677 NJB327677 NSX327677 OCT327677 OMP327677 OWL327677 PGH327677 PQD327677 PZZ327677 QJV327677 QTR327677 RDN327677 RNJ327677 RXF327677 SHB327677 SQX327677 TAT327677 TKP327677 TUL327677 UEH327677 UOD327677 UXZ327677 VHV327677 VRR327677 WBN327677 WLJ327677 WVF327677 XFB327677 IT393213 SP393213 ACL393213 AMH393213 AWD393213 BFZ393213 BPV393213 BZR393213 CJN393213 CTJ393213 DDF393213 DNB393213 DWX393213 EGT393213 EQP393213 FAL393213 FKH393213 FUD393213 GDZ393213 GNV393213 GXR393213 HHN393213 HRJ393213 IBF393213 ILB393213 IUX393213 JET393213 JOP393213 JYL393213 KIH393213 KSD393213 LBZ393213 LLV393213 LVR393213 MFN393213 MPJ393213 MZF393213 NJB393213 NSX393213 OCT393213 OMP393213 OWL393213 PGH393213 PQD393213 PZZ393213 QJV393213 QTR393213 RDN393213 RNJ393213 RXF393213 SHB393213 SQX393213 TAT393213 TKP393213 TUL393213 UEH393213 UOD393213 UXZ393213 VHV393213 VRR393213 WBN393213 WLJ393213 WVF393213 XFB393213 IT458749 SP458749 ACL458749 AMH458749 AWD458749 BFZ458749 BPV458749 BZR458749 CJN458749 CTJ458749 DDF458749 DNB458749 DWX458749 EGT458749 EQP458749 FAL458749 FKH458749 FUD458749 GDZ458749 GNV458749 GXR458749 HHN458749 HRJ458749 IBF458749 ILB458749 IUX458749 JET458749 JOP458749 JYL458749 KIH458749 KSD458749 LBZ458749 LLV458749 LVR458749 MFN458749 MPJ458749 MZF458749 NJB458749 NSX458749 OCT458749 OMP458749 OWL458749 PGH458749 PQD458749 PZZ458749 QJV458749 QTR458749 RDN458749 RNJ458749 RXF458749 SHB458749 SQX458749 TAT458749 TKP458749 TUL458749 UEH458749 UOD458749 UXZ458749 VHV458749 VRR458749 WBN458749 WLJ458749 WVF458749 XFB458749 IT524285 SP524285 ACL524285 AMH524285 AWD524285 BFZ524285 BPV524285 BZR524285 CJN524285 CTJ524285 DDF524285 DNB524285 DWX524285 EGT524285 EQP524285 FAL524285 FKH524285 FUD524285 GDZ524285 GNV524285 GXR524285 HHN524285 HRJ524285 IBF524285 ILB524285 IUX524285 JET524285 JOP524285 JYL524285 KIH524285 KSD524285 LBZ524285 LLV524285 LVR524285 MFN524285 MPJ524285 MZF524285 NJB524285 NSX524285 OCT524285 OMP524285 OWL524285 PGH524285 PQD524285 PZZ524285 QJV524285 QTR524285 RDN524285 RNJ524285 RXF524285 SHB524285 SQX524285 TAT524285 TKP524285 TUL524285 UEH524285 UOD524285 UXZ524285 VHV524285 VRR524285 WBN524285 WLJ524285 WVF524285 XFB524285 IT589821 SP589821 ACL589821 AMH589821 AWD589821 BFZ589821 BPV589821 BZR589821 CJN589821 CTJ589821 DDF589821 DNB589821 DWX589821 EGT589821 EQP589821 FAL589821 FKH589821 FUD589821 GDZ589821 GNV589821 GXR589821 HHN589821 HRJ589821 IBF589821 ILB589821 IUX589821 JET589821 JOP589821 JYL589821 KIH589821 KSD589821 LBZ589821 LLV589821 LVR589821 MFN589821 MPJ589821 MZF589821 NJB589821 NSX589821 OCT589821 OMP589821 OWL589821 PGH589821 PQD589821 PZZ589821 QJV589821 QTR589821 RDN589821 RNJ589821 RXF589821 SHB589821 SQX589821 TAT589821 TKP589821 TUL589821 UEH589821 UOD589821 UXZ589821 VHV589821 VRR589821 WBN589821 WLJ589821 WVF589821 XFB589821 IT655357 SP655357 ACL655357 AMH655357 AWD655357 BFZ655357 BPV655357 BZR655357 CJN655357 CTJ655357 DDF655357 DNB655357 DWX655357 EGT655357 EQP655357 FAL655357 FKH655357 FUD655357 GDZ655357 GNV655357 GXR655357 HHN655357 HRJ655357 IBF655357 ILB655357 IUX655357 JET655357 JOP655357 JYL655357 KIH655357 KSD655357 LBZ655357 LLV655357 LVR655357 MFN655357 MPJ655357 MZF655357 NJB655357 NSX655357 OCT655357 OMP655357 OWL655357 PGH655357 PQD655357 PZZ655357 QJV655357 QTR655357 RDN655357 RNJ655357 RXF655357 SHB655357 SQX655357 TAT655357 TKP655357 TUL655357 UEH655357 UOD655357 UXZ655357 VHV655357 VRR655357 WBN655357 WLJ655357 WVF655357 XFB655357 IT720893 SP720893 ACL720893 AMH720893 AWD720893 BFZ720893 BPV720893 BZR720893 CJN720893 CTJ720893 DDF720893 DNB720893 DWX720893 EGT720893 EQP720893 FAL720893 FKH720893 FUD720893 GDZ720893 GNV720893 GXR720893 HHN720893 HRJ720893 IBF720893 ILB720893 IUX720893 JET720893 JOP720893 JYL720893 KIH720893 KSD720893 LBZ720893 LLV720893 LVR720893 MFN720893 MPJ720893 MZF720893 NJB720893 NSX720893 OCT720893 OMP720893 OWL720893 PGH720893 PQD720893 PZZ720893 QJV720893 QTR720893 RDN720893 RNJ720893 RXF720893 SHB720893 SQX720893 TAT720893 TKP720893 TUL720893 UEH720893 UOD720893 UXZ720893 VHV720893 VRR720893 WBN720893 WLJ720893 WVF720893 XFB720893 IT786429 SP786429 ACL786429 AMH786429 AWD786429 BFZ786429 BPV786429 BZR786429 CJN786429 CTJ786429 DDF786429 DNB786429 DWX786429 EGT786429 EQP786429 FAL786429 FKH786429 FUD786429 GDZ786429 GNV786429 GXR786429 HHN786429 HRJ786429 IBF786429 ILB786429 IUX786429 JET786429 JOP786429 JYL786429 KIH786429 KSD786429 LBZ786429 LLV786429 LVR786429 MFN786429 MPJ786429 MZF786429 NJB786429 NSX786429 OCT786429 OMP786429 OWL786429 PGH786429 PQD786429 PZZ786429 QJV786429 QTR786429 RDN786429 RNJ786429 RXF786429 SHB786429 SQX786429 TAT786429 TKP786429 TUL786429 UEH786429 UOD786429 UXZ786429 VHV786429 VRR786429 WBN786429 WLJ786429 WVF786429 XFB786429 IT851965 SP851965 ACL851965 AMH851965 AWD851965 BFZ851965 BPV851965 BZR851965 CJN851965 CTJ851965 DDF851965 DNB851965 DWX851965 EGT851965 EQP851965 FAL851965 FKH851965 FUD851965 GDZ851965 GNV851965 GXR851965 HHN851965 HRJ851965 IBF851965 ILB851965 IUX851965 JET851965 JOP851965 JYL851965 KIH851965 KSD851965 LBZ851965 LLV851965 LVR851965 MFN851965 MPJ851965 MZF851965 NJB851965 NSX851965 OCT851965 OMP851965 OWL851965 PGH851965 PQD851965 PZZ851965 QJV851965 QTR851965 RDN851965 RNJ851965 RXF851965 SHB851965 SQX851965 TAT851965 TKP851965 TUL851965 UEH851965 UOD851965 UXZ851965 VHV851965 VRR851965 WBN851965 WLJ851965 WVF851965 XFB851965 IT917501 SP917501 ACL917501 AMH917501 AWD917501 BFZ917501 BPV917501 BZR917501 CJN917501 CTJ917501 DDF917501 DNB917501 DWX917501 EGT917501 EQP917501 FAL917501 FKH917501 FUD917501 GDZ917501 GNV917501 GXR917501 HHN917501 HRJ917501 IBF917501 ILB917501 IUX917501 JET917501 JOP917501 JYL917501 KIH917501 KSD917501 LBZ917501 LLV917501 LVR917501 MFN917501 MPJ917501 MZF917501 NJB917501 NSX917501 OCT917501 OMP917501 OWL917501 PGH917501 PQD917501 PZZ917501 QJV917501 QTR917501 RDN917501 RNJ917501 RXF917501 SHB917501 SQX917501 TAT917501 TKP917501 TUL917501 UEH917501 UOD917501 UXZ917501 VHV917501 VRR917501 WBN917501 WLJ917501 WVF917501 XFB917501 IT983037 SP983037 ACL983037 AMH983037 AWD983037 BFZ983037 BPV983037 BZR983037 CJN983037 CTJ983037 DDF983037 DNB983037 DWX983037 EGT983037 EQP983037 FAL983037 FKH983037 FUD983037 GDZ983037 GNV983037 GXR983037 HHN983037 HRJ983037 IBF983037 ILB983037 IUX983037 JET983037 JOP983037 JYL983037 KIH983037 KSD983037 LBZ983037 LLV983037 LVR983037 MFN983037 MPJ983037 MZF983037 NJB983037 NSX983037 OCT983037 OMP983037 OWL983037 PGH983037 PQD983037 PZZ983037 QJV983037 QTR983037 RDN983037 RNJ983037 RXF983037 SHB983037 SQX983037 TAT983037 TKP983037 TUL983037 UEH983037 UOD983037 UXZ983037 VHV983037 VRR983037 WBN983037 WLJ983037 WVF983037 XFB983037 IT1048573 SP1048573 ACL1048573 AMH1048573 AWD1048573 BFZ1048573 BPV1048573 BZR1048573 CJN1048573 CTJ1048573 DDF1048573 DNB1048573 DWX1048573 EGT1048573 EQP1048573 FAL1048573 FKH1048573 FUD1048573 GDZ1048573 GNV1048573 GXR1048573 HHN1048573 HRJ1048573 IBF1048573 ILB1048573 IUX1048573 JET1048573 JOP1048573 JYL1048573 KIH1048573 KSD1048573 LBZ1048573 LLV1048573 LVR1048573 MFN1048573 MPJ1048573 MZF1048573 NJB1048573 NSX1048573 OCT1048573 OMP1048573 OWL1048573 PGH1048573 PQD1048573 PZZ1048573 QJV1048573 QTR1048573 RDN1048573 RNJ1048573 RXF1048573 SHB1048573 SQX1048573 TAT1048573 TKP1048573 TUL1048573 UEH1048573 UOD1048573 UXZ1048573 VHV1048573 VRR1048573 WBN1048573 WLJ1048573 WVF1048573" xr:uid="{6150DC5D-A52D-48FE-A71C-75A0FB68941E}"/>
    <dataValidation allowBlank="1" showInputMessage="1" showErrorMessage="1" prompt="% EER increase using plate" sqref="D40 IZ40 SV40 ACR40 AMN40 AWJ40 BGF40 BQB40 BZX40 CJT40 CTP40 DDL40 DNH40 DXD40 EGZ40 EQV40 FAR40 FKN40 FUJ40 GEF40 GOB40 GXX40 HHT40 HRP40 IBL40 ILH40 IVD40 JEZ40 JOV40 JYR40 KIN40 KSJ40 LCF40 LMB40 LVX40 MFT40 MPP40 MZL40 NJH40 NTD40 OCZ40 OMV40 OWR40 PGN40 PQJ40 QAF40 QKB40 QTX40 RDT40 RNP40 RXL40 SHH40 SRD40 TAZ40 TKV40 TUR40 UEN40 UOJ40 UYF40 VIB40 VRX40 WBT40 WLP40 WVL40 D65576 IZ65576 SV65576 ACR65576 AMN65576 AWJ65576 BGF65576 BQB65576 BZX65576 CJT65576 CTP65576 DDL65576 DNH65576 DXD65576 EGZ65576 EQV65576 FAR65576 FKN65576 FUJ65576 GEF65576 GOB65576 GXX65576 HHT65576 HRP65576 IBL65576 ILH65576 IVD65576 JEZ65576 JOV65576 JYR65576 KIN65576 KSJ65576 LCF65576 LMB65576 LVX65576 MFT65576 MPP65576 MZL65576 NJH65576 NTD65576 OCZ65576 OMV65576 OWR65576 PGN65576 PQJ65576 QAF65576 QKB65576 QTX65576 RDT65576 RNP65576 RXL65576 SHH65576 SRD65576 TAZ65576 TKV65576 TUR65576 UEN65576 UOJ65576 UYF65576 VIB65576 VRX65576 WBT65576 WLP65576 WVL65576 D131112 IZ131112 SV131112 ACR131112 AMN131112 AWJ131112 BGF131112 BQB131112 BZX131112 CJT131112 CTP131112 DDL131112 DNH131112 DXD131112 EGZ131112 EQV131112 FAR131112 FKN131112 FUJ131112 GEF131112 GOB131112 GXX131112 HHT131112 HRP131112 IBL131112 ILH131112 IVD131112 JEZ131112 JOV131112 JYR131112 KIN131112 KSJ131112 LCF131112 LMB131112 LVX131112 MFT131112 MPP131112 MZL131112 NJH131112 NTD131112 OCZ131112 OMV131112 OWR131112 PGN131112 PQJ131112 QAF131112 QKB131112 QTX131112 RDT131112 RNP131112 RXL131112 SHH131112 SRD131112 TAZ131112 TKV131112 TUR131112 UEN131112 UOJ131112 UYF131112 VIB131112 VRX131112 WBT131112 WLP131112 WVL131112 D196648 IZ196648 SV196648 ACR196648 AMN196648 AWJ196648 BGF196648 BQB196648 BZX196648 CJT196648 CTP196648 DDL196648 DNH196648 DXD196648 EGZ196648 EQV196648 FAR196648 FKN196648 FUJ196648 GEF196648 GOB196648 GXX196648 HHT196648 HRP196648 IBL196648 ILH196648 IVD196648 JEZ196648 JOV196648 JYR196648 KIN196648 KSJ196648 LCF196648 LMB196648 LVX196648 MFT196648 MPP196648 MZL196648 NJH196648 NTD196648 OCZ196648 OMV196648 OWR196648 PGN196648 PQJ196648 QAF196648 QKB196648 QTX196648 RDT196648 RNP196648 RXL196648 SHH196648 SRD196648 TAZ196648 TKV196648 TUR196648 UEN196648 UOJ196648 UYF196648 VIB196648 VRX196648 WBT196648 WLP196648 WVL196648 D262184 IZ262184 SV262184 ACR262184 AMN262184 AWJ262184 BGF262184 BQB262184 BZX262184 CJT262184 CTP262184 DDL262184 DNH262184 DXD262184 EGZ262184 EQV262184 FAR262184 FKN262184 FUJ262184 GEF262184 GOB262184 GXX262184 HHT262184 HRP262184 IBL262184 ILH262184 IVD262184 JEZ262184 JOV262184 JYR262184 KIN262184 KSJ262184 LCF262184 LMB262184 LVX262184 MFT262184 MPP262184 MZL262184 NJH262184 NTD262184 OCZ262184 OMV262184 OWR262184 PGN262184 PQJ262184 QAF262184 QKB262184 QTX262184 RDT262184 RNP262184 RXL262184 SHH262184 SRD262184 TAZ262184 TKV262184 TUR262184 UEN262184 UOJ262184 UYF262184 VIB262184 VRX262184 WBT262184 WLP262184 WVL262184 D327720 IZ327720 SV327720 ACR327720 AMN327720 AWJ327720 BGF327720 BQB327720 BZX327720 CJT327720 CTP327720 DDL327720 DNH327720 DXD327720 EGZ327720 EQV327720 FAR327720 FKN327720 FUJ327720 GEF327720 GOB327720 GXX327720 HHT327720 HRP327720 IBL327720 ILH327720 IVD327720 JEZ327720 JOV327720 JYR327720 KIN327720 KSJ327720 LCF327720 LMB327720 LVX327720 MFT327720 MPP327720 MZL327720 NJH327720 NTD327720 OCZ327720 OMV327720 OWR327720 PGN327720 PQJ327720 QAF327720 QKB327720 QTX327720 RDT327720 RNP327720 RXL327720 SHH327720 SRD327720 TAZ327720 TKV327720 TUR327720 UEN327720 UOJ327720 UYF327720 VIB327720 VRX327720 WBT327720 WLP327720 WVL327720 D393256 IZ393256 SV393256 ACR393256 AMN393256 AWJ393256 BGF393256 BQB393256 BZX393256 CJT393256 CTP393256 DDL393256 DNH393256 DXD393256 EGZ393256 EQV393256 FAR393256 FKN393256 FUJ393256 GEF393256 GOB393256 GXX393256 HHT393256 HRP393256 IBL393256 ILH393256 IVD393256 JEZ393256 JOV393256 JYR393256 KIN393256 KSJ393256 LCF393256 LMB393256 LVX393256 MFT393256 MPP393256 MZL393256 NJH393256 NTD393256 OCZ393256 OMV393256 OWR393256 PGN393256 PQJ393256 QAF393256 QKB393256 QTX393256 RDT393256 RNP393256 RXL393256 SHH393256 SRD393256 TAZ393256 TKV393256 TUR393256 UEN393256 UOJ393256 UYF393256 VIB393256 VRX393256 WBT393256 WLP393256 WVL393256 D458792 IZ458792 SV458792 ACR458792 AMN458792 AWJ458792 BGF458792 BQB458792 BZX458792 CJT458792 CTP458792 DDL458792 DNH458792 DXD458792 EGZ458792 EQV458792 FAR458792 FKN458792 FUJ458792 GEF458792 GOB458792 GXX458792 HHT458792 HRP458792 IBL458792 ILH458792 IVD458792 JEZ458792 JOV458792 JYR458792 KIN458792 KSJ458792 LCF458792 LMB458792 LVX458792 MFT458792 MPP458792 MZL458792 NJH458792 NTD458792 OCZ458792 OMV458792 OWR458792 PGN458792 PQJ458792 QAF458792 QKB458792 QTX458792 RDT458792 RNP458792 RXL458792 SHH458792 SRD458792 TAZ458792 TKV458792 TUR458792 UEN458792 UOJ458792 UYF458792 VIB458792 VRX458792 WBT458792 WLP458792 WVL458792 D524328 IZ524328 SV524328 ACR524328 AMN524328 AWJ524328 BGF524328 BQB524328 BZX524328 CJT524328 CTP524328 DDL524328 DNH524328 DXD524328 EGZ524328 EQV524328 FAR524328 FKN524328 FUJ524328 GEF524328 GOB524328 GXX524328 HHT524328 HRP524328 IBL524328 ILH524328 IVD524328 JEZ524328 JOV524328 JYR524328 KIN524328 KSJ524328 LCF524328 LMB524328 LVX524328 MFT524328 MPP524328 MZL524328 NJH524328 NTD524328 OCZ524328 OMV524328 OWR524328 PGN524328 PQJ524328 QAF524328 QKB524328 QTX524328 RDT524328 RNP524328 RXL524328 SHH524328 SRD524328 TAZ524328 TKV524328 TUR524328 UEN524328 UOJ524328 UYF524328 VIB524328 VRX524328 WBT524328 WLP524328 WVL524328 D589864 IZ589864 SV589864 ACR589864 AMN589864 AWJ589864 BGF589864 BQB589864 BZX589864 CJT589864 CTP589864 DDL589864 DNH589864 DXD589864 EGZ589864 EQV589864 FAR589864 FKN589864 FUJ589864 GEF589864 GOB589864 GXX589864 HHT589864 HRP589864 IBL589864 ILH589864 IVD589864 JEZ589864 JOV589864 JYR589864 KIN589864 KSJ589864 LCF589864 LMB589864 LVX589864 MFT589864 MPP589864 MZL589864 NJH589864 NTD589864 OCZ589864 OMV589864 OWR589864 PGN589864 PQJ589864 QAF589864 QKB589864 QTX589864 RDT589864 RNP589864 RXL589864 SHH589864 SRD589864 TAZ589864 TKV589864 TUR589864 UEN589864 UOJ589864 UYF589864 VIB589864 VRX589864 WBT589864 WLP589864 WVL589864 D655400 IZ655400 SV655400 ACR655400 AMN655400 AWJ655400 BGF655400 BQB655400 BZX655400 CJT655400 CTP655400 DDL655400 DNH655400 DXD655400 EGZ655400 EQV655400 FAR655400 FKN655400 FUJ655400 GEF655400 GOB655400 GXX655400 HHT655400 HRP655400 IBL655400 ILH655400 IVD655400 JEZ655400 JOV655400 JYR655400 KIN655400 KSJ655400 LCF655400 LMB655400 LVX655400 MFT655400 MPP655400 MZL655400 NJH655400 NTD655400 OCZ655400 OMV655400 OWR655400 PGN655400 PQJ655400 QAF655400 QKB655400 QTX655400 RDT655400 RNP655400 RXL655400 SHH655400 SRD655400 TAZ655400 TKV655400 TUR655400 UEN655400 UOJ655400 UYF655400 VIB655400 VRX655400 WBT655400 WLP655400 WVL655400 D720936 IZ720936 SV720936 ACR720936 AMN720936 AWJ720936 BGF720936 BQB720936 BZX720936 CJT720936 CTP720936 DDL720936 DNH720936 DXD720936 EGZ720936 EQV720936 FAR720936 FKN720936 FUJ720936 GEF720936 GOB720936 GXX720936 HHT720936 HRP720936 IBL720936 ILH720936 IVD720936 JEZ720936 JOV720936 JYR720936 KIN720936 KSJ720936 LCF720936 LMB720936 LVX720936 MFT720936 MPP720936 MZL720936 NJH720936 NTD720936 OCZ720936 OMV720936 OWR720936 PGN720936 PQJ720936 QAF720936 QKB720936 QTX720936 RDT720936 RNP720936 RXL720936 SHH720936 SRD720936 TAZ720936 TKV720936 TUR720936 UEN720936 UOJ720936 UYF720936 VIB720936 VRX720936 WBT720936 WLP720936 WVL720936 D786472 IZ786472 SV786472 ACR786472 AMN786472 AWJ786472 BGF786472 BQB786472 BZX786472 CJT786472 CTP786472 DDL786472 DNH786472 DXD786472 EGZ786472 EQV786472 FAR786472 FKN786472 FUJ786472 GEF786472 GOB786472 GXX786472 HHT786472 HRP786472 IBL786472 ILH786472 IVD786472 JEZ786472 JOV786472 JYR786472 KIN786472 KSJ786472 LCF786472 LMB786472 LVX786472 MFT786472 MPP786472 MZL786472 NJH786472 NTD786472 OCZ786472 OMV786472 OWR786472 PGN786472 PQJ786472 QAF786472 QKB786472 QTX786472 RDT786472 RNP786472 RXL786472 SHH786472 SRD786472 TAZ786472 TKV786472 TUR786472 UEN786472 UOJ786472 UYF786472 VIB786472 VRX786472 WBT786472 WLP786472 WVL786472 D852008 IZ852008 SV852008 ACR852008 AMN852008 AWJ852008 BGF852008 BQB852008 BZX852008 CJT852008 CTP852008 DDL852008 DNH852008 DXD852008 EGZ852008 EQV852008 FAR852008 FKN852008 FUJ852008 GEF852008 GOB852008 GXX852008 HHT852008 HRP852008 IBL852008 ILH852008 IVD852008 JEZ852008 JOV852008 JYR852008 KIN852008 KSJ852008 LCF852008 LMB852008 LVX852008 MFT852008 MPP852008 MZL852008 NJH852008 NTD852008 OCZ852008 OMV852008 OWR852008 PGN852008 PQJ852008 QAF852008 QKB852008 QTX852008 RDT852008 RNP852008 RXL852008 SHH852008 SRD852008 TAZ852008 TKV852008 TUR852008 UEN852008 UOJ852008 UYF852008 VIB852008 VRX852008 WBT852008 WLP852008 WVL852008 D917544 IZ917544 SV917544 ACR917544 AMN917544 AWJ917544 BGF917544 BQB917544 BZX917544 CJT917544 CTP917544 DDL917544 DNH917544 DXD917544 EGZ917544 EQV917544 FAR917544 FKN917544 FUJ917544 GEF917544 GOB917544 GXX917544 HHT917544 HRP917544 IBL917544 ILH917544 IVD917544 JEZ917544 JOV917544 JYR917544 KIN917544 KSJ917544 LCF917544 LMB917544 LVX917544 MFT917544 MPP917544 MZL917544 NJH917544 NTD917544 OCZ917544 OMV917544 OWR917544 PGN917544 PQJ917544 QAF917544 QKB917544 QTX917544 RDT917544 RNP917544 RXL917544 SHH917544 SRD917544 TAZ917544 TKV917544 TUR917544 UEN917544 UOJ917544 UYF917544 VIB917544 VRX917544 WBT917544 WLP917544 WVL917544 D983080 IZ983080 SV983080 ACR983080 AMN983080 AWJ983080 BGF983080 BQB983080 BZX983080 CJT983080 CTP983080 DDL983080 DNH983080 DXD983080 EGZ983080 EQV983080 FAR983080 FKN983080 FUJ983080 GEF983080 GOB983080 GXX983080 HHT983080 HRP983080 IBL983080 ILH983080 IVD983080 JEZ983080 JOV983080 JYR983080 KIN983080 KSJ983080 LCF983080 LMB983080 LVX983080 MFT983080 MPP983080 MZL983080 NJH983080 NTD983080 OCZ983080 OMV983080 OWR983080 PGN983080 PQJ983080 QAF983080 QKB983080 QTX983080 RDT983080 RNP983080 RXL983080 SHH983080 SRD983080 TAZ983080 TKV983080 TUR983080 UEN983080 UOJ983080 UYF983080 VIB983080 VRX983080 WBT983080 WLP983080 WVL983080" xr:uid="{546B97DA-97B5-4F6D-B498-3CD45CE5BB31}"/>
    <dataValidation allowBlank="1" showInputMessage="1" showErrorMessage="1" promptTitle="Existing Amps" prompt="Enter the amps found on the plate.  If the amps cannot be found enter the amps reading using a comsuption meter or amp meter." sqref="B65537 IX65537 ST65537 ACP65537 AML65537 AWH65537 BGD65537 BPZ65537 BZV65537 CJR65537 CTN65537 DDJ65537 DNF65537 DXB65537 EGX65537 EQT65537 FAP65537 FKL65537 FUH65537 GED65537 GNZ65537 GXV65537 HHR65537 HRN65537 IBJ65537 ILF65537 IVB65537 JEX65537 JOT65537 JYP65537 KIL65537 KSH65537 LCD65537 LLZ65537 LVV65537 MFR65537 MPN65537 MZJ65537 NJF65537 NTB65537 OCX65537 OMT65537 OWP65537 PGL65537 PQH65537 QAD65537 QJZ65537 QTV65537 RDR65537 RNN65537 RXJ65537 SHF65537 SRB65537 TAX65537 TKT65537 TUP65537 UEL65537 UOH65537 UYD65537 VHZ65537 VRV65537 WBR65537 WLN65537 WVJ65537 B131073 IX131073 ST131073 ACP131073 AML131073 AWH131073 BGD131073 BPZ131073 BZV131073 CJR131073 CTN131073 DDJ131073 DNF131073 DXB131073 EGX131073 EQT131073 FAP131073 FKL131073 FUH131073 GED131073 GNZ131073 GXV131073 HHR131073 HRN131073 IBJ131073 ILF131073 IVB131073 JEX131073 JOT131073 JYP131073 KIL131073 KSH131073 LCD131073 LLZ131073 LVV131073 MFR131073 MPN131073 MZJ131073 NJF131073 NTB131073 OCX131073 OMT131073 OWP131073 PGL131073 PQH131073 QAD131073 QJZ131073 QTV131073 RDR131073 RNN131073 RXJ131073 SHF131073 SRB131073 TAX131073 TKT131073 TUP131073 UEL131073 UOH131073 UYD131073 VHZ131073 VRV131073 WBR131073 WLN131073 WVJ131073 B196609 IX196609 ST196609 ACP196609 AML196609 AWH196609 BGD196609 BPZ196609 BZV196609 CJR196609 CTN196609 DDJ196609 DNF196609 DXB196609 EGX196609 EQT196609 FAP196609 FKL196609 FUH196609 GED196609 GNZ196609 GXV196609 HHR196609 HRN196609 IBJ196609 ILF196609 IVB196609 JEX196609 JOT196609 JYP196609 KIL196609 KSH196609 LCD196609 LLZ196609 LVV196609 MFR196609 MPN196609 MZJ196609 NJF196609 NTB196609 OCX196609 OMT196609 OWP196609 PGL196609 PQH196609 QAD196609 QJZ196609 QTV196609 RDR196609 RNN196609 RXJ196609 SHF196609 SRB196609 TAX196609 TKT196609 TUP196609 UEL196609 UOH196609 UYD196609 VHZ196609 VRV196609 WBR196609 WLN196609 WVJ196609 B262145 IX262145 ST262145 ACP262145 AML262145 AWH262145 BGD262145 BPZ262145 BZV262145 CJR262145 CTN262145 DDJ262145 DNF262145 DXB262145 EGX262145 EQT262145 FAP262145 FKL262145 FUH262145 GED262145 GNZ262145 GXV262145 HHR262145 HRN262145 IBJ262145 ILF262145 IVB262145 JEX262145 JOT262145 JYP262145 KIL262145 KSH262145 LCD262145 LLZ262145 LVV262145 MFR262145 MPN262145 MZJ262145 NJF262145 NTB262145 OCX262145 OMT262145 OWP262145 PGL262145 PQH262145 QAD262145 QJZ262145 QTV262145 RDR262145 RNN262145 RXJ262145 SHF262145 SRB262145 TAX262145 TKT262145 TUP262145 UEL262145 UOH262145 UYD262145 VHZ262145 VRV262145 WBR262145 WLN262145 WVJ262145 B327681 IX327681 ST327681 ACP327681 AML327681 AWH327681 BGD327681 BPZ327681 BZV327681 CJR327681 CTN327681 DDJ327681 DNF327681 DXB327681 EGX327681 EQT327681 FAP327681 FKL327681 FUH327681 GED327681 GNZ327681 GXV327681 HHR327681 HRN327681 IBJ327681 ILF327681 IVB327681 JEX327681 JOT327681 JYP327681 KIL327681 KSH327681 LCD327681 LLZ327681 LVV327681 MFR327681 MPN327681 MZJ327681 NJF327681 NTB327681 OCX327681 OMT327681 OWP327681 PGL327681 PQH327681 QAD327681 QJZ327681 QTV327681 RDR327681 RNN327681 RXJ327681 SHF327681 SRB327681 TAX327681 TKT327681 TUP327681 UEL327681 UOH327681 UYD327681 VHZ327681 VRV327681 WBR327681 WLN327681 WVJ327681 B393217 IX393217 ST393217 ACP393217 AML393217 AWH393217 BGD393217 BPZ393217 BZV393217 CJR393217 CTN393217 DDJ393217 DNF393217 DXB393217 EGX393217 EQT393217 FAP393217 FKL393217 FUH393217 GED393217 GNZ393217 GXV393217 HHR393217 HRN393217 IBJ393217 ILF393217 IVB393217 JEX393217 JOT393217 JYP393217 KIL393217 KSH393217 LCD393217 LLZ393217 LVV393217 MFR393217 MPN393217 MZJ393217 NJF393217 NTB393217 OCX393217 OMT393217 OWP393217 PGL393217 PQH393217 QAD393217 QJZ393217 QTV393217 RDR393217 RNN393217 RXJ393217 SHF393217 SRB393217 TAX393217 TKT393217 TUP393217 UEL393217 UOH393217 UYD393217 VHZ393217 VRV393217 WBR393217 WLN393217 WVJ393217 B458753 IX458753 ST458753 ACP458753 AML458753 AWH458753 BGD458753 BPZ458753 BZV458753 CJR458753 CTN458753 DDJ458753 DNF458753 DXB458753 EGX458753 EQT458753 FAP458753 FKL458753 FUH458753 GED458753 GNZ458753 GXV458753 HHR458753 HRN458753 IBJ458753 ILF458753 IVB458753 JEX458753 JOT458753 JYP458753 KIL458753 KSH458753 LCD458753 LLZ458753 LVV458753 MFR458753 MPN458753 MZJ458753 NJF458753 NTB458753 OCX458753 OMT458753 OWP458753 PGL458753 PQH458753 QAD458753 QJZ458753 QTV458753 RDR458753 RNN458753 RXJ458753 SHF458753 SRB458753 TAX458753 TKT458753 TUP458753 UEL458753 UOH458753 UYD458753 VHZ458753 VRV458753 WBR458753 WLN458753 WVJ458753 B524289 IX524289 ST524289 ACP524289 AML524289 AWH524289 BGD524289 BPZ524289 BZV524289 CJR524289 CTN524289 DDJ524289 DNF524289 DXB524289 EGX524289 EQT524289 FAP524289 FKL524289 FUH524289 GED524289 GNZ524289 GXV524289 HHR524289 HRN524289 IBJ524289 ILF524289 IVB524289 JEX524289 JOT524289 JYP524289 KIL524289 KSH524289 LCD524289 LLZ524289 LVV524289 MFR524289 MPN524289 MZJ524289 NJF524289 NTB524289 OCX524289 OMT524289 OWP524289 PGL524289 PQH524289 QAD524289 QJZ524289 QTV524289 RDR524289 RNN524289 RXJ524289 SHF524289 SRB524289 TAX524289 TKT524289 TUP524289 UEL524289 UOH524289 UYD524289 VHZ524289 VRV524289 WBR524289 WLN524289 WVJ524289 B589825 IX589825 ST589825 ACP589825 AML589825 AWH589825 BGD589825 BPZ589825 BZV589825 CJR589825 CTN589825 DDJ589825 DNF589825 DXB589825 EGX589825 EQT589825 FAP589825 FKL589825 FUH589825 GED589825 GNZ589825 GXV589825 HHR589825 HRN589825 IBJ589825 ILF589825 IVB589825 JEX589825 JOT589825 JYP589825 KIL589825 KSH589825 LCD589825 LLZ589825 LVV589825 MFR589825 MPN589825 MZJ589825 NJF589825 NTB589825 OCX589825 OMT589825 OWP589825 PGL589825 PQH589825 QAD589825 QJZ589825 QTV589825 RDR589825 RNN589825 RXJ589825 SHF589825 SRB589825 TAX589825 TKT589825 TUP589825 UEL589825 UOH589825 UYD589825 VHZ589825 VRV589825 WBR589825 WLN589825 WVJ589825 B655361 IX655361 ST655361 ACP655361 AML655361 AWH655361 BGD655361 BPZ655361 BZV655361 CJR655361 CTN655361 DDJ655361 DNF655361 DXB655361 EGX655361 EQT655361 FAP655361 FKL655361 FUH655361 GED655361 GNZ655361 GXV655361 HHR655361 HRN655361 IBJ655361 ILF655361 IVB655361 JEX655361 JOT655361 JYP655361 KIL655361 KSH655361 LCD655361 LLZ655361 LVV655361 MFR655361 MPN655361 MZJ655361 NJF655361 NTB655361 OCX655361 OMT655361 OWP655361 PGL655361 PQH655361 QAD655361 QJZ655361 QTV655361 RDR655361 RNN655361 RXJ655361 SHF655361 SRB655361 TAX655361 TKT655361 TUP655361 UEL655361 UOH655361 UYD655361 VHZ655361 VRV655361 WBR655361 WLN655361 WVJ655361 B720897 IX720897 ST720897 ACP720897 AML720897 AWH720897 BGD720897 BPZ720897 BZV720897 CJR720897 CTN720897 DDJ720897 DNF720897 DXB720897 EGX720897 EQT720897 FAP720897 FKL720897 FUH720897 GED720897 GNZ720897 GXV720897 HHR720897 HRN720897 IBJ720897 ILF720897 IVB720897 JEX720897 JOT720897 JYP720897 KIL720897 KSH720897 LCD720897 LLZ720897 LVV720897 MFR720897 MPN720897 MZJ720897 NJF720897 NTB720897 OCX720897 OMT720897 OWP720897 PGL720897 PQH720897 QAD720897 QJZ720897 QTV720897 RDR720897 RNN720897 RXJ720897 SHF720897 SRB720897 TAX720897 TKT720897 TUP720897 UEL720897 UOH720897 UYD720897 VHZ720897 VRV720897 WBR720897 WLN720897 WVJ720897 B786433 IX786433 ST786433 ACP786433 AML786433 AWH786433 BGD786433 BPZ786433 BZV786433 CJR786433 CTN786433 DDJ786433 DNF786433 DXB786433 EGX786433 EQT786433 FAP786433 FKL786433 FUH786433 GED786433 GNZ786433 GXV786433 HHR786433 HRN786433 IBJ786433 ILF786433 IVB786433 JEX786433 JOT786433 JYP786433 KIL786433 KSH786433 LCD786433 LLZ786433 LVV786433 MFR786433 MPN786433 MZJ786433 NJF786433 NTB786433 OCX786433 OMT786433 OWP786433 PGL786433 PQH786433 QAD786433 QJZ786433 QTV786433 RDR786433 RNN786433 RXJ786433 SHF786433 SRB786433 TAX786433 TKT786433 TUP786433 UEL786433 UOH786433 UYD786433 VHZ786433 VRV786433 WBR786433 WLN786433 WVJ786433 B851969 IX851969 ST851969 ACP851969 AML851969 AWH851969 BGD851969 BPZ851969 BZV851969 CJR851969 CTN851969 DDJ851969 DNF851969 DXB851969 EGX851969 EQT851969 FAP851969 FKL851969 FUH851969 GED851969 GNZ851969 GXV851969 HHR851969 HRN851969 IBJ851969 ILF851969 IVB851969 JEX851969 JOT851969 JYP851969 KIL851969 KSH851969 LCD851969 LLZ851969 LVV851969 MFR851969 MPN851969 MZJ851969 NJF851969 NTB851969 OCX851969 OMT851969 OWP851969 PGL851969 PQH851969 QAD851969 QJZ851969 QTV851969 RDR851969 RNN851969 RXJ851969 SHF851969 SRB851969 TAX851969 TKT851969 TUP851969 UEL851969 UOH851969 UYD851969 VHZ851969 VRV851969 WBR851969 WLN851969 WVJ851969 B917505 IX917505 ST917505 ACP917505 AML917505 AWH917505 BGD917505 BPZ917505 BZV917505 CJR917505 CTN917505 DDJ917505 DNF917505 DXB917505 EGX917505 EQT917505 FAP917505 FKL917505 FUH917505 GED917505 GNZ917505 GXV917505 HHR917505 HRN917505 IBJ917505 ILF917505 IVB917505 JEX917505 JOT917505 JYP917505 KIL917505 KSH917505 LCD917505 LLZ917505 LVV917505 MFR917505 MPN917505 MZJ917505 NJF917505 NTB917505 OCX917505 OMT917505 OWP917505 PGL917505 PQH917505 QAD917505 QJZ917505 QTV917505 RDR917505 RNN917505 RXJ917505 SHF917505 SRB917505 TAX917505 TKT917505 TUP917505 UEL917505 UOH917505 UYD917505 VHZ917505 VRV917505 WBR917505 WLN917505 WVJ917505 B983041 IX983041 ST983041 ACP983041 AML983041 AWH983041 BGD983041 BPZ983041 BZV983041 CJR983041 CTN983041 DDJ983041 DNF983041 DXB983041 EGX983041 EQT983041 FAP983041 FKL983041 FUH983041 GED983041 GNZ983041 GXV983041 HHR983041 HRN983041 IBJ983041 ILF983041 IVB983041 JEX983041 JOT983041 JYP983041 KIL983041 KSH983041 LCD983041 LLZ983041 LVV983041 MFR983041 MPN983041 MZJ983041 NJF983041 NTB983041 OCX983041 OMT983041 OWP983041 PGL983041 PQH983041 QAD983041 QJZ983041 QTV983041 RDR983041 RNN983041 RXJ983041 SHF983041 SRB983041 TAX983041 TKT983041 TUP983041 UEL983041 UOH983041 UYD983041 VHZ983041 VRV983041 WBR983041 WLN983041 WVJ983041 IQ65537 SM65537 ACI65537 AME65537 AWA65537 BFW65537 BPS65537 BZO65537 CJK65537 CTG65537 DDC65537 DMY65537 DWU65537 EGQ65537 EQM65537 FAI65537 FKE65537 FUA65537 GDW65537 GNS65537 GXO65537 HHK65537 HRG65537 IBC65537 IKY65537 IUU65537 JEQ65537 JOM65537 JYI65537 KIE65537 KSA65537 LBW65537 LLS65537 LVO65537 MFK65537 MPG65537 MZC65537 NIY65537 NSU65537 OCQ65537 OMM65537 OWI65537 PGE65537 PQA65537 PZW65537 QJS65537 QTO65537 RDK65537 RNG65537 RXC65537 SGY65537 SQU65537 TAQ65537 TKM65537 TUI65537 UEE65537 UOA65537 UXW65537 VHS65537 VRO65537 WBK65537 WLG65537 WVC65537 XEY65537 IQ131073 SM131073 ACI131073 AME131073 AWA131073 BFW131073 BPS131073 BZO131073 CJK131073 CTG131073 DDC131073 DMY131073 DWU131073 EGQ131073 EQM131073 FAI131073 FKE131073 FUA131073 GDW131073 GNS131073 GXO131073 HHK131073 HRG131073 IBC131073 IKY131073 IUU131073 JEQ131073 JOM131073 JYI131073 KIE131073 KSA131073 LBW131073 LLS131073 LVO131073 MFK131073 MPG131073 MZC131073 NIY131073 NSU131073 OCQ131073 OMM131073 OWI131073 PGE131073 PQA131073 PZW131073 QJS131073 QTO131073 RDK131073 RNG131073 RXC131073 SGY131073 SQU131073 TAQ131073 TKM131073 TUI131073 UEE131073 UOA131073 UXW131073 VHS131073 VRO131073 WBK131073 WLG131073 WVC131073 XEY131073 IQ196609 SM196609 ACI196609 AME196609 AWA196609 BFW196609 BPS196609 BZO196609 CJK196609 CTG196609 DDC196609 DMY196609 DWU196609 EGQ196609 EQM196609 FAI196609 FKE196609 FUA196609 GDW196609 GNS196609 GXO196609 HHK196609 HRG196609 IBC196609 IKY196609 IUU196609 JEQ196609 JOM196609 JYI196609 KIE196609 KSA196609 LBW196609 LLS196609 LVO196609 MFK196609 MPG196609 MZC196609 NIY196609 NSU196609 OCQ196609 OMM196609 OWI196609 PGE196609 PQA196609 PZW196609 QJS196609 QTO196609 RDK196609 RNG196609 RXC196609 SGY196609 SQU196609 TAQ196609 TKM196609 TUI196609 UEE196609 UOA196609 UXW196609 VHS196609 VRO196609 WBK196609 WLG196609 WVC196609 XEY196609 IQ262145 SM262145 ACI262145 AME262145 AWA262145 BFW262145 BPS262145 BZO262145 CJK262145 CTG262145 DDC262145 DMY262145 DWU262145 EGQ262145 EQM262145 FAI262145 FKE262145 FUA262145 GDW262145 GNS262145 GXO262145 HHK262145 HRG262145 IBC262145 IKY262145 IUU262145 JEQ262145 JOM262145 JYI262145 KIE262145 KSA262145 LBW262145 LLS262145 LVO262145 MFK262145 MPG262145 MZC262145 NIY262145 NSU262145 OCQ262145 OMM262145 OWI262145 PGE262145 PQA262145 PZW262145 QJS262145 QTO262145 RDK262145 RNG262145 RXC262145 SGY262145 SQU262145 TAQ262145 TKM262145 TUI262145 UEE262145 UOA262145 UXW262145 VHS262145 VRO262145 WBK262145 WLG262145 WVC262145 XEY262145 IQ327681 SM327681 ACI327681 AME327681 AWA327681 BFW327681 BPS327681 BZO327681 CJK327681 CTG327681 DDC327681 DMY327681 DWU327681 EGQ327681 EQM327681 FAI327681 FKE327681 FUA327681 GDW327681 GNS327681 GXO327681 HHK327681 HRG327681 IBC327681 IKY327681 IUU327681 JEQ327681 JOM327681 JYI327681 KIE327681 KSA327681 LBW327681 LLS327681 LVO327681 MFK327681 MPG327681 MZC327681 NIY327681 NSU327681 OCQ327681 OMM327681 OWI327681 PGE327681 PQA327681 PZW327681 QJS327681 QTO327681 RDK327681 RNG327681 RXC327681 SGY327681 SQU327681 TAQ327681 TKM327681 TUI327681 UEE327681 UOA327681 UXW327681 VHS327681 VRO327681 WBK327681 WLG327681 WVC327681 XEY327681 IQ393217 SM393217 ACI393217 AME393217 AWA393217 BFW393217 BPS393217 BZO393217 CJK393217 CTG393217 DDC393217 DMY393217 DWU393217 EGQ393217 EQM393217 FAI393217 FKE393217 FUA393217 GDW393217 GNS393217 GXO393217 HHK393217 HRG393217 IBC393217 IKY393217 IUU393217 JEQ393217 JOM393217 JYI393217 KIE393217 KSA393217 LBW393217 LLS393217 LVO393217 MFK393217 MPG393217 MZC393217 NIY393217 NSU393217 OCQ393217 OMM393217 OWI393217 PGE393217 PQA393217 PZW393217 QJS393217 QTO393217 RDK393217 RNG393217 RXC393217 SGY393217 SQU393217 TAQ393217 TKM393217 TUI393217 UEE393217 UOA393217 UXW393217 VHS393217 VRO393217 WBK393217 WLG393217 WVC393217 XEY393217 IQ458753 SM458753 ACI458753 AME458753 AWA458753 BFW458753 BPS458753 BZO458753 CJK458753 CTG458753 DDC458753 DMY458753 DWU458753 EGQ458753 EQM458753 FAI458753 FKE458753 FUA458753 GDW458753 GNS458753 GXO458753 HHK458753 HRG458753 IBC458753 IKY458753 IUU458753 JEQ458753 JOM458753 JYI458753 KIE458753 KSA458753 LBW458753 LLS458753 LVO458753 MFK458753 MPG458753 MZC458753 NIY458753 NSU458753 OCQ458753 OMM458753 OWI458753 PGE458753 PQA458753 PZW458753 QJS458753 QTO458753 RDK458753 RNG458753 RXC458753 SGY458753 SQU458753 TAQ458753 TKM458753 TUI458753 UEE458753 UOA458753 UXW458753 VHS458753 VRO458753 WBK458753 WLG458753 WVC458753 XEY458753 IQ524289 SM524289 ACI524289 AME524289 AWA524289 BFW524289 BPS524289 BZO524289 CJK524289 CTG524289 DDC524289 DMY524289 DWU524289 EGQ524289 EQM524289 FAI524289 FKE524289 FUA524289 GDW524289 GNS524289 GXO524289 HHK524289 HRG524289 IBC524289 IKY524289 IUU524289 JEQ524289 JOM524289 JYI524289 KIE524289 KSA524289 LBW524289 LLS524289 LVO524289 MFK524289 MPG524289 MZC524289 NIY524289 NSU524289 OCQ524289 OMM524289 OWI524289 PGE524289 PQA524289 PZW524289 QJS524289 QTO524289 RDK524289 RNG524289 RXC524289 SGY524289 SQU524289 TAQ524289 TKM524289 TUI524289 UEE524289 UOA524289 UXW524289 VHS524289 VRO524289 WBK524289 WLG524289 WVC524289 XEY524289 IQ589825 SM589825 ACI589825 AME589825 AWA589825 BFW589825 BPS589825 BZO589825 CJK589825 CTG589825 DDC589825 DMY589825 DWU589825 EGQ589825 EQM589825 FAI589825 FKE589825 FUA589825 GDW589825 GNS589825 GXO589825 HHK589825 HRG589825 IBC589825 IKY589825 IUU589825 JEQ589825 JOM589825 JYI589825 KIE589825 KSA589825 LBW589825 LLS589825 LVO589825 MFK589825 MPG589825 MZC589825 NIY589825 NSU589825 OCQ589825 OMM589825 OWI589825 PGE589825 PQA589825 PZW589825 QJS589825 QTO589825 RDK589825 RNG589825 RXC589825 SGY589825 SQU589825 TAQ589825 TKM589825 TUI589825 UEE589825 UOA589825 UXW589825 VHS589825 VRO589825 WBK589825 WLG589825 WVC589825 XEY589825 IQ655361 SM655361 ACI655361 AME655361 AWA655361 BFW655361 BPS655361 BZO655361 CJK655361 CTG655361 DDC655361 DMY655361 DWU655361 EGQ655361 EQM655361 FAI655361 FKE655361 FUA655361 GDW655361 GNS655361 GXO655361 HHK655361 HRG655361 IBC655361 IKY655361 IUU655361 JEQ655361 JOM655361 JYI655361 KIE655361 KSA655361 LBW655361 LLS655361 LVO655361 MFK655361 MPG655361 MZC655361 NIY655361 NSU655361 OCQ655361 OMM655361 OWI655361 PGE655361 PQA655361 PZW655361 QJS655361 QTO655361 RDK655361 RNG655361 RXC655361 SGY655361 SQU655361 TAQ655361 TKM655361 TUI655361 UEE655361 UOA655361 UXW655361 VHS655361 VRO655361 WBK655361 WLG655361 WVC655361 XEY655361 IQ720897 SM720897 ACI720897 AME720897 AWA720897 BFW720897 BPS720897 BZO720897 CJK720897 CTG720897 DDC720897 DMY720897 DWU720897 EGQ720897 EQM720897 FAI720897 FKE720897 FUA720897 GDW720897 GNS720897 GXO720897 HHK720897 HRG720897 IBC720897 IKY720897 IUU720897 JEQ720897 JOM720897 JYI720897 KIE720897 KSA720897 LBW720897 LLS720897 LVO720897 MFK720897 MPG720897 MZC720897 NIY720897 NSU720897 OCQ720897 OMM720897 OWI720897 PGE720897 PQA720897 PZW720897 QJS720897 QTO720897 RDK720897 RNG720897 RXC720897 SGY720897 SQU720897 TAQ720897 TKM720897 TUI720897 UEE720897 UOA720897 UXW720897 VHS720897 VRO720897 WBK720897 WLG720897 WVC720897 XEY720897 IQ786433 SM786433 ACI786433 AME786433 AWA786433 BFW786433 BPS786433 BZO786433 CJK786433 CTG786433 DDC786433 DMY786433 DWU786433 EGQ786433 EQM786433 FAI786433 FKE786433 FUA786433 GDW786433 GNS786433 GXO786433 HHK786433 HRG786433 IBC786433 IKY786433 IUU786433 JEQ786433 JOM786433 JYI786433 KIE786433 KSA786433 LBW786433 LLS786433 LVO786433 MFK786433 MPG786433 MZC786433 NIY786433 NSU786433 OCQ786433 OMM786433 OWI786433 PGE786433 PQA786433 PZW786433 QJS786433 QTO786433 RDK786433 RNG786433 RXC786433 SGY786433 SQU786433 TAQ786433 TKM786433 TUI786433 UEE786433 UOA786433 UXW786433 VHS786433 VRO786433 WBK786433 WLG786433 WVC786433 XEY786433 IQ851969 SM851969 ACI851969 AME851969 AWA851969 BFW851969 BPS851969 BZO851969 CJK851969 CTG851969 DDC851969 DMY851969 DWU851969 EGQ851969 EQM851969 FAI851969 FKE851969 FUA851969 GDW851969 GNS851969 GXO851969 HHK851969 HRG851969 IBC851969 IKY851969 IUU851969 JEQ851969 JOM851969 JYI851969 KIE851969 KSA851969 LBW851969 LLS851969 LVO851969 MFK851969 MPG851969 MZC851969 NIY851969 NSU851969 OCQ851969 OMM851969 OWI851969 PGE851969 PQA851969 PZW851969 QJS851969 QTO851969 RDK851969 RNG851969 RXC851969 SGY851969 SQU851969 TAQ851969 TKM851969 TUI851969 UEE851969 UOA851969 UXW851969 VHS851969 VRO851969 WBK851969 WLG851969 WVC851969 XEY851969 IQ917505 SM917505 ACI917505 AME917505 AWA917505 BFW917505 BPS917505 BZO917505 CJK917505 CTG917505 DDC917505 DMY917505 DWU917505 EGQ917505 EQM917505 FAI917505 FKE917505 FUA917505 GDW917505 GNS917505 GXO917505 HHK917505 HRG917505 IBC917505 IKY917505 IUU917505 JEQ917505 JOM917505 JYI917505 KIE917505 KSA917505 LBW917505 LLS917505 LVO917505 MFK917505 MPG917505 MZC917505 NIY917505 NSU917505 OCQ917505 OMM917505 OWI917505 PGE917505 PQA917505 PZW917505 QJS917505 QTO917505 RDK917505 RNG917505 RXC917505 SGY917505 SQU917505 TAQ917505 TKM917505 TUI917505 UEE917505 UOA917505 UXW917505 VHS917505 VRO917505 WBK917505 WLG917505 WVC917505 XEY917505 IQ983041 SM983041 ACI983041 AME983041 AWA983041 BFW983041 BPS983041 BZO983041 CJK983041 CTG983041 DDC983041 DMY983041 DWU983041 EGQ983041 EQM983041 FAI983041 FKE983041 FUA983041 GDW983041 GNS983041 GXO983041 HHK983041 HRG983041 IBC983041 IKY983041 IUU983041 JEQ983041 JOM983041 JYI983041 KIE983041 KSA983041 LBW983041 LLS983041 LVO983041 MFK983041 MPG983041 MZC983041 NIY983041 NSU983041 OCQ983041 OMM983041 OWI983041 PGE983041 PQA983041 PZW983041 QJS983041 QTO983041 RDK983041 RNG983041 RXC983041 SGY983041 SQU983041 TAQ983041 TKM983041 TUI983041 UEE983041 UOA983041 UXW983041 VHS983041 VRO983041 WBK983041 WLG983041 WVC983041 XEY983041 B33 IX33 ST33 ACP33 AML33 AWH33 BGD33 BPZ33 BZV33 CJR33 CTN33 DDJ33 DNF33 DXB33 EGX33 EQT33 FAP33 FKL33 FUH33 GED33 GNZ33 GXV33 HHR33 HRN33 IBJ33 ILF33 IVB33 JEX33 JOT33 JYP33 KIL33 KSH33 LCD33 LLZ33 LVV33 MFR33 MPN33 MZJ33 NJF33 NTB33 OCX33 OMT33 OWP33 PGL33 PQH33 QAD33 QJZ33 QTV33 RDR33 RNN33 RXJ33 SHF33 SRB33 TAX33 TKT33 TUP33 UEL33 UOH33 UYD33 VHZ33 VRV33 WBR33 WLN33 WVJ33 B65569 IX65569 ST65569 ACP65569 AML65569 AWH65569 BGD65569 BPZ65569 BZV65569 CJR65569 CTN65569 DDJ65569 DNF65569 DXB65569 EGX65569 EQT65569 FAP65569 FKL65569 FUH65569 GED65569 GNZ65569 GXV65569 HHR65569 HRN65569 IBJ65569 ILF65569 IVB65569 JEX65569 JOT65569 JYP65569 KIL65569 KSH65569 LCD65569 LLZ65569 LVV65569 MFR65569 MPN65569 MZJ65569 NJF65569 NTB65569 OCX65569 OMT65569 OWP65569 PGL65569 PQH65569 QAD65569 QJZ65569 QTV65569 RDR65569 RNN65569 RXJ65569 SHF65569 SRB65569 TAX65569 TKT65569 TUP65569 UEL65569 UOH65569 UYD65569 VHZ65569 VRV65569 WBR65569 WLN65569 WVJ65569 B131105 IX131105 ST131105 ACP131105 AML131105 AWH131105 BGD131105 BPZ131105 BZV131105 CJR131105 CTN131105 DDJ131105 DNF131105 DXB131105 EGX131105 EQT131105 FAP131105 FKL131105 FUH131105 GED131105 GNZ131105 GXV131105 HHR131105 HRN131105 IBJ131105 ILF131105 IVB131105 JEX131105 JOT131105 JYP131105 KIL131105 KSH131105 LCD131105 LLZ131105 LVV131105 MFR131105 MPN131105 MZJ131105 NJF131105 NTB131105 OCX131105 OMT131105 OWP131105 PGL131105 PQH131105 QAD131105 QJZ131105 QTV131105 RDR131105 RNN131105 RXJ131105 SHF131105 SRB131105 TAX131105 TKT131105 TUP131105 UEL131105 UOH131105 UYD131105 VHZ131105 VRV131105 WBR131105 WLN131105 WVJ131105 B196641 IX196641 ST196641 ACP196641 AML196641 AWH196641 BGD196641 BPZ196641 BZV196641 CJR196641 CTN196641 DDJ196641 DNF196641 DXB196641 EGX196641 EQT196641 FAP196641 FKL196641 FUH196641 GED196641 GNZ196641 GXV196641 HHR196641 HRN196641 IBJ196641 ILF196641 IVB196641 JEX196641 JOT196641 JYP196641 KIL196641 KSH196641 LCD196641 LLZ196641 LVV196641 MFR196641 MPN196641 MZJ196641 NJF196641 NTB196641 OCX196641 OMT196641 OWP196641 PGL196641 PQH196641 QAD196641 QJZ196641 QTV196641 RDR196641 RNN196641 RXJ196641 SHF196641 SRB196641 TAX196641 TKT196641 TUP196641 UEL196641 UOH196641 UYD196641 VHZ196641 VRV196641 WBR196641 WLN196641 WVJ196641 B262177 IX262177 ST262177 ACP262177 AML262177 AWH262177 BGD262177 BPZ262177 BZV262177 CJR262177 CTN262177 DDJ262177 DNF262177 DXB262177 EGX262177 EQT262177 FAP262177 FKL262177 FUH262177 GED262177 GNZ262177 GXV262177 HHR262177 HRN262177 IBJ262177 ILF262177 IVB262177 JEX262177 JOT262177 JYP262177 KIL262177 KSH262177 LCD262177 LLZ262177 LVV262177 MFR262177 MPN262177 MZJ262177 NJF262177 NTB262177 OCX262177 OMT262177 OWP262177 PGL262177 PQH262177 QAD262177 QJZ262177 QTV262177 RDR262177 RNN262177 RXJ262177 SHF262177 SRB262177 TAX262177 TKT262177 TUP262177 UEL262177 UOH262177 UYD262177 VHZ262177 VRV262177 WBR262177 WLN262177 WVJ262177 B327713 IX327713 ST327713 ACP327713 AML327713 AWH327713 BGD327713 BPZ327713 BZV327713 CJR327713 CTN327713 DDJ327713 DNF327713 DXB327713 EGX327713 EQT327713 FAP327713 FKL327713 FUH327713 GED327713 GNZ327713 GXV327713 HHR327713 HRN327713 IBJ327713 ILF327713 IVB327713 JEX327713 JOT327713 JYP327713 KIL327713 KSH327713 LCD327713 LLZ327713 LVV327713 MFR327713 MPN327713 MZJ327713 NJF327713 NTB327713 OCX327713 OMT327713 OWP327713 PGL327713 PQH327713 QAD327713 QJZ327713 QTV327713 RDR327713 RNN327713 RXJ327713 SHF327713 SRB327713 TAX327713 TKT327713 TUP327713 UEL327713 UOH327713 UYD327713 VHZ327713 VRV327713 WBR327713 WLN327713 WVJ327713 B393249 IX393249 ST393249 ACP393249 AML393249 AWH393249 BGD393249 BPZ393249 BZV393249 CJR393249 CTN393249 DDJ393249 DNF393249 DXB393249 EGX393249 EQT393249 FAP393249 FKL393249 FUH393249 GED393249 GNZ393249 GXV393249 HHR393249 HRN393249 IBJ393249 ILF393249 IVB393249 JEX393249 JOT393249 JYP393249 KIL393249 KSH393249 LCD393249 LLZ393249 LVV393249 MFR393249 MPN393249 MZJ393249 NJF393249 NTB393249 OCX393249 OMT393249 OWP393249 PGL393249 PQH393249 QAD393249 QJZ393249 QTV393249 RDR393249 RNN393249 RXJ393249 SHF393249 SRB393249 TAX393249 TKT393249 TUP393249 UEL393249 UOH393249 UYD393249 VHZ393249 VRV393249 WBR393249 WLN393249 WVJ393249 B458785 IX458785 ST458785 ACP458785 AML458785 AWH458785 BGD458785 BPZ458785 BZV458785 CJR458785 CTN458785 DDJ458785 DNF458785 DXB458785 EGX458785 EQT458785 FAP458785 FKL458785 FUH458785 GED458785 GNZ458785 GXV458785 HHR458785 HRN458785 IBJ458785 ILF458785 IVB458785 JEX458785 JOT458785 JYP458785 KIL458785 KSH458785 LCD458785 LLZ458785 LVV458785 MFR458785 MPN458785 MZJ458785 NJF458785 NTB458785 OCX458785 OMT458785 OWP458785 PGL458785 PQH458785 QAD458785 QJZ458785 QTV458785 RDR458785 RNN458785 RXJ458785 SHF458785 SRB458785 TAX458785 TKT458785 TUP458785 UEL458785 UOH458785 UYD458785 VHZ458785 VRV458785 WBR458785 WLN458785 WVJ458785 B524321 IX524321 ST524321 ACP524321 AML524321 AWH524321 BGD524321 BPZ524321 BZV524321 CJR524321 CTN524321 DDJ524321 DNF524321 DXB524321 EGX524321 EQT524321 FAP524321 FKL524321 FUH524321 GED524321 GNZ524321 GXV524321 HHR524321 HRN524321 IBJ524321 ILF524321 IVB524321 JEX524321 JOT524321 JYP524321 KIL524321 KSH524321 LCD524321 LLZ524321 LVV524321 MFR524321 MPN524321 MZJ524321 NJF524321 NTB524321 OCX524321 OMT524321 OWP524321 PGL524321 PQH524321 QAD524321 QJZ524321 QTV524321 RDR524321 RNN524321 RXJ524321 SHF524321 SRB524321 TAX524321 TKT524321 TUP524321 UEL524321 UOH524321 UYD524321 VHZ524321 VRV524321 WBR524321 WLN524321 WVJ524321 B589857 IX589857 ST589857 ACP589857 AML589857 AWH589857 BGD589857 BPZ589857 BZV589857 CJR589857 CTN589857 DDJ589857 DNF589857 DXB589857 EGX589857 EQT589857 FAP589857 FKL589857 FUH589857 GED589857 GNZ589857 GXV589857 HHR589857 HRN589857 IBJ589857 ILF589857 IVB589857 JEX589857 JOT589857 JYP589857 KIL589857 KSH589857 LCD589857 LLZ589857 LVV589857 MFR589857 MPN589857 MZJ589857 NJF589857 NTB589857 OCX589857 OMT589857 OWP589857 PGL589857 PQH589857 QAD589857 QJZ589857 QTV589857 RDR589857 RNN589857 RXJ589857 SHF589857 SRB589857 TAX589857 TKT589857 TUP589857 UEL589857 UOH589857 UYD589857 VHZ589857 VRV589857 WBR589857 WLN589857 WVJ589857 B655393 IX655393 ST655393 ACP655393 AML655393 AWH655393 BGD655393 BPZ655393 BZV655393 CJR655393 CTN655393 DDJ655393 DNF655393 DXB655393 EGX655393 EQT655393 FAP655393 FKL655393 FUH655393 GED655393 GNZ655393 GXV655393 HHR655393 HRN655393 IBJ655393 ILF655393 IVB655393 JEX655393 JOT655393 JYP655393 KIL655393 KSH655393 LCD655393 LLZ655393 LVV655393 MFR655393 MPN655393 MZJ655393 NJF655393 NTB655393 OCX655393 OMT655393 OWP655393 PGL655393 PQH655393 QAD655393 QJZ655393 QTV655393 RDR655393 RNN655393 RXJ655393 SHF655393 SRB655393 TAX655393 TKT655393 TUP655393 UEL655393 UOH655393 UYD655393 VHZ655393 VRV655393 WBR655393 WLN655393 WVJ655393 B720929 IX720929 ST720929 ACP720929 AML720929 AWH720929 BGD720929 BPZ720929 BZV720929 CJR720929 CTN720929 DDJ720929 DNF720929 DXB720929 EGX720929 EQT720929 FAP720929 FKL720929 FUH720929 GED720929 GNZ720929 GXV720929 HHR720929 HRN720929 IBJ720929 ILF720929 IVB720929 JEX720929 JOT720929 JYP720929 KIL720929 KSH720929 LCD720929 LLZ720929 LVV720929 MFR720929 MPN720929 MZJ720929 NJF720929 NTB720929 OCX720929 OMT720929 OWP720929 PGL720929 PQH720929 QAD720929 QJZ720929 QTV720929 RDR720929 RNN720929 RXJ720929 SHF720929 SRB720929 TAX720929 TKT720929 TUP720929 UEL720929 UOH720929 UYD720929 VHZ720929 VRV720929 WBR720929 WLN720929 WVJ720929 B786465 IX786465 ST786465 ACP786465 AML786465 AWH786465 BGD786465 BPZ786465 BZV786465 CJR786465 CTN786465 DDJ786465 DNF786465 DXB786465 EGX786465 EQT786465 FAP786465 FKL786465 FUH786465 GED786465 GNZ786465 GXV786465 HHR786465 HRN786465 IBJ786465 ILF786465 IVB786465 JEX786465 JOT786465 JYP786465 KIL786465 KSH786465 LCD786465 LLZ786465 LVV786465 MFR786465 MPN786465 MZJ786465 NJF786465 NTB786465 OCX786465 OMT786465 OWP786465 PGL786465 PQH786465 QAD786465 QJZ786465 QTV786465 RDR786465 RNN786465 RXJ786465 SHF786465 SRB786465 TAX786465 TKT786465 TUP786465 UEL786465 UOH786465 UYD786465 VHZ786465 VRV786465 WBR786465 WLN786465 WVJ786465 B852001 IX852001 ST852001 ACP852001 AML852001 AWH852001 BGD852001 BPZ852001 BZV852001 CJR852001 CTN852001 DDJ852001 DNF852001 DXB852001 EGX852001 EQT852001 FAP852001 FKL852001 FUH852001 GED852001 GNZ852001 GXV852001 HHR852001 HRN852001 IBJ852001 ILF852001 IVB852001 JEX852001 JOT852001 JYP852001 KIL852001 KSH852001 LCD852001 LLZ852001 LVV852001 MFR852001 MPN852001 MZJ852001 NJF852001 NTB852001 OCX852001 OMT852001 OWP852001 PGL852001 PQH852001 QAD852001 QJZ852001 QTV852001 RDR852001 RNN852001 RXJ852001 SHF852001 SRB852001 TAX852001 TKT852001 TUP852001 UEL852001 UOH852001 UYD852001 VHZ852001 VRV852001 WBR852001 WLN852001 WVJ852001 B917537 IX917537 ST917537 ACP917537 AML917537 AWH917537 BGD917537 BPZ917537 BZV917537 CJR917537 CTN917537 DDJ917537 DNF917537 DXB917537 EGX917537 EQT917537 FAP917537 FKL917537 FUH917537 GED917537 GNZ917537 GXV917537 HHR917537 HRN917537 IBJ917537 ILF917537 IVB917537 JEX917537 JOT917537 JYP917537 KIL917537 KSH917537 LCD917537 LLZ917537 LVV917537 MFR917537 MPN917537 MZJ917537 NJF917537 NTB917537 OCX917537 OMT917537 OWP917537 PGL917537 PQH917537 QAD917537 QJZ917537 QTV917537 RDR917537 RNN917537 RXJ917537 SHF917537 SRB917537 TAX917537 TKT917537 TUP917537 UEL917537 UOH917537 UYD917537 VHZ917537 VRV917537 WBR917537 WLN917537 WVJ917537 B983073 IX983073 ST983073 ACP983073 AML983073 AWH983073 BGD983073 BPZ983073 BZV983073 CJR983073 CTN983073 DDJ983073 DNF983073 DXB983073 EGX983073 EQT983073 FAP983073 FKL983073 FUH983073 GED983073 GNZ983073 GXV983073 HHR983073 HRN983073 IBJ983073 ILF983073 IVB983073 JEX983073 JOT983073 JYP983073 KIL983073 KSH983073 LCD983073 LLZ983073 LVV983073 MFR983073 MPN983073 MZJ983073 NJF983073 NTB983073 OCX983073 OMT983073 OWP983073 PGL983073 PQH983073 QAD983073 QJZ983073 QTV983073 RDR983073 RNN983073 RXJ983073 SHF983073 SRB983073 TAX983073 TKT983073 TUP983073 UEL983073 UOH983073 UYD983073 VHZ983073 VRV983073 WBR983073 WLN983073 WVJ983073" xr:uid="{CE9DE8EF-24E7-44E9-8177-7B0748416224}"/>
    <dataValidation allowBlank="1" showInputMessage="1" showErrorMessage="1" promptTitle="Existing BTUs" prompt="Enter the BTUs if it can be found on the unit.  If it cannot be found the assessor must estimate and take a photo of the unit.  Window units range from 5,000 to 24,000." sqref="B65535 IX65535 ST65535 ACP65535 AML65535 AWH65535 BGD65535 BPZ65535 BZV65535 CJR65535 CTN65535 DDJ65535 DNF65535 DXB65535 EGX65535 EQT65535 FAP65535 FKL65535 FUH65535 GED65535 GNZ65535 GXV65535 HHR65535 HRN65535 IBJ65535 ILF65535 IVB65535 JEX65535 JOT65535 JYP65535 KIL65535 KSH65535 LCD65535 LLZ65535 LVV65535 MFR65535 MPN65535 MZJ65535 NJF65535 NTB65535 OCX65535 OMT65535 OWP65535 PGL65535 PQH65535 QAD65535 QJZ65535 QTV65535 RDR65535 RNN65535 RXJ65535 SHF65535 SRB65535 TAX65535 TKT65535 TUP65535 UEL65535 UOH65535 UYD65535 VHZ65535 VRV65535 WBR65535 WLN65535 WVJ65535 B131071 IX131071 ST131071 ACP131071 AML131071 AWH131071 BGD131071 BPZ131071 BZV131071 CJR131071 CTN131071 DDJ131071 DNF131071 DXB131071 EGX131071 EQT131071 FAP131071 FKL131071 FUH131071 GED131071 GNZ131071 GXV131071 HHR131071 HRN131071 IBJ131071 ILF131071 IVB131071 JEX131071 JOT131071 JYP131071 KIL131071 KSH131071 LCD131071 LLZ131071 LVV131071 MFR131071 MPN131071 MZJ131071 NJF131071 NTB131071 OCX131071 OMT131071 OWP131071 PGL131071 PQH131071 QAD131071 QJZ131071 QTV131071 RDR131071 RNN131071 RXJ131071 SHF131071 SRB131071 TAX131071 TKT131071 TUP131071 UEL131071 UOH131071 UYD131071 VHZ131071 VRV131071 WBR131071 WLN131071 WVJ131071 B196607 IX196607 ST196607 ACP196607 AML196607 AWH196607 BGD196607 BPZ196607 BZV196607 CJR196607 CTN196607 DDJ196607 DNF196607 DXB196607 EGX196607 EQT196607 FAP196607 FKL196607 FUH196607 GED196607 GNZ196607 GXV196607 HHR196607 HRN196607 IBJ196607 ILF196607 IVB196607 JEX196607 JOT196607 JYP196607 KIL196607 KSH196607 LCD196607 LLZ196607 LVV196607 MFR196607 MPN196607 MZJ196607 NJF196607 NTB196607 OCX196607 OMT196607 OWP196607 PGL196607 PQH196607 QAD196607 QJZ196607 QTV196607 RDR196607 RNN196607 RXJ196607 SHF196607 SRB196607 TAX196607 TKT196607 TUP196607 UEL196607 UOH196607 UYD196607 VHZ196607 VRV196607 WBR196607 WLN196607 WVJ196607 B262143 IX262143 ST262143 ACP262143 AML262143 AWH262143 BGD262143 BPZ262143 BZV262143 CJR262143 CTN262143 DDJ262143 DNF262143 DXB262143 EGX262143 EQT262143 FAP262143 FKL262143 FUH262143 GED262143 GNZ262143 GXV262143 HHR262143 HRN262143 IBJ262143 ILF262143 IVB262143 JEX262143 JOT262143 JYP262143 KIL262143 KSH262143 LCD262143 LLZ262143 LVV262143 MFR262143 MPN262143 MZJ262143 NJF262143 NTB262143 OCX262143 OMT262143 OWP262143 PGL262143 PQH262143 QAD262143 QJZ262143 QTV262143 RDR262143 RNN262143 RXJ262143 SHF262143 SRB262143 TAX262143 TKT262143 TUP262143 UEL262143 UOH262143 UYD262143 VHZ262143 VRV262143 WBR262143 WLN262143 WVJ262143 B327679 IX327679 ST327679 ACP327679 AML327679 AWH327679 BGD327679 BPZ327679 BZV327679 CJR327679 CTN327679 DDJ327679 DNF327679 DXB327679 EGX327679 EQT327679 FAP327679 FKL327679 FUH327679 GED327679 GNZ327679 GXV327679 HHR327679 HRN327679 IBJ327679 ILF327679 IVB327679 JEX327679 JOT327679 JYP327679 KIL327679 KSH327679 LCD327679 LLZ327679 LVV327679 MFR327679 MPN327679 MZJ327679 NJF327679 NTB327679 OCX327679 OMT327679 OWP327679 PGL327679 PQH327679 QAD327679 QJZ327679 QTV327679 RDR327679 RNN327679 RXJ327679 SHF327679 SRB327679 TAX327679 TKT327679 TUP327679 UEL327679 UOH327679 UYD327679 VHZ327679 VRV327679 WBR327679 WLN327679 WVJ327679 B393215 IX393215 ST393215 ACP393215 AML393215 AWH393215 BGD393215 BPZ393215 BZV393215 CJR393215 CTN393215 DDJ393215 DNF393215 DXB393215 EGX393215 EQT393215 FAP393215 FKL393215 FUH393215 GED393215 GNZ393215 GXV393215 HHR393215 HRN393215 IBJ393215 ILF393215 IVB393215 JEX393215 JOT393215 JYP393215 KIL393215 KSH393215 LCD393215 LLZ393215 LVV393215 MFR393215 MPN393215 MZJ393215 NJF393215 NTB393215 OCX393215 OMT393215 OWP393215 PGL393215 PQH393215 QAD393215 QJZ393215 QTV393215 RDR393215 RNN393215 RXJ393215 SHF393215 SRB393215 TAX393215 TKT393215 TUP393215 UEL393215 UOH393215 UYD393215 VHZ393215 VRV393215 WBR393215 WLN393215 WVJ393215 B458751 IX458751 ST458751 ACP458751 AML458751 AWH458751 BGD458751 BPZ458751 BZV458751 CJR458751 CTN458751 DDJ458751 DNF458751 DXB458751 EGX458751 EQT458751 FAP458751 FKL458751 FUH458751 GED458751 GNZ458751 GXV458751 HHR458751 HRN458751 IBJ458751 ILF458751 IVB458751 JEX458751 JOT458751 JYP458751 KIL458751 KSH458751 LCD458751 LLZ458751 LVV458751 MFR458751 MPN458751 MZJ458751 NJF458751 NTB458751 OCX458751 OMT458751 OWP458751 PGL458751 PQH458751 QAD458751 QJZ458751 QTV458751 RDR458751 RNN458751 RXJ458751 SHF458751 SRB458751 TAX458751 TKT458751 TUP458751 UEL458751 UOH458751 UYD458751 VHZ458751 VRV458751 WBR458751 WLN458751 WVJ458751 B524287 IX524287 ST524287 ACP524287 AML524287 AWH524287 BGD524287 BPZ524287 BZV524287 CJR524287 CTN524287 DDJ524287 DNF524287 DXB524287 EGX524287 EQT524287 FAP524287 FKL524287 FUH524287 GED524287 GNZ524287 GXV524287 HHR524287 HRN524287 IBJ524287 ILF524287 IVB524287 JEX524287 JOT524287 JYP524287 KIL524287 KSH524287 LCD524287 LLZ524287 LVV524287 MFR524287 MPN524287 MZJ524287 NJF524287 NTB524287 OCX524287 OMT524287 OWP524287 PGL524287 PQH524287 QAD524287 QJZ524287 QTV524287 RDR524287 RNN524287 RXJ524287 SHF524287 SRB524287 TAX524287 TKT524287 TUP524287 UEL524287 UOH524287 UYD524287 VHZ524287 VRV524287 WBR524287 WLN524287 WVJ524287 B589823 IX589823 ST589823 ACP589823 AML589823 AWH589823 BGD589823 BPZ589823 BZV589823 CJR589823 CTN589823 DDJ589823 DNF589823 DXB589823 EGX589823 EQT589823 FAP589823 FKL589823 FUH589823 GED589823 GNZ589823 GXV589823 HHR589823 HRN589823 IBJ589823 ILF589823 IVB589823 JEX589823 JOT589823 JYP589823 KIL589823 KSH589823 LCD589823 LLZ589823 LVV589823 MFR589823 MPN589823 MZJ589823 NJF589823 NTB589823 OCX589823 OMT589823 OWP589823 PGL589823 PQH589823 QAD589823 QJZ589823 QTV589823 RDR589823 RNN589823 RXJ589823 SHF589823 SRB589823 TAX589823 TKT589823 TUP589823 UEL589823 UOH589823 UYD589823 VHZ589823 VRV589823 WBR589823 WLN589823 WVJ589823 B655359 IX655359 ST655359 ACP655359 AML655359 AWH655359 BGD655359 BPZ655359 BZV655359 CJR655359 CTN655359 DDJ655359 DNF655359 DXB655359 EGX655359 EQT655359 FAP655359 FKL655359 FUH655359 GED655359 GNZ655359 GXV655359 HHR655359 HRN655359 IBJ655359 ILF655359 IVB655359 JEX655359 JOT655359 JYP655359 KIL655359 KSH655359 LCD655359 LLZ655359 LVV655359 MFR655359 MPN655359 MZJ655359 NJF655359 NTB655359 OCX655359 OMT655359 OWP655359 PGL655359 PQH655359 QAD655359 QJZ655359 QTV655359 RDR655359 RNN655359 RXJ655359 SHF655359 SRB655359 TAX655359 TKT655359 TUP655359 UEL655359 UOH655359 UYD655359 VHZ655359 VRV655359 WBR655359 WLN655359 WVJ655359 B720895 IX720895 ST720895 ACP720895 AML720895 AWH720895 BGD720895 BPZ720895 BZV720895 CJR720895 CTN720895 DDJ720895 DNF720895 DXB720895 EGX720895 EQT720895 FAP720895 FKL720895 FUH720895 GED720895 GNZ720895 GXV720895 HHR720895 HRN720895 IBJ720895 ILF720895 IVB720895 JEX720895 JOT720895 JYP720895 KIL720895 KSH720895 LCD720895 LLZ720895 LVV720895 MFR720895 MPN720895 MZJ720895 NJF720895 NTB720895 OCX720895 OMT720895 OWP720895 PGL720895 PQH720895 QAD720895 QJZ720895 QTV720895 RDR720895 RNN720895 RXJ720895 SHF720895 SRB720895 TAX720895 TKT720895 TUP720895 UEL720895 UOH720895 UYD720895 VHZ720895 VRV720895 WBR720895 WLN720895 WVJ720895 B786431 IX786431 ST786431 ACP786431 AML786431 AWH786431 BGD786431 BPZ786431 BZV786431 CJR786431 CTN786431 DDJ786431 DNF786431 DXB786431 EGX786431 EQT786431 FAP786431 FKL786431 FUH786431 GED786431 GNZ786431 GXV786431 HHR786431 HRN786431 IBJ786431 ILF786431 IVB786431 JEX786431 JOT786431 JYP786431 KIL786431 KSH786431 LCD786431 LLZ786431 LVV786431 MFR786431 MPN786431 MZJ786431 NJF786431 NTB786431 OCX786431 OMT786431 OWP786431 PGL786431 PQH786431 QAD786431 QJZ786431 QTV786431 RDR786431 RNN786431 RXJ786431 SHF786431 SRB786431 TAX786431 TKT786431 TUP786431 UEL786431 UOH786431 UYD786431 VHZ786431 VRV786431 WBR786431 WLN786431 WVJ786431 B851967 IX851967 ST851967 ACP851967 AML851967 AWH851967 BGD851967 BPZ851967 BZV851967 CJR851967 CTN851967 DDJ851967 DNF851967 DXB851967 EGX851967 EQT851967 FAP851967 FKL851967 FUH851967 GED851967 GNZ851967 GXV851967 HHR851967 HRN851967 IBJ851967 ILF851967 IVB851967 JEX851967 JOT851967 JYP851967 KIL851967 KSH851967 LCD851967 LLZ851967 LVV851967 MFR851967 MPN851967 MZJ851967 NJF851967 NTB851967 OCX851967 OMT851967 OWP851967 PGL851967 PQH851967 QAD851967 QJZ851967 QTV851967 RDR851967 RNN851967 RXJ851967 SHF851967 SRB851967 TAX851967 TKT851967 TUP851967 UEL851967 UOH851967 UYD851967 VHZ851967 VRV851967 WBR851967 WLN851967 WVJ851967 B917503 IX917503 ST917503 ACP917503 AML917503 AWH917503 BGD917503 BPZ917503 BZV917503 CJR917503 CTN917503 DDJ917503 DNF917503 DXB917503 EGX917503 EQT917503 FAP917503 FKL917503 FUH917503 GED917503 GNZ917503 GXV917503 HHR917503 HRN917503 IBJ917503 ILF917503 IVB917503 JEX917503 JOT917503 JYP917503 KIL917503 KSH917503 LCD917503 LLZ917503 LVV917503 MFR917503 MPN917503 MZJ917503 NJF917503 NTB917503 OCX917503 OMT917503 OWP917503 PGL917503 PQH917503 QAD917503 QJZ917503 QTV917503 RDR917503 RNN917503 RXJ917503 SHF917503 SRB917503 TAX917503 TKT917503 TUP917503 UEL917503 UOH917503 UYD917503 VHZ917503 VRV917503 WBR917503 WLN917503 WVJ917503 B983039 IX983039 ST983039 ACP983039 AML983039 AWH983039 BGD983039 BPZ983039 BZV983039 CJR983039 CTN983039 DDJ983039 DNF983039 DXB983039 EGX983039 EQT983039 FAP983039 FKL983039 FUH983039 GED983039 GNZ983039 GXV983039 HHR983039 HRN983039 IBJ983039 ILF983039 IVB983039 JEX983039 JOT983039 JYP983039 KIL983039 KSH983039 LCD983039 LLZ983039 LVV983039 MFR983039 MPN983039 MZJ983039 NJF983039 NTB983039 OCX983039 OMT983039 OWP983039 PGL983039 PQH983039 QAD983039 QJZ983039 QTV983039 RDR983039 RNN983039 RXJ983039 SHF983039 SRB983039 TAX983039 TKT983039 TUP983039 UEL983039 UOH983039 UYD983039 VHZ983039 VRV983039 WBR983039 WLN983039 WVJ983039 B1048575 IX1048575 ST1048575 ACP1048575 AML1048575 AWH1048575 BGD1048575 BPZ1048575 BZV1048575 CJR1048575 CTN1048575 DDJ1048575 DNF1048575 DXB1048575 EGX1048575 EQT1048575 FAP1048575 FKL1048575 FUH1048575 GED1048575 GNZ1048575 GXV1048575 HHR1048575 HRN1048575 IBJ1048575 ILF1048575 IVB1048575 JEX1048575 JOT1048575 JYP1048575 KIL1048575 KSH1048575 LCD1048575 LLZ1048575 LVV1048575 MFR1048575 MPN1048575 MZJ1048575 NJF1048575 NTB1048575 OCX1048575 OMT1048575 OWP1048575 PGL1048575 PQH1048575 QAD1048575 QJZ1048575 QTV1048575 RDR1048575 RNN1048575 RXJ1048575 SHF1048575 SRB1048575 TAX1048575 TKT1048575 TUP1048575 UEL1048575 UOH1048575 UYD1048575 VHZ1048575 VRV1048575 WBR1048575 WLN1048575 WVJ1048575 IQ65535 SM65535 ACI65535 AME65535 AWA65535 BFW65535 BPS65535 BZO65535 CJK65535 CTG65535 DDC65535 DMY65535 DWU65535 EGQ65535 EQM65535 FAI65535 FKE65535 FUA65535 GDW65535 GNS65535 GXO65535 HHK65535 HRG65535 IBC65535 IKY65535 IUU65535 JEQ65535 JOM65535 JYI65535 KIE65535 KSA65535 LBW65535 LLS65535 LVO65535 MFK65535 MPG65535 MZC65535 NIY65535 NSU65535 OCQ65535 OMM65535 OWI65535 PGE65535 PQA65535 PZW65535 QJS65535 QTO65535 RDK65535 RNG65535 RXC65535 SGY65535 SQU65535 TAQ65535 TKM65535 TUI65535 UEE65535 UOA65535 UXW65535 VHS65535 VRO65535 WBK65535 WLG65535 WVC65535 XEY65535 IQ131071 SM131071 ACI131071 AME131071 AWA131071 BFW131071 BPS131071 BZO131071 CJK131071 CTG131071 DDC131071 DMY131071 DWU131071 EGQ131071 EQM131071 FAI131071 FKE131071 FUA131071 GDW131071 GNS131071 GXO131071 HHK131071 HRG131071 IBC131071 IKY131071 IUU131071 JEQ131071 JOM131071 JYI131071 KIE131071 KSA131071 LBW131071 LLS131071 LVO131071 MFK131071 MPG131071 MZC131071 NIY131071 NSU131071 OCQ131071 OMM131071 OWI131071 PGE131071 PQA131071 PZW131071 QJS131071 QTO131071 RDK131071 RNG131071 RXC131071 SGY131071 SQU131071 TAQ131071 TKM131071 TUI131071 UEE131071 UOA131071 UXW131071 VHS131071 VRO131071 WBK131071 WLG131071 WVC131071 XEY131071 IQ196607 SM196607 ACI196607 AME196607 AWA196607 BFW196607 BPS196607 BZO196607 CJK196607 CTG196607 DDC196607 DMY196607 DWU196607 EGQ196607 EQM196607 FAI196607 FKE196607 FUA196607 GDW196607 GNS196607 GXO196607 HHK196607 HRG196607 IBC196607 IKY196607 IUU196607 JEQ196607 JOM196607 JYI196607 KIE196607 KSA196607 LBW196607 LLS196607 LVO196607 MFK196607 MPG196607 MZC196607 NIY196607 NSU196607 OCQ196607 OMM196607 OWI196607 PGE196607 PQA196607 PZW196607 QJS196607 QTO196607 RDK196607 RNG196607 RXC196607 SGY196607 SQU196607 TAQ196607 TKM196607 TUI196607 UEE196607 UOA196607 UXW196607 VHS196607 VRO196607 WBK196607 WLG196607 WVC196607 XEY196607 IQ262143 SM262143 ACI262143 AME262143 AWA262143 BFW262143 BPS262143 BZO262143 CJK262143 CTG262143 DDC262143 DMY262143 DWU262143 EGQ262143 EQM262143 FAI262143 FKE262143 FUA262143 GDW262143 GNS262143 GXO262143 HHK262143 HRG262143 IBC262143 IKY262143 IUU262143 JEQ262143 JOM262143 JYI262143 KIE262143 KSA262143 LBW262143 LLS262143 LVO262143 MFK262143 MPG262143 MZC262143 NIY262143 NSU262143 OCQ262143 OMM262143 OWI262143 PGE262143 PQA262143 PZW262143 QJS262143 QTO262143 RDK262143 RNG262143 RXC262143 SGY262143 SQU262143 TAQ262143 TKM262143 TUI262143 UEE262143 UOA262143 UXW262143 VHS262143 VRO262143 WBK262143 WLG262143 WVC262143 XEY262143 IQ327679 SM327679 ACI327679 AME327679 AWA327679 BFW327679 BPS327679 BZO327679 CJK327679 CTG327679 DDC327679 DMY327679 DWU327679 EGQ327679 EQM327679 FAI327679 FKE327679 FUA327679 GDW327679 GNS327679 GXO327679 HHK327679 HRG327679 IBC327679 IKY327679 IUU327679 JEQ327679 JOM327679 JYI327679 KIE327679 KSA327679 LBW327679 LLS327679 LVO327679 MFK327679 MPG327679 MZC327679 NIY327679 NSU327679 OCQ327679 OMM327679 OWI327679 PGE327679 PQA327679 PZW327679 QJS327679 QTO327679 RDK327679 RNG327679 RXC327679 SGY327679 SQU327679 TAQ327679 TKM327679 TUI327679 UEE327679 UOA327679 UXW327679 VHS327679 VRO327679 WBK327679 WLG327679 WVC327679 XEY327679 IQ393215 SM393215 ACI393215 AME393215 AWA393215 BFW393215 BPS393215 BZO393215 CJK393215 CTG393215 DDC393215 DMY393215 DWU393215 EGQ393215 EQM393215 FAI393215 FKE393215 FUA393215 GDW393215 GNS393215 GXO393215 HHK393215 HRG393215 IBC393215 IKY393215 IUU393215 JEQ393215 JOM393215 JYI393215 KIE393215 KSA393215 LBW393215 LLS393215 LVO393215 MFK393215 MPG393215 MZC393215 NIY393215 NSU393215 OCQ393215 OMM393215 OWI393215 PGE393215 PQA393215 PZW393215 QJS393215 QTO393215 RDK393215 RNG393215 RXC393215 SGY393215 SQU393215 TAQ393215 TKM393215 TUI393215 UEE393215 UOA393215 UXW393215 VHS393215 VRO393215 WBK393215 WLG393215 WVC393215 XEY393215 IQ458751 SM458751 ACI458751 AME458751 AWA458751 BFW458751 BPS458751 BZO458751 CJK458751 CTG458751 DDC458751 DMY458751 DWU458751 EGQ458751 EQM458751 FAI458751 FKE458751 FUA458751 GDW458751 GNS458751 GXO458751 HHK458751 HRG458751 IBC458751 IKY458751 IUU458751 JEQ458751 JOM458751 JYI458751 KIE458751 KSA458751 LBW458751 LLS458751 LVO458751 MFK458751 MPG458751 MZC458751 NIY458751 NSU458751 OCQ458751 OMM458751 OWI458751 PGE458751 PQA458751 PZW458751 QJS458751 QTO458751 RDK458751 RNG458751 RXC458751 SGY458751 SQU458751 TAQ458751 TKM458751 TUI458751 UEE458751 UOA458751 UXW458751 VHS458751 VRO458751 WBK458751 WLG458751 WVC458751 XEY458751 IQ524287 SM524287 ACI524287 AME524287 AWA524287 BFW524287 BPS524287 BZO524287 CJK524287 CTG524287 DDC524287 DMY524287 DWU524287 EGQ524287 EQM524287 FAI524287 FKE524287 FUA524287 GDW524287 GNS524287 GXO524287 HHK524287 HRG524287 IBC524287 IKY524287 IUU524287 JEQ524287 JOM524287 JYI524287 KIE524287 KSA524287 LBW524287 LLS524287 LVO524287 MFK524287 MPG524287 MZC524287 NIY524287 NSU524287 OCQ524287 OMM524287 OWI524287 PGE524287 PQA524287 PZW524287 QJS524287 QTO524287 RDK524287 RNG524287 RXC524287 SGY524287 SQU524287 TAQ524287 TKM524287 TUI524287 UEE524287 UOA524287 UXW524287 VHS524287 VRO524287 WBK524287 WLG524287 WVC524287 XEY524287 IQ589823 SM589823 ACI589823 AME589823 AWA589823 BFW589823 BPS589823 BZO589823 CJK589823 CTG589823 DDC589823 DMY589823 DWU589823 EGQ589823 EQM589823 FAI589823 FKE589823 FUA589823 GDW589823 GNS589823 GXO589823 HHK589823 HRG589823 IBC589823 IKY589823 IUU589823 JEQ589823 JOM589823 JYI589823 KIE589823 KSA589823 LBW589823 LLS589823 LVO589823 MFK589823 MPG589823 MZC589823 NIY589823 NSU589823 OCQ589823 OMM589823 OWI589823 PGE589823 PQA589823 PZW589823 QJS589823 QTO589823 RDK589823 RNG589823 RXC589823 SGY589823 SQU589823 TAQ589823 TKM589823 TUI589823 UEE589823 UOA589823 UXW589823 VHS589823 VRO589823 WBK589823 WLG589823 WVC589823 XEY589823 IQ655359 SM655359 ACI655359 AME655359 AWA655359 BFW655359 BPS655359 BZO655359 CJK655359 CTG655359 DDC655359 DMY655359 DWU655359 EGQ655359 EQM655359 FAI655359 FKE655359 FUA655359 GDW655359 GNS655359 GXO655359 HHK655359 HRG655359 IBC655359 IKY655359 IUU655359 JEQ655359 JOM655359 JYI655359 KIE655359 KSA655359 LBW655359 LLS655359 LVO655359 MFK655359 MPG655359 MZC655359 NIY655359 NSU655359 OCQ655359 OMM655359 OWI655359 PGE655359 PQA655359 PZW655359 QJS655359 QTO655359 RDK655359 RNG655359 RXC655359 SGY655359 SQU655359 TAQ655359 TKM655359 TUI655359 UEE655359 UOA655359 UXW655359 VHS655359 VRO655359 WBK655359 WLG655359 WVC655359 XEY655359 IQ720895 SM720895 ACI720895 AME720895 AWA720895 BFW720895 BPS720895 BZO720895 CJK720895 CTG720895 DDC720895 DMY720895 DWU720895 EGQ720895 EQM720895 FAI720895 FKE720895 FUA720895 GDW720895 GNS720895 GXO720895 HHK720895 HRG720895 IBC720895 IKY720895 IUU720895 JEQ720895 JOM720895 JYI720895 KIE720895 KSA720895 LBW720895 LLS720895 LVO720895 MFK720895 MPG720895 MZC720895 NIY720895 NSU720895 OCQ720895 OMM720895 OWI720895 PGE720895 PQA720895 PZW720895 QJS720895 QTO720895 RDK720895 RNG720895 RXC720895 SGY720895 SQU720895 TAQ720895 TKM720895 TUI720895 UEE720895 UOA720895 UXW720895 VHS720895 VRO720895 WBK720895 WLG720895 WVC720895 XEY720895 IQ786431 SM786431 ACI786431 AME786431 AWA786431 BFW786431 BPS786431 BZO786431 CJK786431 CTG786431 DDC786431 DMY786431 DWU786431 EGQ786431 EQM786431 FAI786431 FKE786431 FUA786431 GDW786431 GNS786431 GXO786431 HHK786431 HRG786431 IBC786431 IKY786431 IUU786431 JEQ786431 JOM786431 JYI786431 KIE786431 KSA786431 LBW786431 LLS786431 LVO786431 MFK786431 MPG786431 MZC786431 NIY786431 NSU786431 OCQ786431 OMM786431 OWI786431 PGE786431 PQA786431 PZW786431 QJS786431 QTO786431 RDK786431 RNG786431 RXC786431 SGY786431 SQU786431 TAQ786431 TKM786431 TUI786431 UEE786431 UOA786431 UXW786431 VHS786431 VRO786431 WBK786431 WLG786431 WVC786431 XEY786431 IQ851967 SM851967 ACI851967 AME851967 AWA851967 BFW851967 BPS851967 BZO851967 CJK851967 CTG851967 DDC851967 DMY851967 DWU851967 EGQ851967 EQM851967 FAI851967 FKE851967 FUA851967 GDW851967 GNS851967 GXO851967 HHK851967 HRG851967 IBC851967 IKY851967 IUU851967 JEQ851967 JOM851967 JYI851967 KIE851967 KSA851967 LBW851967 LLS851967 LVO851967 MFK851967 MPG851967 MZC851967 NIY851967 NSU851967 OCQ851967 OMM851967 OWI851967 PGE851967 PQA851967 PZW851967 QJS851967 QTO851967 RDK851967 RNG851967 RXC851967 SGY851967 SQU851967 TAQ851967 TKM851967 TUI851967 UEE851967 UOA851967 UXW851967 VHS851967 VRO851967 WBK851967 WLG851967 WVC851967 XEY851967 IQ917503 SM917503 ACI917503 AME917503 AWA917503 BFW917503 BPS917503 BZO917503 CJK917503 CTG917503 DDC917503 DMY917503 DWU917503 EGQ917503 EQM917503 FAI917503 FKE917503 FUA917503 GDW917503 GNS917503 GXO917503 HHK917503 HRG917503 IBC917503 IKY917503 IUU917503 JEQ917503 JOM917503 JYI917503 KIE917503 KSA917503 LBW917503 LLS917503 LVO917503 MFK917503 MPG917503 MZC917503 NIY917503 NSU917503 OCQ917503 OMM917503 OWI917503 PGE917503 PQA917503 PZW917503 QJS917503 QTO917503 RDK917503 RNG917503 RXC917503 SGY917503 SQU917503 TAQ917503 TKM917503 TUI917503 UEE917503 UOA917503 UXW917503 VHS917503 VRO917503 WBK917503 WLG917503 WVC917503 XEY917503 IQ983039 SM983039 ACI983039 AME983039 AWA983039 BFW983039 BPS983039 BZO983039 CJK983039 CTG983039 DDC983039 DMY983039 DWU983039 EGQ983039 EQM983039 FAI983039 FKE983039 FUA983039 GDW983039 GNS983039 GXO983039 HHK983039 HRG983039 IBC983039 IKY983039 IUU983039 JEQ983039 JOM983039 JYI983039 KIE983039 KSA983039 LBW983039 LLS983039 LVO983039 MFK983039 MPG983039 MZC983039 NIY983039 NSU983039 OCQ983039 OMM983039 OWI983039 PGE983039 PQA983039 PZW983039 QJS983039 QTO983039 RDK983039 RNG983039 RXC983039 SGY983039 SQU983039 TAQ983039 TKM983039 TUI983039 UEE983039 UOA983039 UXW983039 VHS983039 VRO983039 WBK983039 WLG983039 WVC983039 XEY983039 IQ1048575 SM1048575 ACI1048575 AME1048575 AWA1048575 BFW1048575 BPS1048575 BZO1048575 CJK1048575 CTG1048575 DDC1048575 DMY1048575 DWU1048575 EGQ1048575 EQM1048575 FAI1048575 FKE1048575 FUA1048575 GDW1048575 GNS1048575 GXO1048575 HHK1048575 HRG1048575 IBC1048575 IKY1048575 IUU1048575 JEQ1048575 JOM1048575 JYI1048575 KIE1048575 KSA1048575 LBW1048575 LLS1048575 LVO1048575 MFK1048575 MPG1048575 MZC1048575 NIY1048575 NSU1048575 OCQ1048575 OMM1048575 OWI1048575 PGE1048575 PQA1048575 PZW1048575 QJS1048575 QTO1048575 RDK1048575 RNG1048575 RXC1048575 SGY1048575 SQU1048575 TAQ1048575 TKM1048575 TUI1048575 UEE1048575 UOA1048575 UXW1048575 VHS1048575 VRO1048575 WBK1048575 WLG1048575 WVC1048575 XEY1048575 B32 IX32 ST32 ACP32 AML32 AWH32 BGD32 BPZ32 BZV32 CJR32 CTN32 DDJ32 DNF32 DXB32 EGX32 EQT32 FAP32 FKL32 FUH32 GED32 GNZ32 GXV32 HHR32 HRN32 IBJ32 ILF32 IVB32 JEX32 JOT32 JYP32 KIL32 KSH32 LCD32 LLZ32 LVV32 MFR32 MPN32 MZJ32 NJF32 NTB32 OCX32 OMT32 OWP32 PGL32 PQH32 QAD32 QJZ32 QTV32 RDR32 RNN32 RXJ32 SHF32 SRB32 TAX32 TKT32 TUP32 UEL32 UOH32 UYD32 VHZ32 VRV32 WBR32 WLN32 WVJ32 B65568 IX65568 ST65568 ACP65568 AML65568 AWH65568 BGD65568 BPZ65568 BZV65568 CJR65568 CTN65568 DDJ65568 DNF65568 DXB65568 EGX65568 EQT65568 FAP65568 FKL65568 FUH65568 GED65568 GNZ65568 GXV65568 HHR65568 HRN65568 IBJ65568 ILF65568 IVB65568 JEX65568 JOT65568 JYP65568 KIL65568 KSH65568 LCD65568 LLZ65568 LVV65568 MFR65568 MPN65568 MZJ65568 NJF65568 NTB65568 OCX65568 OMT65568 OWP65568 PGL65568 PQH65568 QAD65568 QJZ65568 QTV65568 RDR65568 RNN65568 RXJ65568 SHF65568 SRB65568 TAX65568 TKT65568 TUP65568 UEL65568 UOH65568 UYD65568 VHZ65568 VRV65568 WBR65568 WLN65568 WVJ65568 B131104 IX131104 ST131104 ACP131104 AML131104 AWH131104 BGD131104 BPZ131104 BZV131104 CJR131104 CTN131104 DDJ131104 DNF131104 DXB131104 EGX131104 EQT131104 FAP131104 FKL131104 FUH131104 GED131104 GNZ131104 GXV131104 HHR131104 HRN131104 IBJ131104 ILF131104 IVB131104 JEX131104 JOT131104 JYP131104 KIL131104 KSH131104 LCD131104 LLZ131104 LVV131104 MFR131104 MPN131104 MZJ131104 NJF131104 NTB131104 OCX131104 OMT131104 OWP131104 PGL131104 PQH131104 QAD131104 QJZ131104 QTV131104 RDR131104 RNN131104 RXJ131104 SHF131104 SRB131104 TAX131104 TKT131104 TUP131104 UEL131104 UOH131104 UYD131104 VHZ131104 VRV131104 WBR131104 WLN131104 WVJ131104 B196640 IX196640 ST196640 ACP196640 AML196640 AWH196640 BGD196640 BPZ196640 BZV196640 CJR196640 CTN196640 DDJ196640 DNF196640 DXB196640 EGX196640 EQT196640 FAP196640 FKL196640 FUH196640 GED196640 GNZ196640 GXV196640 HHR196640 HRN196640 IBJ196640 ILF196640 IVB196640 JEX196640 JOT196640 JYP196640 KIL196640 KSH196640 LCD196640 LLZ196640 LVV196640 MFR196640 MPN196640 MZJ196640 NJF196640 NTB196640 OCX196640 OMT196640 OWP196640 PGL196640 PQH196640 QAD196640 QJZ196640 QTV196640 RDR196640 RNN196640 RXJ196640 SHF196640 SRB196640 TAX196640 TKT196640 TUP196640 UEL196640 UOH196640 UYD196640 VHZ196640 VRV196640 WBR196640 WLN196640 WVJ196640 B262176 IX262176 ST262176 ACP262176 AML262176 AWH262176 BGD262176 BPZ262176 BZV262176 CJR262176 CTN262176 DDJ262176 DNF262176 DXB262176 EGX262176 EQT262176 FAP262176 FKL262176 FUH262176 GED262176 GNZ262176 GXV262176 HHR262176 HRN262176 IBJ262176 ILF262176 IVB262176 JEX262176 JOT262176 JYP262176 KIL262176 KSH262176 LCD262176 LLZ262176 LVV262176 MFR262176 MPN262176 MZJ262176 NJF262176 NTB262176 OCX262176 OMT262176 OWP262176 PGL262176 PQH262176 QAD262176 QJZ262176 QTV262176 RDR262176 RNN262176 RXJ262176 SHF262176 SRB262176 TAX262176 TKT262176 TUP262176 UEL262176 UOH262176 UYD262176 VHZ262176 VRV262176 WBR262176 WLN262176 WVJ262176 B327712 IX327712 ST327712 ACP327712 AML327712 AWH327712 BGD327712 BPZ327712 BZV327712 CJR327712 CTN327712 DDJ327712 DNF327712 DXB327712 EGX327712 EQT327712 FAP327712 FKL327712 FUH327712 GED327712 GNZ327712 GXV327712 HHR327712 HRN327712 IBJ327712 ILF327712 IVB327712 JEX327712 JOT327712 JYP327712 KIL327712 KSH327712 LCD327712 LLZ327712 LVV327712 MFR327712 MPN327712 MZJ327712 NJF327712 NTB327712 OCX327712 OMT327712 OWP327712 PGL327712 PQH327712 QAD327712 QJZ327712 QTV327712 RDR327712 RNN327712 RXJ327712 SHF327712 SRB327712 TAX327712 TKT327712 TUP327712 UEL327712 UOH327712 UYD327712 VHZ327712 VRV327712 WBR327712 WLN327712 WVJ327712 B393248 IX393248 ST393248 ACP393248 AML393248 AWH393248 BGD393248 BPZ393248 BZV393248 CJR393248 CTN393248 DDJ393248 DNF393248 DXB393248 EGX393248 EQT393248 FAP393248 FKL393248 FUH393248 GED393248 GNZ393248 GXV393248 HHR393248 HRN393248 IBJ393248 ILF393248 IVB393248 JEX393248 JOT393248 JYP393248 KIL393248 KSH393248 LCD393248 LLZ393248 LVV393248 MFR393248 MPN393248 MZJ393248 NJF393248 NTB393248 OCX393248 OMT393248 OWP393248 PGL393248 PQH393248 QAD393248 QJZ393248 QTV393248 RDR393248 RNN393248 RXJ393248 SHF393248 SRB393248 TAX393248 TKT393248 TUP393248 UEL393248 UOH393248 UYD393248 VHZ393248 VRV393248 WBR393248 WLN393248 WVJ393248 B458784 IX458784 ST458784 ACP458784 AML458784 AWH458784 BGD458784 BPZ458784 BZV458784 CJR458784 CTN458784 DDJ458784 DNF458784 DXB458784 EGX458784 EQT458784 FAP458784 FKL458784 FUH458784 GED458784 GNZ458784 GXV458784 HHR458784 HRN458784 IBJ458784 ILF458784 IVB458784 JEX458784 JOT458784 JYP458784 KIL458784 KSH458784 LCD458784 LLZ458784 LVV458784 MFR458784 MPN458784 MZJ458784 NJF458784 NTB458784 OCX458784 OMT458784 OWP458784 PGL458784 PQH458784 QAD458784 QJZ458784 QTV458784 RDR458784 RNN458784 RXJ458784 SHF458784 SRB458784 TAX458784 TKT458784 TUP458784 UEL458784 UOH458784 UYD458784 VHZ458784 VRV458784 WBR458784 WLN458784 WVJ458784 B524320 IX524320 ST524320 ACP524320 AML524320 AWH524320 BGD524320 BPZ524320 BZV524320 CJR524320 CTN524320 DDJ524320 DNF524320 DXB524320 EGX524320 EQT524320 FAP524320 FKL524320 FUH524320 GED524320 GNZ524320 GXV524320 HHR524320 HRN524320 IBJ524320 ILF524320 IVB524320 JEX524320 JOT524320 JYP524320 KIL524320 KSH524320 LCD524320 LLZ524320 LVV524320 MFR524320 MPN524320 MZJ524320 NJF524320 NTB524320 OCX524320 OMT524320 OWP524320 PGL524320 PQH524320 QAD524320 QJZ524320 QTV524320 RDR524320 RNN524320 RXJ524320 SHF524320 SRB524320 TAX524320 TKT524320 TUP524320 UEL524320 UOH524320 UYD524320 VHZ524320 VRV524320 WBR524320 WLN524320 WVJ524320 B589856 IX589856 ST589856 ACP589856 AML589856 AWH589856 BGD589856 BPZ589856 BZV589856 CJR589856 CTN589856 DDJ589856 DNF589856 DXB589856 EGX589856 EQT589856 FAP589856 FKL589856 FUH589856 GED589856 GNZ589856 GXV589856 HHR589856 HRN589856 IBJ589856 ILF589856 IVB589856 JEX589856 JOT589856 JYP589856 KIL589856 KSH589856 LCD589856 LLZ589856 LVV589856 MFR589856 MPN589856 MZJ589856 NJF589856 NTB589856 OCX589856 OMT589856 OWP589856 PGL589856 PQH589856 QAD589856 QJZ589856 QTV589856 RDR589856 RNN589856 RXJ589856 SHF589856 SRB589856 TAX589856 TKT589856 TUP589856 UEL589856 UOH589856 UYD589856 VHZ589856 VRV589856 WBR589856 WLN589856 WVJ589856 B655392 IX655392 ST655392 ACP655392 AML655392 AWH655392 BGD655392 BPZ655392 BZV655392 CJR655392 CTN655392 DDJ655392 DNF655392 DXB655392 EGX655392 EQT655392 FAP655392 FKL655392 FUH655392 GED655392 GNZ655392 GXV655392 HHR655392 HRN655392 IBJ655392 ILF655392 IVB655392 JEX655392 JOT655392 JYP655392 KIL655392 KSH655392 LCD655392 LLZ655392 LVV655392 MFR655392 MPN655392 MZJ655392 NJF655392 NTB655392 OCX655392 OMT655392 OWP655392 PGL655392 PQH655392 QAD655392 QJZ655392 QTV655392 RDR655392 RNN655392 RXJ655392 SHF655392 SRB655392 TAX655392 TKT655392 TUP655392 UEL655392 UOH655392 UYD655392 VHZ655392 VRV655392 WBR655392 WLN655392 WVJ655392 B720928 IX720928 ST720928 ACP720928 AML720928 AWH720928 BGD720928 BPZ720928 BZV720928 CJR720928 CTN720928 DDJ720928 DNF720928 DXB720928 EGX720928 EQT720928 FAP720928 FKL720928 FUH720928 GED720928 GNZ720928 GXV720928 HHR720928 HRN720928 IBJ720928 ILF720928 IVB720928 JEX720928 JOT720928 JYP720928 KIL720928 KSH720928 LCD720928 LLZ720928 LVV720928 MFR720928 MPN720928 MZJ720928 NJF720928 NTB720928 OCX720928 OMT720928 OWP720928 PGL720928 PQH720928 QAD720928 QJZ720928 QTV720928 RDR720928 RNN720928 RXJ720928 SHF720928 SRB720928 TAX720928 TKT720928 TUP720928 UEL720928 UOH720928 UYD720928 VHZ720928 VRV720928 WBR720928 WLN720928 WVJ720928 B786464 IX786464 ST786464 ACP786464 AML786464 AWH786464 BGD786464 BPZ786464 BZV786464 CJR786464 CTN786464 DDJ786464 DNF786464 DXB786464 EGX786464 EQT786464 FAP786464 FKL786464 FUH786464 GED786464 GNZ786464 GXV786464 HHR786464 HRN786464 IBJ786464 ILF786464 IVB786464 JEX786464 JOT786464 JYP786464 KIL786464 KSH786464 LCD786464 LLZ786464 LVV786464 MFR786464 MPN786464 MZJ786464 NJF786464 NTB786464 OCX786464 OMT786464 OWP786464 PGL786464 PQH786464 QAD786464 QJZ786464 QTV786464 RDR786464 RNN786464 RXJ786464 SHF786464 SRB786464 TAX786464 TKT786464 TUP786464 UEL786464 UOH786464 UYD786464 VHZ786464 VRV786464 WBR786464 WLN786464 WVJ786464 B852000 IX852000 ST852000 ACP852000 AML852000 AWH852000 BGD852000 BPZ852000 BZV852000 CJR852000 CTN852000 DDJ852000 DNF852000 DXB852000 EGX852000 EQT852000 FAP852000 FKL852000 FUH852000 GED852000 GNZ852000 GXV852000 HHR852000 HRN852000 IBJ852000 ILF852000 IVB852000 JEX852000 JOT852000 JYP852000 KIL852000 KSH852000 LCD852000 LLZ852000 LVV852000 MFR852000 MPN852000 MZJ852000 NJF852000 NTB852000 OCX852000 OMT852000 OWP852000 PGL852000 PQH852000 QAD852000 QJZ852000 QTV852000 RDR852000 RNN852000 RXJ852000 SHF852000 SRB852000 TAX852000 TKT852000 TUP852000 UEL852000 UOH852000 UYD852000 VHZ852000 VRV852000 WBR852000 WLN852000 WVJ852000 B917536 IX917536 ST917536 ACP917536 AML917536 AWH917536 BGD917536 BPZ917536 BZV917536 CJR917536 CTN917536 DDJ917536 DNF917536 DXB917536 EGX917536 EQT917536 FAP917536 FKL917536 FUH917536 GED917536 GNZ917536 GXV917536 HHR917536 HRN917536 IBJ917536 ILF917536 IVB917536 JEX917536 JOT917536 JYP917536 KIL917536 KSH917536 LCD917536 LLZ917536 LVV917536 MFR917536 MPN917536 MZJ917536 NJF917536 NTB917536 OCX917536 OMT917536 OWP917536 PGL917536 PQH917536 QAD917536 QJZ917536 QTV917536 RDR917536 RNN917536 RXJ917536 SHF917536 SRB917536 TAX917536 TKT917536 TUP917536 UEL917536 UOH917536 UYD917536 VHZ917536 VRV917536 WBR917536 WLN917536 WVJ917536 B983072 IX983072 ST983072 ACP983072 AML983072 AWH983072 BGD983072 BPZ983072 BZV983072 CJR983072 CTN983072 DDJ983072 DNF983072 DXB983072 EGX983072 EQT983072 FAP983072 FKL983072 FUH983072 GED983072 GNZ983072 GXV983072 HHR983072 HRN983072 IBJ983072 ILF983072 IVB983072 JEX983072 JOT983072 JYP983072 KIL983072 KSH983072 LCD983072 LLZ983072 LVV983072 MFR983072 MPN983072 MZJ983072 NJF983072 NTB983072 OCX983072 OMT983072 OWP983072 PGL983072 PQH983072 QAD983072 QJZ983072 QTV983072 RDR983072 RNN983072 RXJ983072 SHF983072 SRB983072 TAX983072 TKT983072 TUP983072 UEL983072 UOH983072 UYD983072 VHZ983072 VRV983072 WBR983072 WLN983072 WVJ983072" xr:uid="{4FAAD75E-0AC6-4B56-8EA2-F9D4039B75D2}"/>
    <dataValidation allowBlank="1" showInputMessage="1" showErrorMessage="1" promptTitle="Existing EER" prompt="Enter the EER as found on the plate of the existing unit.  If the EER cannot be found skip this entry and meter the unit._x000a_" sqref="B65533 IX65533 ST65533 ACP65533 AML65533 AWH65533 BGD65533 BPZ65533 BZV65533 CJR65533 CTN65533 DDJ65533 DNF65533 DXB65533 EGX65533 EQT65533 FAP65533 FKL65533 FUH65533 GED65533 GNZ65533 GXV65533 HHR65533 HRN65533 IBJ65533 ILF65533 IVB65533 JEX65533 JOT65533 JYP65533 KIL65533 KSH65533 LCD65533 LLZ65533 LVV65533 MFR65533 MPN65533 MZJ65533 NJF65533 NTB65533 OCX65533 OMT65533 OWP65533 PGL65533 PQH65533 QAD65533 QJZ65533 QTV65533 RDR65533 RNN65533 RXJ65533 SHF65533 SRB65533 TAX65533 TKT65533 TUP65533 UEL65533 UOH65533 UYD65533 VHZ65533 VRV65533 WBR65533 WLN65533 WVJ65533 B131069 IX131069 ST131069 ACP131069 AML131069 AWH131069 BGD131069 BPZ131069 BZV131069 CJR131069 CTN131069 DDJ131069 DNF131069 DXB131069 EGX131069 EQT131069 FAP131069 FKL131069 FUH131069 GED131069 GNZ131069 GXV131069 HHR131069 HRN131069 IBJ131069 ILF131069 IVB131069 JEX131069 JOT131069 JYP131069 KIL131069 KSH131069 LCD131069 LLZ131069 LVV131069 MFR131069 MPN131069 MZJ131069 NJF131069 NTB131069 OCX131069 OMT131069 OWP131069 PGL131069 PQH131069 QAD131069 QJZ131069 QTV131069 RDR131069 RNN131069 RXJ131069 SHF131069 SRB131069 TAX131069 TKT131069 TUP131069 UEL131069 UOH131069 UYD131069 VHZ131069 VRV131069 WBR131069 WLN131069 WVJ131069 B196605 IX196605 ST196605 ACP196605 AML196605 AWH196605 BGD196605 BPZ196605 BZV196605 CJR196605 CTN196605 DDJ196605 DNF196605 DXB196605 EGX196605 EQT196605 FAP196605 FKL196605 FUH196605 GED196605 GNZ196605 GXV196605 HHR196605 HRN196605 IBJ196605 ILF196605 IVB196605 JEX196605 JOT196605 JYP196605 KIL196605 KSH196605 LCD196605 LLZ196605 LVV196605 MFR196605 MPN196605 MZJ196605 NJF196605 NTB196605 OCX196605 OMT196605 OWP196605 PGL196605 PQH196605 QAD196605 QJZ196605 QTV196605 RDR196605 RNN196605 RXJ196605 SHF196605 SRB196605 TAX196605 TKT196605 TUP196605 UEL196605 UOH196605 UYD196605 VHZ196605 VRV196605 WBR196605 WLN196605 WVJ196605 B262141 IX262141 ST262141 ACP262141 AML262141 AWH262141 BGD262141 BPZ262141 BZV262141 CJR262141 CTN262141 DDJ262141 DNF262141 DXB262141 EGX262141 EQT262141 FAP262141 FKL262141 FUH262141 GED262141 GNZ262141 GXV262141 HHR262141 HRN262141 IBJ262141 ILF262141 IVB262141 JEX262141 JOT262141 JYP262141 KIL262141 KSH262141 LCD262141 LLZ262141 LVV262141 MFR262141 MPN262141 MZJ262141 NJF262141 NTB262141 OCX262141 OMT262141 OWP262141 PGL262141 PQH262141 QAD262141 QJZ262141 QTV262141 RDR262141 RNN262141 RXJ262141 SHF262141 SRB262141 TAX262141 TKT262141 TUP262141 UEL262141 UOH262141 UYD262141 VHZ262141 VRV262141 WBR262141 WLN262141 WVJ262141 B327677 IX327677 ST327677 ACP327677 AML327677 AWH327677 BGD327677 BPZ327677 BZV327677 CJR327677 CTN327677 DDJ327677 DNF327677 DXB327677 EGX327677 EQT327677 FAP327677 FKL327677 FUH327677 GED327677 GNZ327677 GXV327677 HHR327677 HRN327677 IBJ327677 ILF327677 IVB327677 JEX327677 JOT327677 JYP327677 KIL327677 KSH327677 LCD327677 LLZ327677 LVV327677 MFR327677 MPN327677 MZJ327677 NJF327677 NTB327677 OCX327677 OMT327677 OWP327677 PGL327677 PQH327677 QAD327677 QJZ327677 QTV327677 RDR327677 RNN327677 RXJ327677 SHF327677 SRB327677 TAX327677 TKT327677 TUP327677 UEL327677 UOH327677 UYD327677 VHZ327677 VRV327677 WBR327677 WLN327677 WVJ327677 B393213 IX393213 ST393213 ACP393213 AML393213 AWH393213 BGD393213 BPZ393213 BZV393213 CJR393213 CTN393213 DDJ393213 DNF393213 DXB393213 EGX393213 EQT393213 FAP393213 FKL393213 FUH393213 GED393213 GNZ393213 GXV393213 HHR393213 HRN393213 IBJ393213 ILF393213 IVB393213 JEX393213 JOT393213 JYP393213 KIL393213 KSH393213 LCD393213 LLZ393213 LVV393213 MFR393213 MPN393213 MZJ393213 NJF393213 NTB393213 OCX393213 OMT393213 OWP393213 PGL393213 PQH393213 QAD393213 QJZ393213 QTV393213 RDR393213 RNN393213 RXJ393213 SHF393213 SRB393213 TAX393213 TKT393213 TUP393213 UEL393213 UOH393213 UYD393213 VHZ393213 VRV393213 WBR393213 WLN393213 WVJ393213 B458749 IX458749 ST458749 ACP458749 AML458749 AWH458749 BGD458749 BPZ458749 BZV458749 CJR458749 CTN458749 DDJ458749 DNF458749 DXB458749 EGX458749 EQT458749 FAP458749 FKL458749 FUH458749 GED458749 GNZ458749 GXV458749 HHR458749 HRN458749 IBJ458749 ILF458749 IVB458749 JEX458749 JOT458749 JYP458749 KIL458749 KSH458749 LCD458749 LLZ458749 LVV458749 MFR458749 MPN458749 MZJ458749 NJF458749 NTB458749 OCX458749 OMT458749 OWP458749 PGL458749 PQH458749 QAD458749 QJZ458749 QTV458749 RDR458749 RNN458749 RXJ458749 SHF458749 SRB458749 TAX458749 TKT458749 TUP458749 UEL458749 UOH458749 UYD458749 VHZ458749 VRV458749 WBR458749 WLN458749 WVJ458749 B524285 IX524285 ST524285 ACP524285 AML524285 AWH524285 BGD524285 BPZ524285 BZV524285 CJR524285 CTN524285 DDJ524285 DNF524285 DXB524285 EGX524285 EQT524285 FAP524285 FKL524285 FUH524285 GED524285 GNZ524285 GXV524285 HHR524285 HRN524285 IBJ524285 ILF524285 IVB524285 JEX524285 JOT524285 JYP524285 KIL524285 KSH524285 LCD524285 LLZ524285 LVV524285 MFR524285 MPN524285 MZJ524285 NJF524285 NTB524285 OCX524285 OMT524285 OWP524285 PGL524285 PQH524285 QAD524285 QJZ524285 QTV524285 RDR524285 RNN524285 RXJ524285 SHF524285 SRB524285 TAX524285 TKT524285 TUP524285 UEL524285 UOH524285 UYD524285 VHZ524285 VRV524285 WBR524285 WLN524285 WVJ524285 B589821 IX589821 ST589821 ACP589821 AML589821 AWH589821 BGD589821 BPZ589821 BZV589821 CJR589821 CTN589821 DDJ589821 DNF589821 DXB589821 EGX589821 EQT589821 FAP589821 FKL589821 FUH589821 GED589821 GNZ589821 GXV589821 HHR589821 HRN589821 IBJ589821 ILF589821 IVB589821 JEX589821 JOT589821 JYP589821 KIL589821 KSH589821 LCD589821 LLZ589821 LVV589821 MFR589821 MPN589821 MZJ589821 NJF589821 NTB589821 OCX589821 OMT589821 OWP589821 PGL589821 PQH589821 QAD589821 QJZ589821 QTV589821 RDR589821 RNN589821 RXJ589821 SHF589821 SRB589821 TAX589821 TKT589821 TUP589821 UEL589821 UOH589821 UYD589821 VHZ589821 VRV589821 WBR589821 WLN589821 WVJ589821 B655357 IX655357 ST655357 ACP655357 AML655357 AWH655357 BGD655357 BPZ655357 BZV655357 CJR655357 CTN655357 DDJ655357 DNF655357 DXB655357 EGX655357 EQT655357 FAP655357 FKL655357 FUH655357 GED655357 GNZ655357 GXV655357 HHR655357 HRN655357 IBJ655357 ILF655357 IVB655357 JEX655357 JOT655357 JYP655357 KIL655357 KSH655357 LCD655357 LLZ655357 LVV655357 MFR655357 MPN655357 MZJ655357 NJF655357 NTB655357 OCX655357 OMT655357 OWP655357 PGL655357 PQH655357 QAD655357 QJZ655357 QTV655357 RDR655357 RNN655357 RXJ655357 SHF655357 SRB655357 TAX655357 TKT655357 TUP655357 UEL655357 UOH655357 UYD655357 VHZ655357 VRV655357 WBR655357 WLN655357 WVJ655357 B720893 IX720893 ST720893 ACP720893 AML720893 AWH720893 BGD720893 BPZ720893 BZV720893 CJR720893 CTN720893 DDJ720893 DNF720893 DXB720893 EGX720893 EQT720893 FAP720893 FKL720893 FUH720893 GED720893 GNZ720893 GXV720893 HHR720893 HRN720893 IBJ720893 ILF720893 IVB720893 JEX720893 JOT720893 JYP720893 KIL720893 KSH720893 LCD720893 LLZ720893 LVV720893 MFR720893 MPN720893 MZJ720893 NJF720893 NTB720893 OCX720893 OMT720893 OWP720893 PGL720893 PQH720893 QAD720893 QJZ720893 QTV720893 RDR720893 RNN720893 RXJ720893 SHF720893 SRB720893 TAX720893 TKT720893 TUP720893 UEL720893 UOH720893 UYD720893 VHZ720893 VRV720893 WBR720893 WLN720893 WVJ720893 B786429 IX786429 ST786429 ACP786429 AML786429 AWH786429 BGD786429 BPZ786429 BZV786429 CJR786429 CTN786429 DDJ786429 DNF786429 DXB786429 EGX786429 EQT786429 FAP786429 FKL786429 FUH786429 GED786429 GNZ786429 GXV786429 HHR786429 HRN786429 IBJ786429 ILF786429 IVB786429 JEX786429 JOT786429 JYP786429 KIL786429 KSH786429 LCD786429 LLZ786429 LVV786429 MFR786429 MPN786429 MZJ786429 NJF786429 NTB786429 OCX786429 OMT786429 OWP786429 PGL786429 PQH786429 QAD786429 QJZ786429 QTV786429 RDR786429 RNN786429 RXJ786429 SHF786429 SRB786429 TAX786429 TKT786429 TUP786429 UEL786429 UOH786429 UYD786429 VHZ786429 VRV786429 WBR786429 WLN786429 WVJ786429 B851965 IX851965 ST851965 ACP851965 AML851965 AWH851965 BGD851965 BPZ851965 BZV851965 CJR851965 CTN851965 DDJ851965 DNF851965 DXB851965 EGX851965 EQT851965 FAP851965 FKL851965 FUH851965 GED851965 GNZ851965 GXV851965 HHR851965 HRN851965 IBJ851965 ILF851965 IVB851965 JEX851965 JOT851965 JYP851965 KIL851965 KSH851965 LCD851965 LLZ851965 LVV851965 MFR851965 MPN851965 MZJ851965 NJF851965 NTB851965 OCX851965 OMT851965 OWP851965 PGL851965 PQH851965 QAD851965 QJZ851965 QTV851965 RDR851965 RNN851965 RXJ851965 SHF851965 SRB851965 TAX851965 TKT851965 TUP851965 UEL851965 UOH851965 UYD851965 VHZ851965 VRV851965 WBR851965 WLN851965 WVJ851965 B917501 IX917501 ST917501 ACP917501 AML917501 AWH917501 BGD917501 BPZ917501 BZV917501 CJR917501 CTN917501 DDJ917501 DNF917501 DXB917501 EGX917501 EQT917501 FAP917501 FKL917501 FUH917501 GED917501 GNZ917501 GXV917501 HHR917501 HRN917501 IBJ917501 ILF917501 IVB917501 JEX917501 JOT917501 JYP917501 KIL917501 KSH917501 LCD917501 LLZ917501 LVV917501 MFR917501 MPN917501 MZJ917501 NJF917501 NTB917501 OCX917501 OMT917501 OWP917501 PGL917501 PQH917501 QAD917501 QJZ917501 QTV917501 RDR917501 RNN917501 RXJ917501 SHF917501 SRB917501 TAX917501 TKT917501 TUP917501 UEL917501 UOH917501 UYD917501 VHZ917501 VRV917501 WBR917501 WLN917501 WVJ917501 B983037 IX983037 ST983037 ACP983037 AML983037 AWH983037 BGD983037 BPZ983037 BZV983037 CJR983037 CTN983037 DDJ983037 DNF983037 DXB983037 EGX983037 EQT983037 FAP983037 FKL983037 FUH983037 GED983037 GNZ983037 GXV983037 HHR983037 HRN983037 IBJ983037 ILF983037 IVB983037 JEX983037 JOT983037 JYP983037 KIL983037 KSH983037 LCD983037 LLZ983037 LVV983037 MFR983037 MPN983037 MZJ983037 NJF983037 NTB983037 OCX983037 OMT983037 OWP983037 PGL983037 PQH983037 QAD983037 QJZ983037 QTV983037 RDR983037 RNN983037 RXJ983037 SHF983037 SRB983037 TAX983037 TKT983037 TUP983037 UEL983037 UOH983037 UYD983037 VHZ983037 VRV983037 WBR983037 WLN983037 WVJ983037 B1048573 IX1048573 ST1048573 ACP1048573 AML1048573 AWH1048573 BGD1048573 BPZ1048573 BZV1048573 CJR1048573 CTN1048573 DDJ1048573 DNF1048573 DXB1048573 EGX1048573 EQT1048573 FAP1048573 FKL1048573 FUH1048573 GED1048573 GNZ1048573 GXV1048573 HHR1048573 HRN1048573 IBJ1048573 ILF1048573 IVB1048573 JEX1048573 JOT1048573 JYP1048573 KIL1048573 KSH1048573 LCD1048573 LLZ1048573 LVV1048573 MFR1048573 MPN1048573 MZJ1048573 NJF1048573 NTB1048573 OCX1048573 OMT1048573 OWP1048573 PGL1048573 PQH1048573 QAD1048573 QJZ1048573 QTV1048573 RDR1048573 RNN1048573 RXJ1048573 SHF1048573 SRB1048573 TAX1048573 TKT1048573 TUP1048573 UEL1048573 UOH1048573 UYD1048573 VHZ1048573 VRV1048573 WBR1048573 WLN1048573 WVJ1048573 IQ65533 SM65533 ACI65533 AME65533 AWA65533 BFW65533 BPS65533 BZO65533 CJK65533 CTG65533 DDC65533 DMY65533 DWU65533 EGQ65533 EQM65533 FAI65533 FKE65533 FUA65533 GDW65533 GNS65533 GXO65533 HHK65533 HRG65533 IBC65533 IKY65533 IUU65533 JEQ65533 JOM65533 JYI65533 KIE65533 KSA65533 LBW65533 LLS65533 LVO65533 MFK65533 MPG65533 MZC65533 NIY65533 NSU65533 OCQ65533 OMM65533 OWI65533 PGE65533 PQA65533 PZW65533 QJS65533 QTO65533 RDK65533 RNG65533 RXC65533 SGY65533 SQU65533 TAQ65533 TKM65533 TUI65533 UEE65533 UOA65533 UXW65533 VHS65533 VRO65533 WBK65533 WLG65533 WVC65533 XEY65533 IQ131069 SM131069 ACI131069 AME131069 AWA131069 BFW131069 BPS131069 BZO131069 CJK131069 CTG131069 DDC131069 DMY131069 DWU131069 EGQ131069 EQM131069 FAI131069 FKE131069 FUA131069 GDW131069 GNS131069 GXO131069 HHK131069 HRG131069 IBC131069 IKY131069 IUU131069 JEQ131069 JOM131069 JYI131069 KIE131069 KSA131069 LBW131069 LLS131069 LVO131069 MFK131069 MPG131069 MZC131069 NIY131069 NSU131069 OCQ131069 OMM131069 OWI131069 PGE131069 PQA131069 PZW131069 QJS131069 QTO131069 RDK131069 RNG131069 RXC131069 SGY131069 SQU131069 TAQ131069 TKM131069 TUI131069 UEE131069 UOA131069 UXW131069 VHS131069 VRO131069 WBK131069 WLG131069 WVC131069 XEY131069 IQ196605 SM196605 ACI196605 AME196605 AWA196605 BFW196605 BPS196605 BZO196605 CJK196605 CTG196605 DDC196605 DMY196605 DWU196605 EGQ196605 EQM196605 FAI196605 FKE196605 FUA196605 GDW196605 GNS196605 GXO196605 HHK196605 HRG196605 IBC196605 IKY196605 IUU196605 JEQ196605 JOM196605 JYI196605 KIE196605 KSA196605 LBW196605 LLS196605 LVO196605 MFK196605 MPG196605 MZC196605 NIY196605 NSU196605 OCQ196605 OMM196605 OWI196605 PGE196605 PQA196605 PZW196605 QJS196605 QTO196605 RDK196605 RNG196605 RXC196605 SGY196605 SQU196605 TAQ196605 TKM196605 TUI196605 UEE196605 UOA196605 UXW196605 VHS196605 VRO196605 WBK196605 WLG196605 WVC196605 XEY196605 IQ262141 SM262141 ACI262141 AME262141 AWA262141 BFW262141 BPS262141 BZO262141 CJK262141 CTG262141 DDC262141 DMY262141 DWU262141 EGQ262141 EQM262141 FAI262141 FKE262141 FUA262141 GDW262141 GNS262141 GXO262141 HHK262141 HRG262141 IBC262141 IKY262141 IUU262141 JEQ262141 JOM262141 JYI262141 KIE262141 KSA262141 LBW262141 LLS262141 LVO262141 MFK262141 MPG262141 MZC262141 NIY262141 NSU262141 OCQ262141 OMM262141 OWI262141 PGE262141 PQA262141 PZW262141 QJS262141 QTO262141 RDK262141 RNG262141 RXC262141 SGY262141 SQU262141 TAQ262141 TKM262141 TUI262141 UEE262141 UOA262141 UXW262141 VHS262141 VRO262141 WBK262141 WLG262141 WVC262141 XEY262141 IQ327677 SM327677 ACI327677 AME327677 AWA327677 BFW327677 BPS327677 BZO327677 CJK327677 CTG327677 DDC327677 DMY327677 DWU327677 EGQ327677 EQM327677 FAI327677 FKE327677 FUA327677 GDW327677 GNS327677 GXO327677 HHK327677 HRG327677 IBC327677 IKY327677 IUU327677 JEQ327677 JOM327677 JYI327677 KIE327677 KSA327677 LBW327677 LLS327677 LVO327677 MFK327677 MPG327677 MZC327677 NIY327677 NSU327677 OCQ327677 OMM327677 OWI327677 PGE327677 PQA327677 PZW327677 QJS327677 QTO327677 RDK327677 RNG327677 RXC327677 SGY327677 SQU327677 TAQ327677 TKM327677 TUI327677 UEE327677 UOA327677 UXW327677 VHS327677 VRO327677 WBK327677 WLG327677 WVC327677 XEY327677 IQ393213 SM393213 ACI393213 AME393213 AWA393213 BFW393213 BPS393213 BZO393213 CJK393213 CTG393213 DDC393213 DMY393213 DWU393213 EGQ393213 EQM393213 FAI393213 FKE393213 FUA393213 GDW393213 GNS393213 GXO393213 HHK393213 HRG393213 IBC393213 IKY393213 IUU393213 JEQ393213 JOM393213 JYI393213 KIE393213 KSA393213 LBW393213 LLS393213 LVO393213 MFK393213 MPG393213 MZC393213 NIY393213 NSU393213 OCQ393213 OMM393213 OWI393213 PGE393213 PQA393213 PZW393213 QJS393213 QTO393213 RDK393213 RNG393213 RXC393213 SGY393213 SQU393213 TAQ393213 TKM393213 TUI393213 UEE393213 UOA393213 UXW393213 VHS393213 VRO393213 WBK393213 WLG393213 WVC393213 XEY393213 IQ458749 SM458749 ACI458749 AME458749 AWA458749 BFW458749 BPS458749 BZO458749 CJK458749 CTG458749 DDC458749 DMY458749 DWU458749 EGQ458749 EQM458749 FAI458749 FKE458749 FUA458749 GDW458749 GNS458749 GXO458749 HHK458749 HRG458749 IBC458749 IKY458749 IUU458749 JEQ458749 JOM458749 JYI458749 KIE458749 KSA458749 LBW458749 LLS458749 LVO458749 MFK458749 MPG458749 MZC458749 NIY458749 NSU458749 OCQ458749 OMM458749 OWI458749 PGE458749 PQA458749 PZW458749 QJS458749 QTO458749 RDK458749 RNG458749 RXC458749 SGY458749 SQU458749 TAQ458749 TKM458749 TUI458749 UEE458749 UOA458749 UXW458749 VHS458749 VRO458749 WBK458749 WLG458749 WVC458749 XEY458749 IQ524285 SM524285 ACI524285 AME524285 AWA524285 BFW524285 BPS524285 BZO524285 CJK524285 CTG524285 DDC524285 DMY524285 DWU524285 EGQ524285 EQM524285 FAI524285 FKE524285 FUA524285 GDW524285 GNS524285 GXO524285 HHK524285 HRG524285 IBC524285 IKY524285 IUU524285 JEQ524285 JOM524285 JYI524285 KIE524285 KSA524285 LBW524285 LLS524285 LVO524285 MFK524285 MPG524285 MZC524285 NIY524285 NSU524285 OCQ524285 OMM524285 OWI524285 PGE524285 PQA524285 PZW524285 QJS524285 QTO524285 RDK524285 RNG524285 RXC524285 SGY524285 SQU524285 TAQ524285 TKM524285 TUI524285 UEE524285 UOA524285 UXW524285 VHS524285 VRO524285 WBK524285 WLG524285 WVC524285 XEY524285 IQ589821 SM589821 ACI589821 AME589821 AWA589821 BFW589821 BPS589821 BZO589821 CJK589821 CTG589821 DDC589821 DMY589821 DWU589821 EGQ589821 EQM589821 FAI589821 FKE589821 FUA589821 GDW589821 GNS589821 GXO589821 HHK589821 HRG589821 IBC589821 IKY589821 IUU589821 JEQ589821 JOM589821 JYI589821 KIE589821 KSA589821 LBW589821 LLS589821 LVO589821 MFK589821 MPG589821 MZC589821 NIY589821 NSU589821 OCQ589821 OMM589821 OWI589821 PGE589821 PQA589821 PZW589821 QJS589821 QTO589821 RDK589821 RNG589821 RXC589821 SGY589821 SQU589821 TAQ589821 TKM589821 TUI589821 UEE589821 UOA589821 UXW589821 VHS589821 VRO589821 WBK589821 WLG589821 WVC589821 XEY589821 IQ655357 SM655357 ACI655357 AME655357 AWA655357 BFW655357 BPS655357 BZO655357 CJK655357 CTG655357 DDC655357 DMY655357 DWU655357 EGQ655357 EQM655357 FAI655357 FKE655357 FUA655357 GDW655357 GNS655357 GXO655357 HHK655357 HRG655357 IBC655357 IKY655357 IUU655357 JEQ655357 JOM655357 JYI655357 KIE655357 KSA655357 LBW655357 LLS655357 LVO655357 MFK655357 MPG655357 MZC655357 NIY655357 NSU655357 OCQ655357 OMM655357 OWI655357 PGE655357 PQA655357 PZW655357 QJS655357 QTO655357 RDK655357 RNG655357 RXC655357 SGY655357 SQU655357 TAQ655357 TKM655357 TUI655357 UEE655357 UOA655357 UXW655357 VHS655357 VRO655357 WBK655357 WLG655357 WVC655357 XEY655357 IQ720893 SM720893 ACI720893 AME720893 AWA720893 BFW720893 BPS720893 BZO720893 CJK720893 CTG720893 DDC720893 DMY720893 DWU720893 EGQ720893 EQM720893 FAI720893 FKE720893 FUA720893 GDW720893 GNS720893 GXO720893 HHK720893 HRG720893 IBC720893 IKY720893 IUU720893 JEQ720893 JOM720893 JYI720893 KIE720893 KSA720893 LBW720893 LLS720893 LVO720893 MFK720893 MPG720893 MZC720893 NIY720893 NSU720893 OCQ720893 OMM720893 OWI720893 PGE720893 PQA720893 PZW720893 QJS720893 QTO720893 RDK720893 RNG720893 RXC720893 SGY720893 SQU720893 TAQ720893 TKM720893 TUI720893 UEE720893 UOA720893 UXW720893 VHS720893 VRO720893 WBK720893 WLG720893 WVC720893 XEY720893 IQ786429 SM786429 ACI786429 AME786429 AWA786429 BFW786429 BPS786429 BZO786429 CJK786429 CTG786429 DDC786429 DMY786429 DWU786429 EGQ786429 EQM786429 FAI786429 FKE786429 FUA786429 GDW786429 GNS786429 GXO786429 HHK786429 HRG786429 IBC786429 IKY786429 IUU786429 JEQ786429 JOM786429 JYI786429 KIE786429 KSA786429 LBW786429 LLS786429 LVO786429 MFK786429 MPG786429 MZC786429 NIY786429 NSU786429 OCQ786429 OMM786429 OWI786429 PGE786429 PQA786429 PZW786429 QJS786429 QTO786429 RDK786429 RNG786429 RXC786429 SGY786429 SQU786429 TAQ786429 TKM786429 TUI786429 UEE786429 UOA786429 UXW786429 VHS786429 VRO786429 WBK786429 WLG786429 WVC786429 XEY786429 IQ851965 SM851965 ACI851965 AME851965 AWA851965 BFW851965 BPS851965 BZO851965 CJK851965 CTG851965 DDC851965 DMY851965 DWU851965 EGQ851965 EQM851965 FAI851965 FKE851965 FUA851965 GDW851965 GNS851965 GXO851965 HHK851965 HRG851965 IBC851965 IKY851965 IUU851965 JEQ851965 JOM851965 JYI851965 KIE851965 KSA851965 LBW851965 LLS851965 LVO851965 MFK851965 MPG851965 MZC851965 NIY851965 NSU851965 OCQ851965 OMM851965 OWI851965 PGE851965 PQA851965 PZW851965 QJS851965 QTO851965 RDK851965 RNG851965 RXC851965 SGY851965 SQU851965 TAQ851965 TKM851965 TUI851965 UEE851965 UOA851965 UXW851965 VHS851965 VRO851965 WBK851965 WLG851965 WVC851965 XEY851965 IQ917501 SM917501 ACI917501 AME917501 AWA917501 BFW917501 BPS917501 BZO917501 CJK917501 CTG917501 DDC917501 DMY917501 DWU917501 EGQ917501 EQM917501 FAI917501 FKE917501 FUA917501 GDW917501 GNS917501 GXO917501 HHK917501 HRG917501 IBC917501 IKY917501 IUU917501 JEQ917501 JOM917501 JYI917501 KIE917501 KSA917501 LBW917501 LLS917501 LVO917501 MFK917501 MPG917501 MZC917501 NIY917501 NSU917501 OCQ917501 OMM917501 OWI917501 PGE917501 PQA917501 PZW917501 QJS917501 QTO917501 RDK917501 RNG917501 RXC917501 SGY917501 SQU917501 TAQ917501 TKM917501 TUI917501 UEE917501 UOA917501 UXW917501 VHS917501 VRO917501 WBK917501 WLG917501 WVC917501 XEY917501 IQ983037 SM983037 ACI983037 AME983037 AWA983037 BFW983037 BPS983037 BZO983037 CJK983037 CTG983037 DDC983037 DMY983037 DWU983037 EGQ983037 EQM983037 FAI983037 FKE983037 FUA983037 GDW983037 GNS983037 GXO983037 HHK983037 HRG983037 IBC983037 IKY983037 IUU983037 JEQ983037 JOM983037 JYI983037 KIE983037 KSA983037 LBW983037 LLS983037 LVO983037 MFK983037 MPG983037 MZC983037 NIY983037 NSU983037 OCQ983037 OMM983037 OWI983037 PGE983037 PQA983037 PZW983037 QJS983037 QTO983037 RDK983037 RNG983037 RXC983037 SGY983037 SQU983037 TAQ983037 TKM983037 TUI983037 UEE983037 UOA983037 UXW983037 VHS983037 VRO983037 WBK983037 WLG983037 WVC983037 XEY983037 IQ1048573 SM1048573 ACI1048573 AME1048573 AWA1048573 BFW1048573 BPS1048573 BZO1048573 CJK1048573 CTG1048573 DDC1048573 DMY1048573 DWU1048573 EGQ1048573 EQM1048573 FAI1048573 FKE1048573 FUA1048573 GDW1048573 GNS1048573 GXO1048573 HHK1048573 HRG1048573 IBC1048573 IKY1048573 IUU1048573 JEQ1048573 JOM1048573 JYI1048573 KIE1048573 KSA1048573 LBW1048573 LLS1048573 LVO1048573 MFK1048573 MPG1048573 MZC1048573 NIY1048573 NSU1048573 OCQ1048573 OMM1048573 OWI1048573 PGE1048573 PQA1048573 PZW1048573 QJS1048573 QTO1048573 RDK1048573 RNG1048573 RXC1048573 SGY1048573 SQU1048573 TAQ1048573 TKM1048573 TUI1048573 UEE1048573 UOA1048573 UXW1048573 VHS1048573 VRO1048573 WBK1048573 WLG1048573 WVC1048573 XEY1048573 B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WVJ27 B65563 IX65563 ST65563 ACP65563 AML65563 AWH65563 BGD65563 BPZ65563 BZV65563 CJR65563 CTN65563 DDJ65563 DNF65563 DXB65563 EGX65563 EQT65563 FAP65563 FKL65563 FUH65563 GED65563 GNZ65563 GXV65563 HHR65563 HRN65563 IBJ65563 ILF65563 IVB65563 JEX65563 JOT65563 JYP65563 KIL65563 KSH65563 LCD65563 LLZ65563 LVV65563 MFR65563 MPN65563 MZJ65563 NJF65563 NTB65563 OCX65563 OMT65563 OWP65563 PGL65563 PQH65563 QAD65563 QJZ65563 QTV65563 RDR65563 RNN65563 RXJ65563 SHF65563 SRB65563 TAX65563 TKT65563 TUP65563 UEL65563 UOH65563 UYD65563 VHZ65563 VRV65563 WBR65563 WLN65563 WVJ65563 B131099 IX131099 ST131099 ACP131099 AML131099 AWH131099 BGD131099 BPZ131099 BZV131099 CJR131099 CTN131099 DDJ131099 DNF131099 DXB131099 EGX131099 EQT131099 FAP131099 FKL131099 FUH131099 GED131099 GNZ131099 GXV131099 HHR131099 HRN131099 IBJ131099 ILF131099 IVB131099 JEX131099 JOT131099 JYP131099 KIL131099 KSH131099 LCD131099 LLZ131099 LVV131099 MFR131099 MPN131099 MZJ131099 NJF131099 NTB131099 OCX131099 OMT131099 OWP131099 PGL131099 PQH131099 QAD131099 QJZ131099 QTV131099 RDR131099 RNN131099 RXJ131099 SHF131099 SRB131099 TAX131099 TKT131099 TUP131099 UEL131099 UOH131099 UYD131099 VHZ131099 VRV131099 WBR131099 WLN131099 WVJ131099 B196635 IX196635 ST196635 ACP196635 AML196635 AWH196635 BGD196635 BPZ196635 BZV196635 CJR196635 CTN196635 DDJ196635 DNF196635 DXB196635 EGX196635 EQT196635 FAP196635 FKL196635 FUH196635 GED196635 GNZ196635 GXV196635 HHR196635 HRN196635 IBJ196635 ILF196635 IVB196635 JEX196635 JOT196635 JYP196635 KIL196635 KSH196635 LCD196635 LLZ196635 LVV196635 MFR196635 MPN196635 MZJ196635 NJF196635 NTB196635 OCX196635 OMT196635 OWP196635 PGL196635 PQH196635 QAD196635 QJZ196635 QTV196635 RDR196635 RNN196635 RXJ196635 SHF196635 SRB196635 TAX196635 TKT196635 TUP196635 UEL196635 UOH196635 UYD196635 VHZ196635 VRV196635 WBR196635 WLN196635 WVJ196635 B262171 IX262171 ST262171 ACP262171 AML262171 AWH262171 BGD262171 BPZ262171 BZV262171 CJR262171 CTN262171 DDJ262171 DNF262171 DXB262171 EGX262171 EQT262171 FAP262171 FKL262171 FUH262171 GED262171 GNZ262171 GXV262171 HHR262171 HRN262171 IBJ262171 ILF262171 IVB262171 JEX262171 JOT262171 JYP262171 KIL262171 KSH262171 LCD262171 LLZ262171 LVV262171 MFR262171 MPN262171 MZJ262171 NJF262171 NTB262171 OCX262171 OMT262171 OWP262171 PGL262171 PQH262171 QAD262171 QJZ262171 QTV262171 RDR262171 RNN262171 RXJ262171 SHF262171 SRB262171 TAX262171 TKT262171 TUP262171 UEL262171 UOH262171 UYD262171 VHZ262171 VRV262171 WBR262171 WLN262171 WVJ262171 B327707 IX327707 ST327707 ACP327707 AML327707 AWH327707 BGD327707 BPZ327707 BZV327707 CJR327707 CTN327707 DDJ327707 DNF327707 DXB327707 EGX327707 EQT327707 FAP327707 FKL327707 FUH327707 GED327707 GNZ327707 GXV327707 HHR327707 HRN327707 IBJ327707 ILF327707 IVB327707 JEX327707 JOT327707 JYP327707 KIL327707 KSH327707 LCD327707 LLZ327707 LVV327707 MFR327707 MPN327707 MZJ327707 NJF327707 NTB327707 OCX327707 OMT327707 OWP327707 PGL327707 PQH327707 QAD327707 QJZ327707 QTV327707 RDR327707 RNN327707 RXJ327707 SHF327707 SRB327707 TAX327707 TKT327707 TUP327707 UEL327707 UOH327707 UYD327707 VHZ327707 VRV327707 WBR327707 WLN327707 WVJ327707 B393243 IX393243 ST393243 ACP393243 AML393243 AWH393243 BGD393243 BPZ393243 BZV393243 CJR393243 CTN393243 DDJ393243 DNF393243 DXB393243 EGX393243 EQT393243 FAP393243 FKL393243 FUH393243 GED393243 GNZ393243 GXV393243 HHR393243 HRN393243 IBJ393243 ILF393243 IVB393243 JEX393243 JOT393243 JYP393243 KIL393243 KSH393243 LCD393243 LLZ393243 LVV393243 MFR393243 MPN393243 MZJ393243 NJF393243 NTB393243 OCX393243 OMT393243 OWP393243 PGL393243 PQH393243 QAD393243 QJZ393243 QTV393243 RDR393243 RNN393243 RXJ393243 SHF393243 SRB393243 TAX393243 TKT393243 TUP393243 UEL393243 UOH393243 UYD393243 VHZ393243 VRV393243 WBR393243 WLN393243 WVJ393243 B458779 IX458779 ST458779 ACP458779 AML458779 AWH458779 BGD458779 BPZ458779 BZV458779 CJR458779 CTN458779 DDJ458779 DNF458779 DXB458779 EGX458779 EQT458779 FAP458779 FKL458779 FUH458779 GED458779 GNZ458779 GXV458779 HHR458779 HRN458779 IBJ458779 ILF458779 IVB458779 JEX458779 JOT458779 JYP458779 KIL458779 KSH458779 LCD458779 LLZ458779 LVV458779 MFR458779 MPN458779 MZJ458779 NJF458779 NTB458779 OCX458779 OMT458779 OWP458779 PGL458779 PQH458779 QAD458779 QJZ458779 QTV458779 RDR458779 RNN458779 RXJ458779 SHF458779 SRB458779 TAX458779 TKT458779 TUP458779 UEL458779 UOH458779 UYD458779 VHZ458779 VRV458779 WBR458779 WLN458779 WVJ458779 B524315 IX524315 ST524315 ACP524315 AML524315 AWH524315 BGD524315 BPZ524315 BZV524315 CJR524315 CTN524315 DDJ524315 DNF524315 DXB524315 EGX524315 EQT524315 FAP524315 FKL524315 FUH524315 GED524315 GNZ524315 GXV524315 HHR524315 HRN524315 IBJ524315 ILF524315 IVB524315 JEX524315 JOT524315 JYP524315 KIL524315 KSH524315 LCD524315 LLZ524315 LVV524315 MFR524315 MPN524315 MZJ524315 NJF524315 NTB524315 OCX524315 OMT524315 OWP524315 PGL524315 PQH524315 QAD524315 QJZ524315 QTV524315 RDR524315 RNN524315 RXJ524315 SHF524315 SRB524315 TAX524315 TKT524315 TUP524315 UEL524315 UOH524315 UYD524315 VHZ524315 VRV524315 WBR524315 WLN524315 WVJ524315 B589851 IX589851 ST589851 ACP589851 AML589851 AWH589851 BGD589851 BPZ589851 BZV589851 CJR589851 CTN589851 DDJ589851 DNF589851 DXB589851 EGX589851 EQT589851 FAP589851 FKL589851 FUH589851 GED589851 GNZ589851 GXV589851 HHR589851 HRN589851 IBJ589851 ILF589851 IVB589851 JEX589851 JOT589851 JYP589851 KIL589851 KSH589851 LCD589851 LLZ589851 LVV589851 MFR589851 MPN589851 MZJ589851 NJF589851 NTB589851 OCX589851 OMT589851 OWP589851 PGL589851 PQH589851 QAD589851 QJZ589851 QTV589851 RDR589851 RNN589851 RXJ589851 SHF589851 SRB589851 TAX589851 TKT589851 TUP589851 UEL589851 UOH589851 UYD589851 VHZ589851 VRV589851 WBR589851 WLN589851 WVJ589851 B655387 IX655387 ST655387 ACP655387 AML655387 AWH655387 BGD655387 BPZ655387 BZV655387 CJR655387 CTN655387 DDJ655387 DNF655387 DXB655387 EGX655387 EQT655387 FAP655387 FKL655387 FUH655387 GED655387 GNZ655387 GXV655387 HHR655387 HRN655387 IBJ655387 ILF655387 IVB655387 JEX655387 JOT655387 JYP655387 KIL655387 KSH655387 LCD655387 LLZ655387 LVV655387 MFR655387 MPN655387 MZJ655387 NJF655387 NTB655387 OCX655387 OMT655387 OWP655387 PGL655387 PQH655387 QAD655387 QJZ655387 QTV655387 RDR655387 RNN655387 RXJ655387 SHF655387 SRB655387 TAX655387 TKT655387 TUP655387 UEL655387 UOH655387 UYD655387 VHZ655387 VRV655387 WBR655387 WLN655387 WVJ655387 B720923 IX720923 ST720923 ACP720923 AML720923 AWH720923 BGD720923 BPZ720923 BZV720923 CJR720923 CTN720923 DDJ720923 DNF720923 DXB720923 EGX720923 EQT720923 FAP720923 FKL720923 FUH720923 GED720923 GNZ720923 GXV720923 HHR720923 HRN720923 IBJ720923 ILF720923 IVB720923 JEX720923 JOT720923 JYP720923 KIL720923 KSH720923 LCD720923 LLZ720923 LVV720923 MFR720923 MPN720923 MZJ720923 NJF720923 NTB720923 OCX720923 OMT720923 OWP720923 PGL720923 PQH720923 QAD720923 QJZ720923 QTV720923 RDR720923 RNN720923 RXJ720923 SHF720923 SRB720923 TAX720923 TKT720923 TUP720923 UEL720923 UOH720923 UYD720923 VHZ720923 VRV720923 WBR720923 WLN720923 WVJ720923 B786459 IX786459 ST786459 ACP786459 AML786459 AWH786459 BGD786459 BPZ786459 BZV786459 CJR786459 CTN786459 DDJ786459 DNF786459 DXB786459 EGX786459 EQT786459 FAP786459 FKL786459 FUH786459 GED786459 GNZ786459 GXV786459 HHR786459 HRN786459 IBJ786459 ILF786459 IVB786459 JEX786459 JOT786459 JYP786459 KIL786459 KSH786459 LCD786459 LLZ786459 LVV786459 MFR786459 MPN786459 MZJ786459 NJF786459 NTB786459 OCX786459 OMT786459 OWP786459 PGL786459 PQH786459 QAD786459 QJZ786459 QTV786459 RDR786459 RNN786459 RXJ786459 SHF786459 SRB786459 TAX786459 TKT786459 TUP786459 UEL786459 UOH786459 UYD786459 VHZ786459 VRV786459 WBR786459 WLN786459 WVJ786459 B851995 IX851995 ST851995 ACP851995 AML851995 AWH851995 BGD851995 BPZ851995 BZV851995 CJR851995 CTN851995 DDJ851995 DNF851995 DXB851995 EGX851995 EQT851995 FAP851995 FKL851995 FUH851995 GED851995 GNZ851995 GXV851995 HHR851995 HRN851995 IBJ851995 ILF851995 IVB851995 JEX851995 JOT851995 JYP851995 KIL851995 KSH851995 LCD851995 LLZ851995 LVV851995 MFR851995 MPN851995 MZJ851995 NJF851995 NTB851995 OCX851995 OMT851995 OWP851995 PGL851995 PQH851995 QAD851995 QJZ851995 QTV851995 RDR851995 RNN851995 RXJ851995 SHF851995 SRB851995 TAX851995 TKT851995 TUP851995 UEL851995 UOH851995 UYD851995 VHZ851995 VRV851995 WBR851995 WLN851995 WVJ851995 B917531 IX917531 ST917531 ACP917531 AML917531 AWH917531 BGD917531 BPZ917531 BZV917531 CJR917531 CTN917531 DDJ917531 DNF917531 DXB917531 EGX917531 EQT917531 FAP917531 FKL917531 FUH917531 GED917531 GNZ917531 GXV917531 HHR917531 HRN917531 IBJ917531 ILF917531 IVB917531 JEX917531 JOT917531 JYP917531 KIL917531 KSH917531 LCD917531 LLZ917531 LVV917531 MFR917531 MPN917531 MZJ917531 NJF917531 NTB917531 OCX917531 OMT917531 OWP917531 PGL917531 PQH917531 QAD917531 QJZ917531 QTV917531 RDR917531 RNN917531 RXJ917531 SHF917531 SRB917531 TAX917531 TKT917531 TUP917531 UEL917531 UOH917531 UYD917531 VHZ917531 VRV917531 WBR917531 WLN917531 WVJ917531 B983067 IX983067 ST983067 ACP983067 AML983067 AWH983067 BGD983067 BPZ983067 BZV983067 CJR983067 CTN983067 DDJ983067 DNF983067 DXB983067 EGX983067 EQT983067 FAP983067 FKL983067 FUH983067 GED983067 GNZ983067 GXV983067 HHR983067 HRN983067 IBJ983067 ILF983067 IVB983067 JEX983067 JOT983067 JYP983067 KIL983067 KSH983067 LCD983067 LLZ983067 LVV983067 MFR983067 MPN983067 MZJ983067 NJF983067 NTB983067 OCX983067 OMT983067 OWP983067 PGL983067 PQH983067 QAD983067 QJZ983067 QTV983067 RDR983067 RNN983067 RXJ983067 SHF983067 SRB983067 TAX983067 TKT983067 TUP983067 UEL983067 UOH983067 UYD983067 VHZ983067 VRV983067 WBR983067 WLN983067 WVJ983067" xr:uid="{0F6A558A-346E-48D7-8B89-FF4FB12A0AAB}"/>
    <dataValidation allowBlank="1" showInputMessage="1" showErrorMessage="1" promptTitle="SIR for Replacement" prompt="The SIR must be ≥ 1 to qualify for replacement." sqref="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7 IZ65557 SV65557 ACR65557 AMN65557 AWJ65557 BGF65557 BQB65557 BZX65557 CJT65557 CTP65557 DDL65557 DNH65557 DXD65557 EGZ65557 EQV65557 FAR65557 FKN65557 FUJ65557 GEF65557 GOB65557 GXX65557 HHT65557 HRP65557 IBL65557 ILH65557 IVD65557 JEZ65557 JOV65557 JYR65557 KIN65557 KSJ65557 LCF65557 LMB65557 LVX65557 MFT65557 MPP65557 MZL65557 NJH65557 NTD65557 OCZ65557 OMV65557 OWR65557 PGN65557 PQJ65557 QAF65557 QKB65557 QTX65557 RDT65557 RNP65557 RXL65557 SHH65557 SRD65557 TAZ65557 TKV65557 TUR65557 UEN65557 UOJ65557 UYF65557 VIB65557 VRX65557 WBT65557 WLP65557 WVL65557 D131093 IZ131093 SV131093 ACR131093 AMN131093 AWJ131093 BGF131093 BQB131093 BZX131093 CJT131093 CTP131093 DDL131093 DNH131093 DXD131093 EGZ131093 EQV131093 FAR131093 FKN131093 FUJ131093 GEF131093 GOB131093 GXX131093 HHT131093 HRP131093 IBL131093 ILH131093 IVD131093 JEZ131093 JOV131093 JYR131093 KIN131093 KSJ131093 LCF131093 LMB131093 LVX131093 MFT131093 MPP131093 MZL131093 NJH131093 NTD131093 OCZ131093 OMV131093 OWR131093 PGN131093 PQJ131093 QAF131093 QKB131093 QTX131093 RDT131093 RNP131093 RXL131093 SHH131093 SRD131093 TAZ131093 TKV131093 TUR131093 UEN131093 UOJ131093 UYF131093 VIB131093 VRX131093 WBT131093 WLP131093 WVL131093 D196629 IZ196629 SV196629 ACR196629 AMN196629 AWJ196629 BGF196629 BQB196629 BZX196629 CJT196629 CTP196629 DDL196629 DNH196629 DXD196629 EGZ196629 EQV196629 FAR196629 FKN196629 FUJ196629 GEF196629 GOB196629 GXX196629 HHT196629 HRP196629 IBL196629 ILH196629 IVD196629 JEZ196629 JOV196629 JYR196629 KIN196629 KSJ196629 LCF196629 LMB196629 LVX196629 MFT196629 MPP196629 MZL196629 NJH196629 NTD196629 OCZ196629 OMV196629 OWR196629 PGN196629 PQJ196629 QAF196629 QKB196629 QTX196629 RDT196629 RNP196629 RXL196629 SHH196629 SRD196629 TAZ196629 TKV196629 TUR196629 UEN196629 UOJ196629 UYF196629 VIB196629 VRX196629 WBT196629 WLP196629 WVL196629 D262165 IZ262165 SV262165 ACR262165 AMN262165 AWJ262165 BGF262165 BQB262165 BZX262165 CJT262165 CTP262165 DDL262165 DNH262165 DXD262165 EGZ262165 EQV262165 FAR262165 FKN262165 FUJ262165 GEF262165 GOB262165 GXX262165 HHT262165 HRP262165 IBL262165 ILH262165 IVD262165 JEZ262165 JOV262165 JYR262165 KIN262165 KSJ262165 LCF262165 LMB262165 LVX262165 MFT262165 MPP262165 MZL262165 NJH262165 NTD262165 OCZ262165 OMV262165 OWR262165 PGN262165 PQJ262165 QAF262165 QKB262165 QTX262165 RDT262165 RNP262165 RXL262165 SHH262165 SRD262165 TAZ262165 TKV262165 TUR262165 UEN262165 UOJ262165 UYF262165 VIB262165 VRX262165 WBT262165 WLP262165 WVL262165 D327701 IZ327701 SV327701 ACR327701 AMN327701 AWJ327701 BGF327701 BQB327701 BZX327701 CJT327701 CTP327701 DDL327701 DNH327701 DXD327701 EGZ327701 EQV327701 FAR327701 FKN327701 FUJ327701 GEF327701 GOB327701 GXX327701 HHT327701 HRP327701 IBL327701 ILH327701 IVD327701 JEZ327701 JOV327701 JYR327701 KIN327701 KSJ327701 LCF327701 LMB327701 LVX327701 MFT327701 MPP327701 MZL327701 NJH327701 NTD327701 OCZ327701 OMV327701 OWR327701 PGN327701 PQJ327701 QAF327701 QKB327701 QTX327701 RDT327701 RNP327701 RXL327701 SHH327701 SRD327701 TAZ327701 TKV327701 TUR327701 UEN327701 UOJ327701 UYF327701 VIB327701 VRX327701 WBT327701 WLP327701 WVL327701 D393237 IZ393237 SV393237 ACR393237 AMN393237 AWJ393237 BGF393237 BQB393237 BZX393237 CJT393237 CTP393237 DDL393237 DNH393237 DXD393237 EGZ393237 EQV393237 FAR393237 FKN393237 FUJ393237 GEF393237 GOB393237 GXX393237 HHT393237 HRP393237 IBL393237 ILH393237 IVD393237 JEZ393237 JOV393237 JYR393237 KIN393237 KSJ393237 LCF393237 LMB393237 LVX393237 MFT393237 MPP393237 MZL393237 NJH393237 NTD393237 OCZ393237 OMV393237 OWR393237 PGN393237 PQJ393237 QAF393237 QKB393237 QTX393237 RDT393237 RNP393237 RXL393237 SHH393237 SRD393237 TAZ393237 TKV393237 TUR393237 UEN393237 UOJ393237 UYF393237 VIB393237 VRX393237 WBT393237 WLP393237 WVL393237 D458773 IZ458773 SV458773 ACR458773 AMN458773 AWJ458773 BGF458773 BQB458773 BZX458773 CJT458773 CTP458773 DDL458773 DNH458773 DXD458773 EGZ458773 EQV458773 FAR458773 FKN458773 FUJ458773 GEF458773 GOB458773 GXX458773 HHT458773 HRP458773 IBL458773 ILH458773 IVD458773 JEZ458773 JOV458773 JYR458773 KIN458773 KSJ458773 LCF458773 LMB458773 LVX458773 MFT458773 MPP458773 MZL458773 NJH458773 NTD458773 OCZ458773 OMV458773 OWR458773 PGN458773 PQJ458773 QAF458773 QKB458773 QTX458773 RDT458773 RNP458773 RXL458773 SHH458773 SRD458773 TAZ458773 TKV458773 TUR458773 UEN458773 UOJ458773 UYF458773 VIB458773 VRX458773 WBT458773 WLP458773 WVL458773 D524309 IZ524309 SV524309 ACR524309 AMN524309 AWJ524309 BGF524309 BQB524309 BZX524309 CJT524309 CTP524309 DDL524309 DNH524309 DXD524309 EGZ524309 EQV524309 FAR524309 FKN524309 FUJ524309 GEF524309 GOB524309 GXX524309 HHT524309 HRP524309 IBL524309 ILH524309 IVD524309 JEZ524309 JOV524309 JYR524309 KIN524309 KSJ524309 LCF524309 LMB524309 LVX524309 MFT524309 MPP524309 MZL524309 NJH524309 NTD524309 OCZ524309 OMV524309 OWR524309 PGN524309 PQJ524309 QAF524309 QKB524309 QTX524309 RDT524309 RNP524309 RXL524309 SHH524309 SRD524309 TAZ524309 TKV524309 TUR524309 UEN524309 UOJ524309 UYF524309 VIB524309 VRX524309 WBT524309 WLP524309 WVL524309 D589845 IZ589845 SV589845 ACR589845 AMN589845 AWJ589845 BGF589845 BQB589845 BZX589845 CJT589845 CTP589845 DDL589845 DNH589845 DXD589845 EGZ589845 EQV589845 FAR589845 FKN589845 FUJ589845 GEF589845 GOB589845 GXX589845 HHT589845 HRP589845 IBL589845 ILH589845 IVD589845 JEZ589845 JOV589845 JYR589845 KIN589845 KSJ589845 LCF589845 LMB589845 LVX589845 MFT589845 MPP589845 MZL589845 NJH589845 NTD589845 OCZ589845 OMV589845 OWR589845 PGN589845 PQJ589845 QAF589845 QKB589845 QTX589845 RDT589845 RNP589845 RXL589845 SHH589845 SRD589845 TAZ589845 TKV589845 TUR589845 UEN589845 UOJ589845 UYF589845 VIB589845 VRX589845 WBT589845 WLP589845 WVL589845 D655381 IZ655381 SV655381 ACR655381 AMN655381 AWJ655381 BGF655381 BQB655381 BZX655381 CJT655381 CTP655381 DDL655381 DNH655381 DXD655381 EGZ655381 EQV655381 FAR655381 FKN655381 FUJ655381 GEF655381 GOB655381 GXX655381 HHT655381 HRP655381 IBL655381 ILH655381 IVD655381 JEZ655381 JOV655381 JYR655381 KIN655381 KSJ655381 LCF655381 LMB655381 LVX655381 MFT655381 MPP655381 MZL655381 NJH655381 NTD655381 OCZ655381 OMV655381 OWR655381 PGN655381 PQJ655381 QAF655381 QKB655381 QTX655381 RDT655381 RNP655381 RXL655381 SHH655381 SRD655381 TAZ655381 TKV655381 TUR655381 UEN655381 UOJ655381 UYF655381 VIB655381 VRX655381 WBT655381 WLP655381 WVL655381 D720917 IZ720917 SV720917 ACR720917 AMN720917 AWJ720917 BGF720917 BQB720917 BZX720917 CJT720917 CTP720917 DDL720917 DNH720917 DXD720917 EGZ720917 EQV720917 FAR720917 FKN720917 FUJ720917 GEF720917 GOB720917 GXX720917 HHT720917 HRP720917 IBL720917 ILH720917 IVD720917 JEZ720917 JOV720917 JYR720917 KIN720917 KSJ720917 LCF720917 LMB720917 LVX720917 MFT720917 MPP720917 MZL720917 NJH720917 NTD720917 OCZ720917 OMV720917 OWR720917 PGN720917 PQJ720917 QAF720917 QKB720917 QTX720917 RDT720917 RNP720917 RXL720917 SHH720917 SRD720917 TAZ720917 TKV720917 TUR720917 UEN720917 UOJ720917 UYF720917 VIB720917 VRX720917 WBT720917 WLP720917 WVL720917 D786453 IZ786453 SV786453 ACR786453 AMN786453 AWJ786453 BGF786453 BQB786453 BZX786453 CJT786453 CTP786453 DDL786453 DNH786453 DXD786453 EGZ786453 EQV786453 FAR786453 FKN786453 FUJ786453 GEF786453 GOB786453 GXX786453 HHT786453 HRP786453 IBL786453 ILH786453 IVD786453 JEZ786453 JOV786453 JYR786453 KIN786453 KSJ786453 LCF786453 LMB786453 LVX786453 MFT786453 MPP786453 MZL786453 NJH786453 NTD786453 OCZ786453 OMV786453 OWR786453 PGN786453 PQJ786453 QAF786453 QKB786453 QTX786453 RDT786453 RNP786453 RXL786453 SHH786453 SRD786453 TAZ786453 TKV786453 TUR786453 UEN786453 UOJ786453 UYF786453 VIB786453 VRX786453 WBT786453 WLP786453 WVL786453 D851989 IZ851989 SV851989 ACR851989 AMN851989 AWJ851989 BGF851989 BQB851989 BZX851989 CJT851989 CTP851989 DDL851989 DNH851989 DXD851989 EGZ851989 EQV851989 FAR851989 FKN851989 FUJ851989 GEF851989 GOB851989 GXX851989 HHT851989 HRP851989 IBL851989 ILH851989 IVD851989 JEZ851989 JOV851989 JYR851989 KIN851989 KSJ851989 LCF851989 LMB851989 LVX851989 MFT851989 MPP851989 MZL851989 NJH851989 NTD851989 OCZ851989 OMV851989 OWR851989 PGN851989 PQJ851989 QAF851989 QKB851989 QTX851989 RDT851989 RNP851989 RXL851989 SHH851989 SRD851989 TAZ851989 TKV851989 TUR851989 UEN851989 UOJ851989 UYF851989 VIB851989 VRX851989 WBT851989 WLP851989 WVL851989 D917525 IZ917525 SV917525 ACR917525 AMN917525 AWJ917525 BGF917525 BQB917525 BZX917525 CJT917525 CTP917525 DDL917525 DNH917525 DXD917525 EGZ917525 EQV917525 FAR917525 FKN917525 FUJ917525 GEF917525 GOB917525 GXX917525 HHT917525 HRP917525 IBL917525 ILH917525 IVD917525 JEZ917525 JOV917525 JYR917525 KIN917525 KSJ917525 LCF917525 LMB917525 LVX917525 MFT917525 MPP917525 MZL917525 NJH917525 NTD917525 OCZ917525 OMV917525 OWR917525 PGN917525 PQJ917525 QAF917525 QKB917525 QTX917525 RDT917525 RNP917525 RXL917525 SHH917525 SRD917525 TAZ917525 TKV917525 TUR917525 UEN917525 UOJ917525 UYF917525 VIB917525 VRX917525 WBT917525 WLP917525 WVL917525 D983061 IZ983061 SV983061 ACR983061 AMN983061 AWJ983061 BGF983061 BQB983061 BZX983061 CJT983061 CTP983061 DDL983061 DNH983061 DXD983061 EGZ983061 EQV983061 FAR983061 FKN983061 FUJ983061 GEF983061 GOB983061 GXX983061 HHT983061 HRP983061 IBL983061 ILH983061 IVD983061 JEZ983061 JOV983061 JYR983061 KIN983061 KSJ983061 LCF983061 LMB983061 LVX983061 MFT983061 MPP983061 MZL983061 NJH983061 NTD983061 OCZ983061 OMV983061 OWR983061 PGN983061 PQJ983061 QAF983061 QKB983061 QTX983061 RDT983061 RNP983061 RXL983061 SHH983061 SRD983061 TAZ983061 TKV983061 TUR983061 UEN983061 UOJ983061 UYF983061 VIB983061 VRX983061 WBT983061 WLP983061 WVL983061 IS20 SO20 ACK20 AMG20 AWC20 BFY20 BPU20 BZQ20 CJM20 CTI20 DDE20 DNA20 DWW20 EGS20 EQO20 FAK20 FKG20 FUC20 GDY20 GNU20 GXQ20 HHM20 HRI20 IBE20 ILA20 IUW20 JES20 JOO20 JYK20 KIG20 KSC20 LBY20 LLU20 LVQ20 MFM20 MPI20 MZE20 NJA20 NSW20 OCS20 OMO20 OWK20 PGG20 PQC20 PZY20 QJU20 QTQ20 RDM20 RNI20 RXE20 SHA20 SQW20 TAS20 TKO20 TUK20 UEG20 UOC20 UXY20 VHU20 VRQ20 WBM20 WLI20 WVE20 XFA20 IS65557 SO65557 ACK65557 AMG65557 AWC65557 BFY65557 BPU65557 BZQ65557 CJM65557 CTI65557 DDE65557 DNA65557 DWW65557 EGS65557 EQO65557 FAK65557 FKG65557 FUC65557 GDY65557 GNU65557 GXQ65557 HHM65557 HRI65557 IBE65557 ILA65557 IUW65557 JES65557 JOO65557 JYK65557 KIG65557 KSC65557 LBY65557 LLU65557 LVQ65557 MFM65557 MPI65557 MZE65557 NJA65557 NSW65557 OCS65557 OMO65557 OWK65557 PGG65557 PQC65557 PZY65557 QJU65557 QTQ65557 RDM65557 RNI65557 RXE65557 SHA65557 SQW65557 TAS65557 TKO65557 TUK65557 UEG65557 UOC65557 UXY65557 VHU65557 VRQ65557 WBM65557 WLI65557 WVE65557 XFA65557 IS131093 SO131093 ACK131093 AMG131093 AWC131093 BFY131093 BPU131093 BZQ131093 CJM131093 CTI131093 DDE131093 DNA131093 DWW131093 EGS131093 EQO131093 FAK131093 FKG131093 FUC131093 GDY131093 GNU131093 GXQ131093 HHM131093 HRI131093 IBE131093 ILA131093 IUW131093 JES131093 JOO131093 JYK131093 KIG131093 KSC131093 LBY131093 LLU131093 LVQ131093 MFM131093 MPI131093 MZE131093 NJA131093 NSW131093 OCS131093 OMO131093 OWK131093 PGG131093 PQC131093 PZY131093 QJU131093 QTQ131093 RDM131093 RNI131093 RXE131093 SHA131093 SQW131093 TAS131093 TKO131093 TUK131093 UEG131093 UOC131093 UXY131093 VHU131093 VRQ131093 WBM131093 WLI131093 WVE131093 XFA131093 IS196629 SO196629 ACK196629 AMG196629 AWC196629 BFY196629 BPU196629 BZQ196629 CJM196629 CTI196629 DDE196629 DNA196629 DWW196629 EGS196629 EQO196629 FAK196629 FKG196629 FUC196629 GDY196629 GNU196629 GXQ196629 HHM196629 HRI196629 IBE196629 ILA196629 IUW196629 JES196629 JOO196629 JYK196629 KIG196629 KSC196629 LBY196629 LLU196629 LVQ196629 MFM196629 MPI196629 MZE196629 NJA196629 NSW196629 OCS196629 OMO196629 OWK196629 PGG196629 PQC196629 PZY196629 QJU196629 QTQ196629 RDM196629 RNI196629 RXE196629 SHA196629 SQW196629 TAS196629 TKO196629 TUK196629 UEG196629 UOC196629 UXY196629 VHU196629 VRQ196629 WBM196629 WLI196629 WVE196629 XFA196629 IS262165 SO262165 ACK262165 AMG262165 AWC262165 BFY262165 BPU262165 BZQ262165 CJM262165 CTI262165 DDE262165 DNA262165 DWW262165 EGS262165 EQO262165 FAK262165 FKG262165 FUC262165 GDY262165 GNU262165 GXQ262165 HHM262165 HRI262165 IBE262165 ILA262165 IUW262165 JES262165 JOO262165 JYK262165 KIG262165 KSC262165 LBY262165 LLU262165 LVQ262165 MFM262165 MPI262165 MZE262165 NJA262165 NSW262165 OCS262165 OMO262165 OWK262165 PGG262165 PQC262165 PZY262165 QJU262165 QTQ262165 RDM262165 RNI262165 RXE262165 SHA262165 SQW262165 TAS262165 TKO262165 TUK262165 UEG262165 UOC262165 UXY262165 VHU262165 VRQ262165 WBM262165 WLI262165 WVE262165 XFA262165 IS327701 SO327701 ACK327701 AMG327701 AWC327701 BFY327701 BPU327701 BZQ327701 CJM327701 CTI327701 DDE327701 DNA327701 DWW327701 EGS327701 EQO327701 FAK327701 FKG327701 FUC327701 GDY327701 GNU327701 GXQ327701 HHM327701 HRI327701 IBE327701 ILA327701 IUW327701 JES327701 JOO327701 JYK327701 KIG327701 KSC327701 LBY327701 LLU327701 LVQ327701 MFM327701 MPI327701 MZE327701 NJA327701 NSW327701 OCS327701 OMO327701 OWK327701 PGG327701 PQC327701 PZY327701 QJU327701 QTQ327701 RDM327701 RNI327701 RXE327701 SHA327701 SQW327701 TAS327701 TKO327701 TUK327701 UEG327701 UOC327701 UXY327701 VHU327701 VRQ327701 WBM327701 WLI327701 WVE327701 XFA327701 IS393237 SO393237 ACK393237 AMG393237 AWC393237 BFY393237 BPU393237 BZQ393237 CJM393237 CTI393237 DDE393237 DNA393237 DWW393237 EGS393237 EQO393237 FAK393237 FKG393237 FUC393237 GDY393237 GNU393237 GXQ393237 HHM393237 HRI393237 IBE393237 ILA393237 IUW393237 JES393237 JOO393237 JYK393237 KIG393237 KSC393237 LBY393237 LLU393237 LVQ393237 MFM393237 MPI393237 MZE393237 NJA393237 NSW393237 OCS393237 OMO393237 OWK393237 PGG393237 PQC393237 PZY393237 QJU393237 QTQ393237 RDM393237 RNI393237 RXE393237 SHA393237 SQW393237 TAS393237 TKO393237 TUK393237 UEG393237 UOC393237 UXY393237 VHU393237 VRQ393237 WBM393237 WLI393237 WVE393237 XFA393237 IS458773 SO458773 ACK458773 AMG458773 AWC458773 BFY458773 BPU458773 BZQ458773 CJM458773 CTI458773 DDE458773 DNA458773 DWW458773 EGS458773 EQO458773 FAK458773 FKG458773 FUC458773 GDY458773 GNU458773 GXQ458773 HHM458773 HRI458773 IBE458773 ILA458773 IUW458773 JES458773 JOO458773 JYK458773 KIG458773 KSC458773 LBY458773 LLU458773 LVQ458773 MFM458773 MPI458773 MZE458773 NJA458773 NSW458773 OCS458773 OMO458773 OWK458773 PGG458773 PQC458773 PZY458773 QJU458773 QTQ458773 RDM458773 RNI458773 RXE458773 SHA458773 SQW458773 TAS458773 TKO458773 TUK458773 UEG458773 UOC458773 UXY458773 VHU458773 VRQ458773 WBM458773 WLI458773 WVE458773 XFA458773 IS524309 SO524309 ACK524309 AMG524309 AWC524309 BFY524309 BPU524309 BZQ524309 CJM524309 CTI524309 DDE524309 DNA524309 DWW524309 EGS524309 EQO524309 FAK524309 FKG524309 FUC524309 GDY524309 GNU524309 GXQ524309 HHM524309 HRI524309 IBE524309 ILA524309 IUW524309 JES524309 JOO524309 JYK524309 KIG524309 KSC524309 LBY524309 LLU524309 LVQ524309 MFM524309 MPI524309 MZE524309 NJA524309 NSW524309 OCS524309 OMO524309 OWK524309 PGG524309 PQC524309 PZY524309 QJU524309 QTQ524309 RDM524309 RNI524309 RXE524309 SHA524309 SQW524309 TAS524309 TKO524309 TUK524309 UEG524309 UOC524309 UXY524309 VHU524309 VRQ524309 WBM524309 WLI524309 WVE524309 XFA524309 IS589845 SO589845 ACK589845 AMG589845 AWC589845 BFY589845 BPU589845 BZQ589845 CJM589845 CTI589845 DDE589845 DNA589845 DWW589845 EGS589845 EQO589845 FAK589845 FKG589845 FUC589845 GDY589845 GNU589845 GXQ589845 HHM589845 HRI589845 IBE589845 ILA589845 IUW589845 JES589845 JOO589845 JYK589845 KIG589845 KSC589845 LBY589845 LLU589845 LVQ589845 MFM589845 MPI589845 MZE589845 NJA589845 NSW589845 OCS589845 OMO589845 OWK589845 PGG589845 PQC589845 PZY589845 QJU589845 QTQ589845 RDM589845 RNI589845 RXE589845 SHA589845 SQW589845 TAS589845 TKO589845 TUK589845 UEG589845 UOC589845 UXY589845 VHU589845 VRQ589845 WBM589845 WLI589845 WVE589845 XFA589845 IS655381 SO655381 ACK655381 AMG655381 AWC655381 BFY655381 BPU655381 BZQ655381 CJM655381 CTI655381 DDE655381 DNA655381 DWW655381 EGS655381 EQO655381 FAK655381 FKG655381 FUC655381 GDY655381 GNU655381 GXQ655381 HHM655381 HRI655381 IBE655381 ILA655381 IUW655381 JES655381 JOO655381 JYK655381 KIG655381 KSC655381 LBY655381 LLU655381 LVQ655381 MFM655381 MPI655381 MZE655381 NJA655381 NSW655381 OCS655381 OMO655381 OWK655381 PGG655381 PQC655381 PZY655381 QJU655381 QTQ655381 RDM655381 RNI655381 RXE655381 SHA655381 SQW655381 TAS655381 TKO655381 TUK655381 UEG655381 UOC655381 UXY655381 VHU655381 VRQ655381 WBM655381 WLI655381 WVE655381 XFA655381 IS720917 SO720917 ACK720917 AMG720917 AWC720917 BFY720917 BPU720917 BZQ720917 CJM720917 CTI720917 DDE720917 DNA720917 DWW720917 EGS720917 EQO720917 FAK720917 FKG720917 FUC720917 GDY720917 GNU720917 GXQ720917 HHM720917 HRI720917 IBE720917 ILA720917 IUW720917 JES720917 JOO720917 JYK720917 KIG720917 KSC720917 LBY720917 LLU720917 LVQ720917 MFM720917 MPI720917 MZE720917 NJA720917 NSW720917 OCS720917 OMO720917 OWK720917 PGG720917 PQC720917 PZY720917 QJU720917 QTQ720917 RDM720917 RNI720917 RXE720917 SHA720917 SQW720917 TAS720917 TKO720917 TUK720917 UEG720917 UOC720917 UXY720917 VHU720917 VRQ720917 WBM720917 WLI720917 WVE720917 XFA720917 IS786453 SO786453 ACK786453 AMG786453 AWC786453 BFY786453 BPU786453 BZQ786453 CJM786453 CTI786453 DDE786453 DNA786453 DWW786453 EGS786453 EQO786453 FAK786453 FKG786453 FUC786453 GDY786453 GNU786453 GXQ786453 HHM786453 HRI786453 IBE786453 ILA786453 IUW786453 JES786453 JOO786453 JYK786453 KIG786453 KSC786453 LBY786453 LLU786453 LVQ786453 MFM786453 MPI786453 MZE786453 NJA786453 NSW786453 OCS786453 OMO786453 OWK786453 PGG786453 PQC786453 PZY786453 QJU786453 QTQ786453 RDM786453 RNI786453 RXE786453 SHA786453 SQW786453 TAS786453 TKO786453 TUK786453 UEG786453 UOC786453 UXY786453 VHU786453 VRQ786453 WBM786453 WLI786453 WVE786453 XFA786453 IS851989 SO851989 ACK851989 AMG851989 AWC851989 BFY851989 BPU851989 BZQ851989 CJM851989 CTI851989 DDE851989 DNA851989 DWW851989 EGS851989 EQO851989 FAK851989 FKG851989 FUC851989 GDY851989 GNU851989 GXQ851989 HHM851989 HRI851989 IBE851989 ILA851989 IUW851989 JES851989 JOO851989 JYK851989 KIG851989 KSC851989 LBY851989 LLU851989 LVQ851989 MFM851989 MPI851989 MZE851989 NJA851989 NSW851989 OCS851989 OMO851989 OWK851989 PGG851989 PQC851989 PZY851989 QJU851989 QTQ851989 RDM851989 RNI851989 RXE851989 SHA851989 SQW851989 TAS851989 TKO851989 TUK851989 UEG851989 UOC851989 UXY851989 VHU851989 VRQ851989 WBM851989 WLI851989 WVE851989 XFA851989 IS917525 SO917525 ACK917525 AMG917525 AWC917525 BFY917525 BPU917525 BZQ917525 CJM917525 CTI917525 DDE917525 DNA917525 DWW917525 EGS917525 EQO917525 FAK917525 FKG917525 FUC917525 GDY917525 GNU917525 GXQ917525 HHM917525 HRI917525 IBE917525 ILA917525 IUW917525 JES917525 JOO917525 JYK917525 KIG917525 KSC917525 LBY917525 LLU917525 LVQ917525 MFM917525 MPI917525 MZE917525 NJA917525 NSW917525 OCS917525 OMO917525 OWK917525 PGG917525 PQC917525 PZY917525 QJU917525 QTQ917525 RDM917525 RNI917525 RXE917525 SHA917525 SQW917525 TAS917525 TKO917525 TUK917525 UEG917525 UOC917525 UXY917525 VHU917525 VRQ917525 WBM917525 WLI917525 WVE917525 XFA917525 IS983061 SO983061 ACK983061 AMG983061 AWC983061 BFY983061 BPU983061 BZQ983061 CJM983061 CTI983061 DDE983061 DNA983061 DWW983061 EGS983061 EQO983061 FAK983061 FKG983061 FUC983061 GDY983061 GNU983061 GXQ983061 HHM983061 HRI983061 IBE983061 ILA983061 IUW983061 JES983061 JOO983061 JYK983061 KIG983061 KSC983061 LBY983061 LLU983061 LVQ983061 MFM983061 MPI983061 MZE983061 NJA983061 NSW983061 OCS983061 OMO983061 OWK983061 PGG983061 PQC983061 PZY983061 QJU983061 QTQ983061 RDM983061 RNI983061 RXE983061 SHA983061 SQW983061 TAS983061 TKO983061 TUK983061 UEG983061 UOC983061 UXY983061 VHU983061 VRQ983061 WBM983061 WLI983061 WVE983061 XFA983061" xr:uid="{47CD3D86-7A66-493C-A905-E3AD12B2D204}"/>
    <dataValidation allowBlank="1" showInputMessage="1" showErrorMessage="1" promptTitle="Annual Usage of Existing" prompt="This will auto-calculate the annual usage of the existing unit. " sqref="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XEY14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XEY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XEY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XEY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XEY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XEY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XEY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XEY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XEY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XEY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XEY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XEY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XEY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XEY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XEY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XEY983055 B14 IX14 ST14 ACP14 AML14 AWH14 BGD14 BPZ14 BZV14 CJR14 CTN14 DDJ14 DNF14 DXB14 EGX14 EQT14 FAP14 FKL14 FUH14 GED14 GNZ14 GXV14 HHR14 HRN14 IBJ14 ILF14 IVB14 JEX14 JOT14 JYP14 KIL14 KSH14 LCD14 LLZ14 LVV14 MFR14 MPN14 MZJ14 NJF14 NTB14 OCX14 OMT14 OWP14 PGL14 PQH14 QAD14 QJZ14 QTV14 RDR14 RNN14 RXJ14 SHF14 SRB14 TAX14 TKT14 TUP14 UEL14 UOH14 UYD14 VHZ14 VRV14 WBR14 WLN14 WVJ14 B65551 IX65551 ST65551 ACP65551 AML65551 AWH65551 BGD65551 BPZ65551 BZV65551 CJR65551 CTN65551 DDJ65551 DNF65551 DXB65551 EGX65551 EQT65551 FAP65551 FKL65551 FUH65551 GED65551 GNZ65551 GXV65551 HHR65551 HRN65551 IBJ65551 ILF65551 IVB65551 JEX65551 JOT65551 JYP65551 KIL65551 KSH65551 LCD65551 LLZ65551 LVV65551 MFR65551 MPN65551 MZJ65551 NJF65551 NTB65551 OCX65551 OMT65551 OWP65551 PGL65551 PQH65551 QAD65551 QJZ65551 QTV65551 RDR65551 RNN65551 RXJ65551 SHF65551 SRB65551 TAX65551 TKT65551 TUP65551 UEL65551 UOH65551 UYD65551 VHZ65551 VRV65551 WBR65551 WLN65551 WVJ65551 B131087 IX131087 ST131087 ACP131087 AML131087 AWH131087 BGD131087 BPZ131087 BZV131087 CJR131087 CTN131087 DDJ131087 DNF131087 DXB131087 EGX131087 EQT131087 FAP131087 FKL131087 FUH131087 GED131087 GNZ131087 GXV131087 HHR131087 HRN131087 IBJ131087 ILF131087 IVB131087 JEX131087 JOT131087 JYP131087 KIL131087 KSH131087 LCD131087 LLZ131087 LVV131087 MFR131087 MPN131087 MZJ131087 NJF131087 NTB131087 OCX131087 OMT131087 OWP131087 PGL131087 PQH131087 QAD131087 QJZ131087 QTV131087 RDR131087 RNN131087 RXJ131087 SHF131087 SRB131087 TAX131087 TKT131087 TUP131087 UEL131087 UOH131087 UYD131087 VHZ131087 VRV131087 WBR131087 WLN131087 WVJ131087 B196623 IX196623 ST196623 ACP196623 AML196623 AWH196623 BGD196623 BPZ196623 BZV196623 CJR196623 CTN196623 DDJ196623 DNF196623 DXB196623 EGX196623 EQT196623 FAP196623 FKL196623 FUH196623 GED196623 GNZ196623 GXV196623 HHR196623 HRN196623 IBJ196623 ILF196623 IVB196623 JEX196623 JOT196623 JYP196623 KIL196623 KSH196623 LCD196623 LLZ196623 LVV196623 MFR196623 MPN196623 MZJ196623 NJF196623 NTB196623 OCX196623 OMT196623 OWP196623 PGL196623 PQH196623 QAD196623 QJZ196623 QTV196623 RDR196623 RNN196623 RXJ196623 SHF196623 SRB196623 TAX196623 TKT196623 TUP196623 UEL196623 UOH196623 UYD196623 VHZ196623 VRV196623 WBR196623 WLN196623 WVJ196623 B262159 IX262159 ST262159 ACP262159 AML262159 AWH262159 BGD262159 BPZ262159 BZV262159 CJR262159 CTN262159 DDJ262159 DNF262159 DXB262159 EGX262159 EQT262159 FAP262159 FKL262159 FUH262159 GED262159 GNZ262159 GXV262159 HHR262159 HRN262159 IBJ262159 ILF262159 IVB262159 JEX262159 JOT262159 JYP262159 KIL262159 KSH262159 LCD262159 LLZ262159 LVV262159 MFR262159 MPN262159 MZJ262159 NJF262159 NTB262159 OCX262159 OMT262159 OWP262159 PGL262159 PQH262159 QAD262159 QJZ262159 QTV262159 RDR262159 RNN262159 RXJ262159 SHF262159 SRB262159 TAX262159 TKT262159 TUP262159 UEL262159 UOH262159 UYD262159 VHZ262159 VRV262159 WBR262159 WLN262159 WVJ262159 B327695 IX327695 ST327695 ACP327695 AML327695 AWH327695 BGD327695 BPZ327695 BZV327695 CJR327695 CTN327695 DDJ327695 DNF327695 DXB327695 EGX327695 EQT327695 FAP327695 FKL327695 FUH327695 GED327695 GNZ327695 GXV327695 HHR327695 HRN327695 IBJ327695 ILF327695 IVB327695 JEX327695 JOT327695 JYP327695 KIL327695 KSH327695 LCD327695 LLZ327695 LVV327695 MFR327695 MPN327695 MZJ327695 NJF327695 NTB327695 OCX327695 OMT327695 OWP327695 PGL327695 PQH327695 QAD327695 QJZ327695 QTV327695 RDR327695 RNN327695 RXJ327695 SHF327695 SRB327695 TAX327695 TKT327695 TUP327695 UEL327695 UOH327695 UYD327695 VHZ327695 VRV327695 WBR327695 WLN327695 WVJ327695 B393231 IX393231 ST393231 ACP393231 AML393231 AWH393231 BGD393231 BPZ393231 BZV393231 CJR393231 CTN393231 DDJ393231 DNF393231 DXB393231 EGX393231 EQT393231 FAP393231 FKL393231 FUH393231 GED393231 GNZ393231 GXV393231 HHR393231 HRN393231 IBJ393231 ILF393231 IVB393231 JEX393231 JOT393231 JYP393231 KIL393231 KSH393231 LCD393231 LLZ393231 LVV393231 MFR393231 MPN393231 MZJ393231 NJF393231 NTB393231 OCX393231 OMT393231 OWP393231 PGL393231 PQH393231 QAD393231 QJZ393231 QTV393231 RDR393231 RNN393231 RXJ393231 SHF393231 SRB393231 TAX393231 TKT393231 TUP393231 UEL393231 UOH393231 UYD393231 VHZ393231 VRV393231 WBR393231 WLN393231 WVJ393231 B458767 IX458767 ST458767 ACP458767 AML458767 AWH458767 BGD458767 BPZ458767 BZV458767 CJR458767 CTN458767 DDJ458767 DNF458767 DXB458767 EGX458767 EQT458767 FAP458767 FKL458767 FUH458767 GED458767 GNZ458767 GXV458767 HHR458767 HRN458767 IBJ458767 ILF458767 IVB458767 JEX458767 JOT458767 JYP458767 KIL458767 KSH458767 LCD458767 LLZ458767 LVV458767 MFR458767 MPN458767 MZJ458767 NJF458767 NTB458767 OCX458767 OMT458767 OWP458767 PGL458767 PQH458767 QAD458767 QJZ458767 QTV458767 RDR458767 RNN458767 RXJ458767 SHF458767 SRB458767 TAX458767 TKT458767 TUP458767 UEL458767 UOH458767 UYD458767 VHZ458767 VRV458767 WBR458767 WLN458767 WVJ458767 B524303 IX524303 ST524303 ACP524303 AML524303 AWH524303 BGD524303 BPZ524303 BZV524303 CJR524303 CTN524303 DDJ524303 DNF524303 DXB524303 EGX524303 EQT524303 FAP524303 FKL524303 FUH524303 GED524303 GNZ524303 GXV524303 HHR524303 HRN524303 IBJ524303 ILF524303 IVB524303 JEX524303 JOT524303 JYP524303 KIL524303 KSH524303 LCD524303 LLZ524303 LVV524303 MFR524303 MPN524303 MZJ524303 NJF524303 NTB524303 OCX524303 OMT524303 OWP524303 PGL524303 PQH524303 QAD524303 QJZ524303 QTV524303 RDR524303 RNN524303 RXJ524303 SHF524303 SRB524303 TAX524303 TKT524303 TUP524303 UEL524303 UOH524303 UYD524303 VHZ524303 VRV524303 WBR524303 WLN524303 WVJ524303 B589839 IX589839 ST589839 ACP589839 AML589839 AWH589839 BGD589839 BPZ589839 BZV589839 CJR589839 CTN589839 DDJ589839 DNF589839 DXB589839 EGX589839 EQT589839 FAP589839 FKL589839 FUH589839 GED589839 GNZ589839 GXV589839 HHR589839 HRN589839 IBJ589839 ILF589839 IVB589839 JEX589839 JOT589839 JYP589839 KIL589839 KSH589839 LCD589839 LLZ589839 LVV589839 MFR589839 MPN589839 MZJ589839 NJF589839 NTB589839 OCX589839 OMT589839 OWP589839 PGL589839 PQH589839 QAD589839 QJZ589839 QTV589839 RDR589839 RNN589839 RXJ589839 SHF589839 SRB589839 TAX589839 TKT589839 TUP589839 UEL589839 UOH589839 UYD589839 VHZ589839 VRV589839 WBR589839 WLN589839 WVJ589839 B655375 IX655375 ST655375 ACP655375 AML655375 AWH655375 BGD655375 BPZ655375 BZV655375 CJR655375 CTN655375 DDJ655375 DNF655375 DXB655375 EGX655375 EQT655375 FAP655375 FKL655375 FUH655375 GED655375 GNZ655375 GXV655375 HHR655375 HRN655375 IBJ655375 ILF655375 IVB655375 JEX655375 JOT655375 JYP655375 KIL655375 KSH655375 LCD655375 LLZ655375 LVV655375 MFR655375 MPN655375 MZJ655375 NJF655375 NTB655375 OCX655375 OMT655375 OWP655375 PGL655375 PQH655375 QAD655375 QJZ655375 QTV655375 RDR655375 RNN655375 RXJ655375 SHF655375 SRB655375 TAX655375 TKT655375 TUP655375 UEL655375 UOH655375 UYD655375 VHZ655375 VRV655375 WBR655375 WLN655375 WVJ655375 B720911 IX720911 ST720911 ACP720911 AML720911 AWH720911 BGD720911 BPZ720911 BZV720911 CJR720911 CTN720911 DDJ720911 DNF720911 DXB720911 EGX720911 EQT720911 FAP720911 FKL720911 FUH720911 GED720911 GNZ720911 GXV720911 HHR720911 HRN720911 IBJ720911 ILF720911 IVB720911 JEX720911 JOT720911 JYP720911 KIL720911 KSH720911 LCD720911 LLZ720911 LVV720911 MFR720911 MPN720911 MZJ720911 NJF720911 NTB720911 OCX720911 OMT720911 OWP720911 PGL720911 PQH720911 QAD720911 QJZ720911 QTV720911 RDR720911 RNN720911 RXJ720911 SHF720911 SRB720911 TAX720911 TKT720911 TUP720911 UEL720911 UOH720911 UYD720911 VHZ720911 VRV720911 WBR720911 WLN720911 WVJ720911 B786447 IX786447 ST786447 ACP786447 AML786447 AWH786447 BGD786447 BPZ786447 BZV786447 CJR786447 CTN786447 DDJ786447 DNF786447 DXB786447 EGX786447 EQT786447 FAP786447 FKL786447 FUH786447 GED786447 GNZ786447 GXV786447 HHR786447 HRN786447 IBJ786447 ILF786447 IVB786447 JEX786447 JOT786447 JYP786447 KIL786447 KSH786447 LCD786447 LLZ786447 LVV786447 MFR786447 MPN786447 MZJ786447 NJF786447 NTB786447 OCX786447 OMT786447 OWP786447 PGL786447 PQH786447 QAD786447 QJZ786447 QTV786447 RDR786447 RNN786447 RXJ786447 SHF786447 SRB786447 TAX786447 TKT786447 TUP786447 UEL786447 UOH786447 UYD786447 VHZ786447 VRV786447 WBR786447 WLN786447 WVJ786447 B851983 IX851983 ST851983 ACP851983 AML851983 AWH851983 BGD851983 BPZ851983 BZV851983 CJR851983 CTN851983 DDJ851983 DNF851983 DXB851983 EGX851983 EQT851983 FAP851983 FKL851983 FUH851983 GED851983 GNZ851983 GXV851983 HHR851983 HRN851983 IBJ851983 ILF851983 IVB851983 JEX851983 JOT851983 JYP851983 KIL851983 KSH851983 LCD851983 LLZ851983 LVV851983 MFR851983 MPN851983 MZJ851983 NJF851983 NTB851983 OCX851983 OMT851983 OWP851983 PGL851983 PQH851983 QAD851983 QJZ851983 QTV851983 RDR851983 RNN851983 RXJ851983 SHF851983 SRB851983 TAX851983 TKT851983 TUP851983 UEL851983 UOH851983 UYD851983 VHZ851983 VRV851983 WBR851983 WLN851983 WVJ851983 B917519 IX917519 ST917519 ACP917519 AML917519 AWH917519 BGD917519 BPZ917519 BZV917519 CJR917519 CTN917519 DDJ917519 DNF917519 DXB917519 EGX917519 EQT917519 FAP917519 FKL917519 FUH917519 GED917519 GNZ917519 GXV917519 HHR917519 HRN917519 IBJ917519 ILF917519 IVB917519 JEX917519 JOT917519 JYP917519 KIL917519 KSH917519 LCD917519 LLZ917519 LVV917519 MFR917519 MPN917519 MZJ917519 NJF917519 NTB917519 OCX917519 OMT917519 OWP917519 PGL917519 PQH917519 QAD917519 QJZ917519 QTV917519 RDR917519 RNN917519 RXJ917519 SHF917519 SRB917519 TAX917519 TKT917519 TUP917519 UEL917519 UOH917519 UYD917519 VHZ917519 VRV917519 WBR917519 WLN917519 WVJ917519 B983055 IX983055 ST983055 ACP983055 AML983055 AWH983055 BGD983055 BPZ983055 BZV983055 CJR983055 CTN983055 DDJ983055 DNF983055 DXB983055 EGX983055 EQT983055 FAP983055 FKL983055 FUH983055 GED983055 GNZ983055 GXV983055 HHR983055 HRN983055 IBJ983055 ILF983055 IVB983055 JEX983055 JOT983055 JYP983055 KIL983055 KSH983055 LCD983055 LLZ983055 LVV983055 MFR983055 MPN983055 MZJ983055 NJF983055 NTB983055 OCX983055 OMT983055 OWP983055 PGL983055 PQH983055 QAD983055 QJZ983055 QTV983055 RDR983055 RNN983055 RXJ983055 SHF983055 SRB983055 TAX983055 TKT983055 TUP983055 UEL983055 UOH983055 UYD983055 VHZ983055 VRV983055 WBR983055 WLN983055 WVJ983055 B30:B31 IX30:IX31 ST30:ST31 ACP30:ACP31 AML30:AML31 AWH30:AWH31 BGD30:BGD31 BPZ30:BPZ31 BZV30:BZV31 CJR30:CJR31 CTN30:CTN31 DDJ30:DDJ31 DNF30:DNF31 DXB30:DXB31 EGX30:EGX31 EQT30:EQT31 FAP30:FAP31 FKL30:FKL31 FUH30:FUH31 GED30:GED31 GNZ30:GNZ31 GXV30:GXV31 HHR30:HHR31 HRN30:HRN31 IBJ30:IBJ31 ILF30:ILF31 IVB30:IVB31 JEX30:JEX31 JOT30:JOT31 JYP30:JYP31 KIL30:KIL31 KSH30:KSH31 LCD30:LCD31 LLZ30:LLZ31 LVV30:LVV31 MFR30:MFR31 MPN30:MPN31 MZJ30:MZJ31 NJF30:NJF31 NTB30:NTB31 OCX30:OCX31 OMT30:OMT31 OWP30:OWP31 PGL30:PGL31 PQH30:PQH31 QAD30:QAD31 QJZ30:QJZ31 QTV30:QTV31 RDR30:RDR31 RNN30:RNN31 RXJ30:RXJ31 SHF30:SHF31 SRB30:SRB31 TAX30:TAX31 TKT30:TKT31 TUP30:TUP31 UEL30:UEL31 UOH30:UOH31 UYD30:UYD31 VHZ30:VHZ31 VRV30:VRV31 WBR30:WBR31 WLN30:WLN31 WVJ30:WVJ31 B65566:B65567 IX65566:IX65567 ST65566:ST65567 ACP65566:ACP65567 AML65566:AML65567 AWH65566:AWH65567 BGD65566:BGD65567 BPZ65566:BPZ65567 BZV65566:BZV65567 CJR65566:CJR65567 CTN65566:CTN65567 DDJ65566:DDJ65567 DNF65566:DNF65567 DXB65566:DXB65567 EGX65566:EGX65567 EQT65566:EQT65567 FAP65566:FAP65567 FKL65566:FKL65567 FUH65566:FUH65567 GED65566:GED65567 GNZ65566:GNZ65567 GXV65566:GXV65567 HHR65566:HHR65567 HRN65566:HRN65567 IBJ65566:IBJ65567 ILF65566:ILF65567 IVB65566:IVB65567 JEX65566:JEX65567 JOT65566:JOT65567 JYP65566:JYP65567 KIL65566:KIL65567 KSH65566:KSH65567 LCD65566:LCD65567 LLZ65566:LLZ65567 LVV65566:LVV65567 MFR65566:MFR65567 MPN65566:MPN65567 MZJ65566:MZJ65567 NJF65566:NJF65567 NTB65566:NTB65567 OCX65566:OCX65567 OMT65566:OMT65567 OWP65566:OWP65567 PGL65566:PGL65567 PQH65566:PQH65567 QAD65566:QAD65567 QJZ65566:QJZ65567 QTV65566:QTV65567 RDR65566:RDR65567 RNN65566:RNN65567 RXJ65566:RXJ65567 SHF65566:SHF65567 SRB65566:SRB65567 TAX65566:TAX65567 TKT65566:TKT65567 TUP65566:TUP65567 UEL65566:UEL65567 UOH65566:UOH65567 UYD65566:UYD65567 VHZ65566:VHZ65567 VRV65566:VRV65567 WBR65566:WBR65567 WLN65566:WLN65567 WVJ65566:WVJ65567 B131102:B131103 IX131102:IX131103 ST131102:ST131103 ACP131102:ACP131103 AML131102:AML131103 AWH131102:AWH131103 BGD131102:BGD131103 BPZ131102:BPZ131103 BZV131102:BZV131103 CJR131102:CJR131103 CTN131102:CTN131103 DDJ131102:DDJ131103 DNF131102:DNF131103 DXB131102:DXB131103 EGX131102:EGX131103 EQT131102:EQT131103 FAP131102:FAP131103 FKL131102:FKL131103 FUH131102:FUH131103 GED131102:GED131103 GNZ131102:GNZ131103 GXV131102:GXV131103 HHR131102:HHR131103 HRN131102:HRN131103 IBJ131102:IBJ131103 ILF131102:ILF131103 IVB131102:IVB131103 JEX131102:JEX131103 JOT131102:JOT131103 JYP131102:JYP131103 KIL131102:KIL131103 KSH131102:KSH131103 LCD131102:LCD131103 LLZ131102:LLZ131103 LVV131102:LVV131103 MFR131102:MFR131103 MPN131102:MPN131103 MZJ131102:MZJ131103 NJF131102:NJF131103 NTB131102:NTB131103 OCX131102:OCX131103 OMT131102:OMT131103 OWP131102:OWP131103 PGL131102:PGL131103 PQH131102:PQH131103 QAD131102:QAD131103 QJZ131102:QJZ131103 QTV131102:QTV131103 RDR131102:RDR131103 RNN131102:RNN131103 RXJ131102:RXJ131103 SHF131102:SHF131103 SRB131102:SRB131103 TAX131102:TAX131103 TKT131102:TKT131103 TUP131102:TUP131103 UEL131102:UEL131103 UOH131102:UOH131103 UYD131102:UYD131103 VHZ131102:VHZ131103 VRV131102:VRV131103 WBR131102:WBR131103 WLN131102:WLN131103 WVJ131102:WVJ131103 B196638:B196639 IX196638:IX196639 ST196638:ST196639 ACP196638:ACP196639 AML196638:AML196639 AWH196638:AWH196639 BGD196638:BGD196639 BPZ196638:BPZ196639 BZV196638:BZV196639 CJR196638:CJR196639 CTN196638:CTN196639 DDJ196638:DDJ196639 DNF196638:DNF196639 DXB196638:DXB196639 EGX196638:EGX196639 EQT196638:EQT196639 FAP196638:FAP196639 FKL196638:FKL196639 FUH196638:FUH196639 GED196638:GED196639 GNZ196638:GNZ196639 GXV196638:GXV196639 HHR196638:HHR196639 HRN196638:HRN196639 IBJ196638:IBJ196639 ILF196638:ILF196639 IVB196638:IVB196639 JEX196638:JEX196639 JOT196638:JOT196639 JYP196638:JYP196639 KIL196638:KIL196639 KSH196638:KSH196639 LCD196638:LCD196639 LLZ196638:LLZ196639 LVV196638:LVV196639 MFR196638:MFR196639 MPN196638:MPN196639 MZJ196638:MZJ196639 NJF196638:NJF196639 NTB196638:NTB196639 OCX196638:OCX196639 OMT196638:OMT196639 OWP196638:OWP196639 PGL196638:PGL196639 PQH196638:PQH196639 QAD196638:QAD196639 QJZ196638:QJZ196639 QTV196638:QTV196639 RDR196638:RDR196639 RNN196638:RNN196639 RXJ196638:RXJ196639 SHF196638:SHF196639 SRB196638:SRB196639 TAX196638:TAX196639 TKT196638:TKT196639 TUP196638:TUP196639 UEL196638:UEL196639 UOH196638:UOH196639 UYD196638:UYD196639 VHZ196638:VHZ196639 VRV196638:VRV196639 WBR196638:WBR196639 WLN196638:WLN196639 WVJ196638:WVJ196639 B262174:B262175 IX262174:IX262175 ST262174:ST262175 ACP262174:ACP262175 AML262174:AML262175 AWH262174:AWH262175 BGD262174:BGD262175 BPZ262174:BPZ262175 BZV262174:BZV262175 CJR262174:CJR262175 CTN262174:CTN262175 DDJ262174:DDJ262175 DNF262174:DNF262175 DXB262174:DXB262175 EGX262174:EGX262175 EQT262174:EQT262175 FAP262174:FAP262175 FKL262174:FKL262175 FUH262174:FUH262175 GED262174:GED262175 GNZ262174:GNZ262175 GXV262174:GXV262175 HHR262174:HHR262175 HRN262174:HRN262175 IBJ262174:IBJ262175 ILF262174:ILF262175 IVB262174:IVB262175 JEX262174:JEX262175 JOT262174:JOT262175 JYP262174:JYP262175 KIL262174:KIL262175 KSH262174:KSH262175 LCD262174:LCD262175 LLZ262174:LLZ262175 LVV262174:LVV262175 MFR262174:MFR262175 MPN262174:MPN262175 MZJ262174:MZJ262175 NJF262174:NJF262175 NTB262174:NTB262175 OCX262174:OCX262175 OMT262174:OMT262175 OWP262174:OWP262175 PGL262174:PGL262175 PQH262174:PQH262175 QAD262174:QAD262175 QJZ262174:QJZ262175 QTV262174:QTV262175 RDR262174:RDR262175 RNN262174:RNN262175 RXJ262174:RXJ262175 SHF262174:SHF262175 SRB262174:SRB262175 TAX262174:TAX262175 TKT262174:TKT262175 TUP262174:TUP262175 UEL262174:UEL262175 UOH262174:UOH262175 UYD262174:UYD262175 VHZ262174:VHZ262175 VRV262174:VRV262175 WBR262174:WBR262175 WLN262174:WLN262175 WVJ262174:WVJ262175 B327710:B327711 IX327710:IX327711 ST327710:ST327711 ACP327710:ACP327711 AML327710:AML327711 AWH327710:AWH327711 BGD327710:BGD327711 BPZ327710:BPZ327711 BZV327710:BZV327711 CJR327710:CJR327711 CTN327710:CTN327711 DDJ327710:DDJ327711 DNF327710:DNF327711 DXB327710:DXB327711 EGX327710:EGX327711 EQT327710:EQT327711 FAP327710:FAP327711 FKL327710:FKL327711 FUH327710:FUH327711 GED327710:GED327711 GNZ327710:GNZ327711 GXV327710:GXV327711 HHR327710:HHR327711 HRN327710:HRN327711 IBJ327710:IBJ327711 ILF327710:ILF327711 IVB327710:IVB327711 JEX327710:JEX327711 JOT327710:JOT327711 JYP327710:JYP327711 KIL327710:KIL327711 KSH327710:KSH327711 LCD327710:LCD327711 LLZ327710:LLZ327711 LVV327710:LVV327711 MFR327710:MFR327711 MPN327710:MPN327711 MZJ327710:MZJ327711 NJF327710:NJF327711 NTB327710:NTB327711 OCX327710:OCX327711 OMT327710:OMT327711 OWP327710:OWP327711 PGL327710:PGL327711 PQH327710:PQH327711 QAD327710:QAD327711 QJZ327710:QJZ327711 QTV327710:QTV327711 RDR327710:RDR327711 RNN327710:RNN327711 RXJ327710:RXJ327711 SHF327710:SHF327711 SRB327710:SRB327711 TAX327710:TAX327711 TKT327710:TKT327711 TUP327710:TUP327711 UEL327710:UEL327711 UOH327710:UOH327711 UYD327710:UYD327711 VHZ327710:VHZ327711 VRV327710:VRV327711 WBR327710:WBR327711 WLN327710:WLN327711 WVJ327710:WVJ327711 B393246:B393247 IX393246:IX393247 ST393246:ST393247 ACP393246:ACP393247 AML393246:AML393247 AWH393246:AWH393247 BGD393246:BGD393247 BPZ393246:BPZ393247 BZV393246:BZV393247 CJR393246:CJR393247 CTN393246:CTN393247 DDJ393246:DDJ393247 DNF393246:DNF393247 DXB393246:DXB393247 EGX393246:EGX393247 EQT393246:EQT393247 FAP393246:FAP393247 FKL393246:FKL393247 FUH393246:FUH393247 GED393246:GED393247 GNZ393246:GNZ393247 GXV393246:GXV393247 HHR393246:HHR393247 HRN393246:HRN393247 IBJ393246:IBJ393247 ILF393246:ILF393247 IVB393246:IVB393247 JEX393246:JEX393247 JOT393246:JOT393247 JYP393246:JYP393247 KIL393246:KIL393247 KSH393246:KSH393247 LCD393246:LCD393247 LLZ393246:LLZ393247 LVV393246:LVV393247 MFR393246:MFR393247 MPN393246:MPN393247 MZJ393246:MZJ393247 NJF393246:NJF393247 NTB393246:NTB393247 OCX393246:OCX393247 OMT393246:OMT393247 OWP393246:OWP393247 PGL393246:PGL393247 PQH393246:PQH393247 QAD393246:QAD393247 QJZ393246:QJZ393247 QTV393246:QTV393247 RDR393246:RDR393247 RNN393246:RNN393247 RXJ393246:RXJ393247 SHF393246:SHF393247 SRB393246:SRB393247 TAX393246:TAX393247 TKT393246:TKT393247 TUP393246:TUP393247 UEL393246:UEL393247 UOH393246:UOH393247 UYD393246:UYD393247 VHZ393246:VHZ393247 VRV393246:VRV393247 WBR393246:WBR393247 WLN393246:WLN393247 WVJ393246:WVJ393247 B458782:B458783 IX458782:IX458783 ST458782:ST458783 ACP458782:ACP458783 AML458782:AML458783 AWH458782:AWH458783 BGD458782:BGD458783 BPZ458782:BPZ458783 BZV458782:BZV458783 CJR458782:CJR458783 CTN458782:CTN458783 DDJ458782:DDJ458783 DNF458782:DNF458783 DXB458782:DXB458783 EGX458782:EGX458783 EQT458782:EQT458783 FAP458782:FAP458783 FKL458782:FKL458783 FUH458782:FUH458783 GED458782:GED458783 GNZ458782:GNZ458783 GXV458782:GXV458783 HHR458782:HHR458783 HRN458782:HRN458783 IBJ458782:IBJ458783 ILF458782:ILF458783 IVB458782:IVB458783 JEX458782:JEX458783 JOT458782:JOT458783 JYP458782:JYP458783 KIL458782:KIL458783 KSH458782:KSH458783 LCD458782:LCD458783 LLZ458782:LLZ458783 LVV458782:LVV458783 MFR458782:MFR458783 MPN458782:MPN458783 MZJ458782:MZJ458783 NJF458782:NJF458783 NTB458782:NTB458783 OCX458782:OCX458783 OMT458782:OMT458783 OWP458782:OWP458783 PGL458782:PGL458783 PQH458782:PQH458783 QAD458782:QAD458783 QJZ458782:QJZ458783 QTV458782:QTV458783 RDR458782:RDR458783 RNN458782:RNN458783 RXJ458782:RXJ458783 SHF458782:SHF458783 SRB458782:SRB458783 TAX458782:TAX458783 TKT458782:TKT458783 TUP458782:TUP458783 UEL458782:UEL458783 UOH458782:UOH458783 UYD458782:UYD458783 VHZ458782:VHZ458783 VRV458782:VRV458783 WBR458782:WBR458783 WLN458782:WLN458783 WVJ458782:WVJ458783 B524318:B524319 IX524318:IX524319 ST524318:ST524319 ACP524318:ACP524319 AML524318:AML524319 AWH524318:AWH524319 BGD524318:BGD524319 BPZ524318:BPZ524319 BZV524318:BZV524319 CJR524318:CJR524319 CTN524318:CTN524319 DDJ524318:DDJ524319 DNF524318:DNF524319 DXB524318:DXB524319 EGX524318:EGX524319 EQT524318:EQT524319 FAP524318:FAP524319 FKL524318:FKL524319 FUH524318:FUH524319 GED524318:GED524319 GNZ524318:GNZ524319 GXV524318:GXV524319 HHR524318:HHR524319 HRN524318:HRN524319 IBJ524318:IBJ524319 ILF524318:ILF524319 IVB524318:IVB524319 JEX524318:JEX524319 JOT524318:JOT524319 JYP524318:JYP524319 KIL524318:KIL524319 KSH524318:KSH524319 LCD524318:LCD524319 LLZ524318:LLZ524319 LVV524318:LVV524319 MFR524318:MFR524319 MPN524318:MPN524319 MZJ524318:MZJ524319 NJF524318:NJF524319 NTB524318:NTB524319 OCX524318:OCX524319 OMT524318:OMT524319 OWP524318:OWP524319 PGL524318:PGL524319 PQH524318:PQH524319 QAD524318:QAD524319 QJZ524318:QJZ524319 QTV524318:QTV524319 RDR524318:RDR524319 RNN524318:RNN524319 RXJ524318:RXJ524319 SHF524318:SHF524319 SRB524318:SRB524319 TAX524318:TAX524319 TKT524318:TKT524319 TUP524318:TUP524319 UEL524318:UEL524319 UOH524318:UOH524319 UYD524318:UYD524319 VHZ524318:VHZ524319 VRV524318:VRV524319 WBR524318:WBR524319 WLN524318:WLN524319 WVJ524318:WVJ524319 B589854:B589855 IX589854:IX589855 ST589854:ST589855 ACP589854:ACP589855 AML589854:AML589855 AWH589854:AWH589855 BGD589854:BGD589855 BPZ589854:BPZ589855 BZV589854:BZV589855 CJR589854:CJR589855 CTN589854:CTN589855 DDJ589854:DDJ589855 DNF589854:DNF589855 DXB589854:DXB589855 EGX589854:EGX589855 EQT589854:EQT589855 FAP589854:FAP589855 FKL589854:FKL589855 FUH589854:FUH589855 GED589854:GED589855 GNZ589854:GNZ589855 GXV589854:GXV589855 HHR589854:HHR589855 HRN589854:HRN589855 IBJ589854:IBJ589855 ILF589854:ILF589855 IVB589854:IVB589855 JEX589854:JEX589855 JOT589854:JOT589855 JYP589854:JYP589855 KIL589854:KIL589855 KSH589854:KSH589855 LCD589854:LCD589855 LLZ589854:LLZ589855 LVV589854:LVV589855 MFR589854:MFR589855 MPN589854:MPN589855 MZJ589854:MZJ589855 NJF589854:NJF589855 NTB589854:NTB589855 OCX589854:OCX589855 OMT589854:OMT589855 OWP589854:OWP589855 PGL589854:PGL589855 PQH589854:PQH589855 QAD589854:QAD589855 QJZ589854:QJZ589855 QTV589854:QTV589855 RDR589854:RDR589855 RNN589854:RNN589855 RXJ589854:RXJ589855 SHF589854:SHF589855 SRB589854:SRB589855 TAX589854:TAX589855 TKT589854:TKT589855 TUP589854:TUP589855 UEL589854:UEL589855 UOH589854:UOH589855 UYD589854:UYD589855 VHZ589854:VHZ589855 VRV589854:VRV589855 WBR589854:WBR589855 WLN589854:WLN589855 WVJ589854:WVJ589855 B655390:B655391 IX655390:IX655391 ST655390:ST655391 ACP655390:ACP655391 AML655390:AML655391 AWH655390:AWH655391 BGD655390:BGD655391 BPZ655390:BPZ655391 BZV655390:BZV655391 CJR655390:CJR655391 CTN655390:CTN655391 DDJ655390:DDJ655391 DNF655390:DNF655391 DXB655390:DXB655391 EGX655390:EGX655391 EQT655390:EQT655391 FAP655390:FAP655391 FKL655390:FKL655391 FUH655390:FUH655391 GED655390:GED655391 GNZ655390:GNZ655391 GXV655390:GXV655391 HHR655390:HHR655391 HRN655390:HRN655391 IBJ655390:IBJ655391 ILF655390:ILF655391 IVB655390:IVB655391 JEX655390:JEX655391 JOT655390:JOT655391 JYP655390:JYP655391 KIL655390:KIL655391 KSH655390:KSH655391 LCD655390:LCD655391 LLZ655390:LLZ655391 LVV655390:LVV655391 MFR655390:MFR655391 MPN655390:MPN655391 MZJ655390:MZJ655391 NJF655390:NJF655391 NTB655390:NTB655391 OCX655390:OCX655391 OMT655390:OMT655391 OWP655390:OWP655391 PGL655390:PGL655391 PQH655390:PQH655391 QAD655390:QAD655391 QJZ655390:QJZ655391 QTV655390:QTV655391 RDR655390:RDR655391 RNN655390:RNN655391 RXJ655390:RXJ655391 SHF655390:SHF655391 SRB655390:SRB655391 TAX655390:TAX655391 TKT655390:TKT655391 TUP655390:TUP655391 UEL655390:UEL655391 UOH655390:UOH655391 UYD655390:UYD655391 VHZ655390:VHZ655391 VRV655390:VRV655391 WBR655390:WBR655391 WLN655390:WLN655391 WVJ655390:WVJ655391 B720926:B720927 IX720926:IX720927 ST720926:ST720927 ACP720926:ACP720927 AML720926:AML720927 AWH720926:AWH720927 BGD720926:BGD720927 BPZ720926:BPZ720927 BZV720926:BZV720927 CJR720926:CJR720927 CTN720926:CTN720927 DDJ720926:DDJ720927 DNF720926:DNF720927 DXB720926:DXB720927 EGX720926:EGX720927 EQT720926:EQT720927 FAP720926:FAP720927 FKL720926:FKL720927 FUH720926:FUH720927 GED720926:GED720927 GNZ720926:GNZ720927 GXV720926:GXV720927 HHR720926:HHR720927 HRN720926:HRN720927 IBJ720926:IBJ720927 ILF720926:ILF720927 IVB720926:IVB720927 JEX720926:JEX720927 JOT720926:JOT720927 JYP720926:JYP720927 KIL720926:KIL720927 KSH720926:KSH720927 LCD720926:LCD720927 LLZ720926:LLZ720927 LVV720926:LVV720927 MFR720926:MFR720927 MPN720926:MPN720927 MZJ720926:MZJ720927 NJF720926:NJF720927 NTB720926:NTB720927 OCX720926:OCX720927 OMT720926:OMT720927 OWP720926:OWP720927 PGL720926:PGL720927 PQH720926:PQH720927 QAD720926:QAD720927 QJZ720926:QJZ720927 QTV720926:QTV720927 RDR720926:RDR720927 RNN720926:RNN720927 RXJ720926:RXJ720927 SHF720926:SHF720927 SRB720926:SRB720927 TAX720926:TAX720927 TKT720926:TKT720927 TUP720926:TUP720927 UEL720926:UEL720927 UOH720926:UOH720927 UYD720926:UYD720927 VHZ720926:VHZ720927 VRV720926:VRV720927 WBR720926:WBR720927 WLN720926:WLN720927 WVJ720926:WVJ720927 B786462:B786463 IX786462:IX786463 ST786462:ST786463 ACP786462:ACP786463 AML786462:AML786463 AWH786462:AWH786463 BGD786462:BGD786463 BPZ786462:BPZ786463 BZV786462:BZV786463 CJR786462:CJR786463 CTN786462:CTN786463 DDJ786462:DDJ786463 DNF786462:DNF786463 DXB786462:DXB786463 EGX786462:EGX786463 EQT786462:EQT786463 FAP786462:FAP786463 FKL786462:FKL786463 FUH786462:FUH786463 GED786462:GED786463 GNZ786462:GNZ786463 GXV786462:GXV786463 HHR786462:HHR786463 HRN786462:HRN786463 IBJ786462:IBJ786463 ILF786462:ILF786463 IVB786462:IVB786463 JEX786462:JEX786463 JOT786462:JOT786463 JYP786462:JYP786463 KIL786462:KIL786463 KSH786462:KSH786463 LCD786462:LCD786463 LLZ786462:LLZ786463 LVV786462:LVV786463 MFR786462:MFR786463 MPN786462:MPN786463 MZJ786462:MZJ786463 NJF786462:NJF786463 NTB786462:NTB786463 OCX786462:OCX786463 OMT786462:OMT786463 OWP786462:OWP786463 PGL786462:PGL786463 PQH786462:PQH786463 QAD786462:QAD786463 QJZ786462:QJZ786463 QTV786462:QTV786463 RDR786462:RDR786463 RNN786462:RNN786463 RXJ786462:RXJ786463 SHF786462:SHF786463 SRB786462:SRB786463 TAX786462:TAX786463 TKT786462:TKT786463 TUP786462:TUP786463 UEL786462:UEL786463 UOH786462:UOH786463 UYD786462:UYD786463 VHZ786462:VHZ786463 VRV786462:VRV786463 WBR786462:WBR786463 WLN786462:WLN786463 WVJ786462:WVJ786463 B851998:B851999 IX851998:IX851999 ST851998:ST851999 ACP851998:ACP851999 AML851998:AML851999 AWH851998:AWH851999 BGD851998:BGD851999 BPZ851998:BPZ851999 BZV851998:BZV851999 CJR851998:CJR851999 CTN851998:CTN851999 DDJ851998:DDJ851999 DNF851998:DNF851999 DXB851998:DXB851999 EGX851998:EGX851999 EQT851998:EQT851999 FAP851998:FAP851999 FKL851998:FKL851999 FUH851998:FUH851999 GED851998:GED851999 GNZ851998:GNZ851999 GXV851998:GXV851999 HHR851998:HHR851999 HRN851998:HRN851999 IBJ851998:IBJ851999 ILF851998:ILF851999 IVB851998:IVB851999 JEX851998:JEX851999 JOT851998:JOT851999 JYP851998:JYP851999 KIL851998:KIL851999 KSH851998:KSH851999 LCD851998:LCD851999 LLZ851998:LLZ851999 LVV851998:LVV851999 MFR851998:MFR851999 MPN851998:MPN851999 MZJ851998:MZJ851999 NJF851998:NJF851999 NTB851998:NTB851999 OCX851998:OCX851999 OMT851998:OMT851999 OWP851998:OWP851999 PGL851998:PGL851999 PQH851998:PQH851999 QAD851998:QAD851999 QJZ851998:QJZ851999 QTV851998:QTV851999 RDR851998:RDR851999 RNN851998:RNN851999 RXJ851998:RXJ851999 SHF851998:SHF851999 SRB851998:SRB851999 TAX851998:TAX851999 TKT851998:TKT851999 TUP851998:TUP851999 UEL851998:UEL851999 UOH851998:UOH851999 UYD851998:UYD851999 VHZ851998:VHZ851999 VRV851998:VRV851999 WBR851998:WBR851999 WLN851998:WLN851999 WVJ851998:WVJ851999 B917534:B917535 IX917534:IX917535 ST917534:ST917535 ACP917534:ACP917535 AML917534:AML917535 AWH917534:AWH917535 BGD917534:BGD917535 BPZ917534:BPZ917535 BZV917534:BZV917535 CJR917534:CJR917535 CTN917534:CTN917535 DDJ917534:DDJ917535 DNF917534:DNF917535 DXB917534:DXB917535 EGX917534:EGX917535 EQT917534:EQT917535 FAP917534:FAP917535 FKL917534:FKL917535 FUH917534:FUH917535 GED917534:GED917535 GNZ917534:GNZ917535 GXV917534:GXV917535 HHR917534:HHR917535 HRN917534:HRN917535 IBJ917534:IBJ917535 ILF917534:ILF917535 IVB917534:IVB917535 JEX917534:JEX917535 JOT917534:JOT917535 JYP917534:JYP917535 KIL917534:KIL917535 KSH917534:KSH917535 LCD917534:LCD917535 LLZ917534:LLZ917535 LVV917534:LVV917535 MFR917534:MFR917535 MPN917534:MPN917535 MZJ917534:MZJ917535 NJF917534:NJF917535 NTB917534:NTB917535 OCX917534:OCX917535 OMT917534:OMT917535 OWP917534:OWP917535 PGL917534:PGL917535 PQH917534:PQH917535 QAD917534:QAD917535 QJZ917534:QJZ917535 QTV917534:QTV917535 RDR917534:RDR917535 RNN917534:RNN917535 RXJ917534:RXJ917535 SHF917534:SHF917535 SRB917534:SRB917535 TAX917534:TAX917535 TKT917534:TKT917535 TUP917534:TUP917535 UEL917534:UEL917535 UOH917534:UOH917535 UYD917534:UYD917535 VHZ917534:VHZ917535 VRV917534:VRV917535 WBR917534:WBR917535 WLN917534:WLN917535 WVJ917534:WVJ917535 B983070:B983071 IX983070:IX983071 ST983070:ST983071 ACP983070:ACP983071 AML983070:AML983071 AWH983070:AWH983071 BGD983070:BGD983071 BPZ983070:BPZ983071 BZV983070:BZV983071 CJR983070:CJR983071 CTN983070:CTN983071 DDJ983070:DDJ983071 DNF983070:DNF983071 DXB983070:DXB983071 EGX983070:EGX983071 EQT983070:EQT983071 FAP983070:FAP983071 FKL983070:FKL983071 FUH983070:FUH983071 GED983070:GED983071 GNZ983070:GNZ983071 GXV983070:GXV983071 HHR983070:HHR983071 HRN983070:HRN983071 IBJ983070:IBJ983071 ILF983070:ILF983071 IVB983070:IVB983071 JEX983070:JEX983071 JOT983070:JOT983071 JYP983070:JYP983071 KIL983070:KIL983071 KSH983070:KSH983071 LCD983070:LCD983071 LLZ983070:LLZ983071 LVV983070:LVV983071 MFR983070:MFR983071 MPN983070:MPN983071 MZJ983070:MZJ983071 NJF983070:NJF983071 NTB983070:NTB983071 OCX983070:OCX983071 OMT983070:OMT983071 OWP983070:OWP983071 PGL983070:PGL983071 PQH983070:PQH983071 QAD983070:QAD983071 QJZ983070:QJZ983071 QTV983070:QTV983071 RDR983070:RDR983071 RNN983070:RNN983071 RXJ983070:RXJ983071 SHF983070:SHF983071 SRB983070:SRB983071 TAX983070:TAX983071 TKT983070:TKT983071 TUP983070:TUP983071 UEL983070:UEL983071 UOH983070:UOH983071 UYD983070:UYD983071 VHZ983070:VHZ983071 VRV983070:VRV983071 WBR983070:WBR983071 WLN983070:WLN983071 WVJ983070:WVJ983071" xr:uid="{506FF3F8-EFC7-4408-9138-D0BD8489EC80}"/>
    <dataValidation allowBlank="1" showInputMessage="1" showErrorMessage="1" prompt="Expected Life Savings for Replacement"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IS19 SO19 ACK19 AMG19 AWC19 BFY19 BPU19 BZQ19 CJM19 CTI19 DDE19 DNA19 DWW19 EGS19 EQO19 FAK19 FKG19 FUC19 GDY19 GNU19 GXQ19 HHM19 HRI19 IBE19 ILA19 IUW19 JES19 JOO19 JYK19 KIG19 KSC19 LBY19 LLU19 LVQ19 MFM19 MPI19 MZE19 NJA19 NSW19 OCS19 OMO19 OWK19 PGG19 PQC19 PZY19 QJU19 QTQ19 RDM19 RNI19 RXE19 SHA19 SQW19 TAS19 TKO19 TUK19 UEG19 UOC19 UXY19 VHU19 VRQ19 WBM19 WLI19 WVE19 XFA19 IS65556 SO65556 ACK65556 AMG65556 AWC65556 BFY65556 BPU65556 BZQ65556 CJM65556 CTI65556 DDE65556 DNA65556 DWW65556 EGS65556 EQO65556 FAK65556 FKG65556 FUC65556 GDY65556 GNU65556 GXQ65556 HHM65556 HRI65556 IBE65556 ILA65556 IUW65556 JES65556 JOO65556 JYK65556 KIG65556 KSC65556 LBY65556 LLU65556 LVQ65556 MFM65556 MPI65556 MZE65556 NJA65556 NSW65556 OCS65556 OMO65556 OWK65556 PGG65556 PQC65556 PZY65556 QJU65556 QTQ65556 RDM65556 RNI65556 RXE65556 SHA65556 SQW65556 TAS65556 TKO65556 TUK65556 UEG65556 UOC65556 UXY65556 VHU65556 VRQ65556 WBM65556 WLI65556 WVE65556 XFA65556 IS131092 SO131092 ACK131092 AMG131092 AWC131092 BFY131092 BPU131092 BZQ131092 CJM131092 CTI131092 DDE131092 DNA131092 DWW131092 EGS131092 EQO131092 FAK131092 FKG131092 FUC131092 GDY131092 GNU131092 GXQ131092 HHM131092 HRI131092 IBE131092 ILA131092 IUW131092 JES131092 JOO131092 JYK131092 KIG131092 KSC131092 LBY131092 LLU131092 LVQ131092 MFM131092 MPI131092 MZE131092 NJA131092 NSW131092 OCS131092 OMO131092 OWK131092 PGG131092 PQC131092 PZY131092 QJU131092 QTQ131092 RDM131092 RNI131092 RXE131092 SHA131092 SQW131092 TAS131092 TKO131092 TUK131092 UEG131092 UOC131092 UXY131092 VHU131092 VRQ131092 WBM131092 WLI131092 WVE131092 XFA131092 IS196628 SO196628 ACK196628 AMG196628 AWC196628 BFY196628 BPU196628 BZQ196628 CJM196628 CTI196628 DDE196628 DNA196628 DWW196628 EGS196628 EQO196628 FAK196628 FKG196628 FUC196628 GDY196628 GNU196628 GXQ196628 HHM196628 HRI196628 IBE196628 ILA196628 IUW196628 JES196628 JOO196628 JYK196628 KIG196628 KSC196628 LBY196628 LLU196628 LVQ196628 MFM196628 MPI196628 MZE196628 NJA196628 NSW196628 OCS196628 OMO196628 OWK196628 PGG196628 PQC196628 PZY196628 QJU196628 QTQ196628 RDM196628 RNI196628 RXE196628 SHA196628 SQW196628 TAS196628 TKO196628 TUK196628 UEG196628 UOC196628 UXY196628 VHU196628 VRQ196628 WBM196628 WLI196628 WVE196628 XFA196628 IS262164 SO262164 ACK262164 AMG262164 AWC262164 BFY262164 BPU262164 BZQ262164 CJM262164 CTI262164 DDE262164 DNA262164 DWW262164 EGS262164 EQO262164 FAK262164 FKG262164 FUC262164 GDY262164 GNU262164 GXQ262164 HHM262164 HRI262164 IBE262164 ILA262164 IUW262164 JES262164 JOO262164 JYK262164 KIG262164 KSC262164 LBY262164 LLU262164 LVQ262164 MFM262164 MPI262164 MZE262164 NJA262164 NSW262164 OCS262164 OMO262164 OWK262164 PGG262164 PQC262164 PZY262164 QJU262164 QTQ262164 RDM262164 RNI262164 RXE262164 SHA262164 SQW262164 TAS262164 TKO262164 TUK262164 UEG262164 UOC262164 UXY262164 VHU262164 VRQ262164 WBM262164 WLI262164 WVE262164 XFA262164 IS327700 SO327700 ACK327700 AMG327700 AWC327700 BFY327700 BPU327700 BZQ327700 CJM327700 CTI327700 DDE327700 DNA327700 DWW327700 EGS327700 EQO327700 FAK327700 FKG327700 FUC327700 GDY327700 GNU327700 GXQ327700 HHM327700 HRI327700 IBE327700 ILA327700 IUW327700 JES327700 JOO327700 JYK327700 KIG327700 KSC327700 LBY327700 LLU327700 LVQ327700 MFM327700 MPI327700 MZE327700 NJA327700 NSW327700 OCS327700 OMO327700 OWK327700 PGG327700 PQC327700 PZY327700 QJU327700 QTQ327700 RDM327700 RNI327700 RXE327700 SHA327700 SQW327700 TAS327700 TKO327700 TUK327700 UEG327700 UOC327700 UXY327700 VHU327700 VRQ327700 WBM327700 WLI327700 WVE327700 XFA327700 IS393236 SO393236 ACK393236 AMG393236 AWC393236 BFY393236 BPU393236 BZQ393236 CJM393236 CTI393236 DDE393236 DNA393236 DWW393236 EGS393236 EQO393236 FAK393236 FKG393236 FUC393236 GDY393236 GNU393236 GXQ393236 HHM393236 HRI393236 IBE393236 ILA393236 IUW393236 JES393236 JOO393236 JYK393236 KIG393236 KSC393236 LBY393236 LLU393236 LVQ393236 MFM393236 MPI393236 MZE393236 NJA393236 NSW393236 OCS393236 OMO393236 OWK393236 PGG393236 PQC393236 PZY393236 QJU393236 QTQ393236 RDM393236 RNI393236 RXE393236 SHA393236 SQW393236 TAS393236 TKO393236 TUK393236 UEG393236 UOC393236 UXY393236 VHU393236 VRQ393236 WBM393236 WLI393236 WVE393236 XFA393236 IS458772 SO458772 ACK458772 AMG458772 AWC458772 BFY458772 BPU458772 BZQ458772 CJM458772 CTI458772 DDE458772 DNA458772 DWW458772 EGS458772 EQO458772 FAK458772 FKG458772 FUC458772 GDY458772 GNU458772 GXQ458772 HHM458772 HRI458772 IBE458772 ILA458772 IUW458772 JES458772 JOO458772 JYK458772 KIG458772 KSC458772 LBY458772 LLU458772 LVQ458772 MFM458772 MPI458772 MZE458772 NJA458772 NSW458772 OCS458772 OMO458772 OWK458772 PGG458772 PQC458772 PZY458772 QJU458772 QTQ458772 RDM458772 RNI458772 RXE458772 SHA458772 SQW458772 TAS458772 TKO458772 TUK458772 UEG458772 UOC458772 UXY458772 VHU458772 VRQ458772 WBM458772 WLI458772 WVE458772 XFA458772 IS524308 SO524308 ACK524308 AMG524308 AWC524308 BFY524308 BPU524308 BZQ524308 CJM524308 CTI524308 DDE524308 DNA524308 DWW524308 EGS524308 EQO524308 FAK524308 FKG524308 FUC524308 GDY524308 GNU524308 GXQ524308 HHM524308 HRI524308 IBE524308 ILA524308 IUW524308 JES524308 JOO524308 JYK524308 KIG524308 KSC524308 LBY524308 LLU524308 LVQ524308 MFM524308 MPI524308 MZE524308 NJA524308 NSW524308 OCS524308 OMO524308 OWK524308 PGG524308 PQC524308 PZY524308 QJU524308 QTQ524308 RDM524308 RNI524308 RXE524308 SHA524308 SQW524308 TAS524308 TKO524308 TUK524308 UEG524308 UOC524308 UXY524308 VHU524308 VRQ524308 WBM524308 WLI524308 WVE524308 XFA524308 IS589844 SO589844 ACK589844 AMG589844 AWC589844 BFY589844 BPU589844 BZQ589844 CJM589844 CTI589844 DDE589844 DNA589844 DWW589844 EGS589844 EQO589844 FAK589844 FKG589844 FUC589844 GDY589844 GNU589844 GXQ589844 HHM589844 HRI589844 IBE589844 ILA589844 IUW589844 JES589844 JOO589844 JYK589844 KIG589844 KSC589844 LBY589844 LLU589844 LVQ589844 MFM589844 MPI589844 MZE589844 NJA589844 NSW589844 OCS589844 OMO589844 OWK589844 PGG589844 PQC589844 PZY589844 QJU589844 QTQ589844 RDM589844 RNI589844 RXE589844 SHA589844 SQW589844 TAS589844 TKO589844 TUK589844 UEG589844 UOC589844 UXY589844 VHU589844 VRQ589844 WBM589844 WLI589844 WVE589844 XFA589844 IS655380 SO655380 ACK655380 AMG655380 AWC655380 BFY655380 BPU655380 BZQ655380 CJM655380 CTI655380 DDE655380 DNA655380 DWW655380 EGS655380 EQO655380 FAK655380 FKG655380 FUC655380 GDY655380 GNU655380 GXQ655380 HHM655380 HRI655380 IBE655380 ILA655380 IUW655380 JES655380 JOO655380 JYK655380 KIG655380 KSC655380 LBY655380 LLU655380 LVQ655380 MFM655380 MPI655380 MZE655380 NJA655380 NSW655380 OCS655380 OMO655380 OWK655380 PGG655380 PQC655380 PZY655380 QJU655380 QTQ655380 RDM655380 RNI655380 RXE655380 SHA655380 SQW655380 TAS655380 TKO655380 TUK655380 UEG655380 UOC655380 UXY655380 VHU655380 VRQ655380 WBM655380 WLI655380 WVE655380 XFA655380 IS720916 SO720916 ACK720916 AMG720916 AWC720916 BFY720916 BPU720916 BZQ720916 CJM720916 CTI720916 DDE720916 DNA720916 DWW720916 EGS720916 EQO720916 FAK720916 FKG720916 FUC720916 GDY720916 GNU720916 GXQ720916 HHM720916 HRI720916 IBE720916 ILA720916 IUW720916 JES720916 JOO720916 JYK720916 KIG720916 KSC720916 LBY720916 LLU720916 LVQ720916 MFM720916 MPI720916 MZE720916 NJA720916 NSW720916 OCS720916 OMO720916 OWK720916 PGG720916 PQC720916 PZY720916 QJU720916 QTQ720916 RDM720916 RNI720916 RXE720916 SHA720916 SQW720916 TAS720916 TKO720916 TUK720916 UEG720916 UOC720916 UXY720916 VHU720916 VRQ720916 WBM720916 WLI720916 WVE720916 XFA720916 IS786452 SO786452 ACK786452 AMG786452 AWC786452 BFY786452 BPU786452 BZQ786452 CJM786452 CTI786452 DDE786452 DNA786452 DWW786452 EGS786452 EQO786452 FAK786452 FKG786452 FUC786452 GDY786452 GNU786452 GXQ786452 HHM786452 HRI786452 IBE786452 ILA786452 IUW786452 JES786452 JOO786452 JYK786452 KIG786452 KSC786452 LBY786452 LLU786452 LVQ786452 MFM786452 MPI786452 MZE786452 NJA786452 NSW786452 OCS786452 OMO786452 OWK786452 PGG786452 PQC786452 PZY786452 QJU786452 QTQ786452 RDM786452 RNI786452 RXE786452 SHA786452 SQW786452 TAS786452 TKO786452 TUK786452 UEG786452 UOC786452 UXY786452 VHU786452 VRQ786452 WBM786452 WLI786452 WVE786452 XFA786452 IS851988 SO851988 ACK851988 AMG851988 AWC851988 BFY851988 BPU851988 BZQ851988 CJM851988 CTI851988 DDE851988 DNA851988 DWW851988 EGS851988 EQO851988 FAK851988 FKG851988 FUC851988 GDY851988 GNU851988 GXQ851988 HHM851988 HRI851988 IBE851988 ILA851988 IUW851988 JES851988 JOO851988 JYK851988 KIG851988 KSC851988 LBY851988 LLU851988 LVQ851988 MFM851988 MPI851988 MZE851988 NJA851988 NSW851988 OCS851988 OMO851988 OWK851988 PGG851988 PQC851988 PZY851988 QJU851988 QTQ851988 RDM851988 RNI851988 RXE851988 SHA851988 SQW851988 TAS851988 TKO851988 TUK851988 UEG851988 UOC851988 UXY851988 VHU851988 VRQ851988 WBM851988 WLI851988 WVE851988 XFA851988 IS917524 SO917524 ACK917524 AMG917524 AWC917524 BFY917524 BPU917524 BZQ917524 CJM917524 CTI917524 DDE917524 DNA917524 DWW917524 EGS917524 EQO917524 FAK917524 FKG917524 FUC917524 GDY917524 GNU917524 GXQ917524 HHM917524 HRI917524 IBE917524 ILA917524 IUW917524 JES917524 JOO917524 JYK917524 KIG917524 KSC917524 LBY917524 LLU917524 LVQ917524 MFM917524 MPI917524 MZE917524 NJA917524 NSW917524 OCS917524 OMO917524 OWK917524 PGG917524 PQC917524 PZY917524 QJU917524 QTQ917524 RDM917524 RNI917524 RXE917524 SHA917524 SQW917524 TAS917524 TKO917524 TUK917524 UEG917524 UOC917524 UXY917524 VHU917524 VRQ917524 WBM917524 WLI917524 WVE917524 XFA917524 IS983060 SO983060 ACK983060 AMG983060 AWC983060 BFY983060 BPU983060 BZQ983060 CJM983060 CTI983060 DDE983060 DNA983060 DWW983060 EGS983060 EQO983060 FAK983060 FKG983060 FUC983060 GDY983060 GNU983060 GXQ983060 HHM983060 HRI983060 IBE983060 ILA983060 IUW983060 JES983060 JOO983060 JYK983060 KIG983060 KSC983060 LBY983060 LLU983060 LVQ983060 MFM983060 MPI983060 MZE983060 NJA983060 NSW983060 OCS983060 OMO983060 OWK983060 PGG983060 PQC983060 PZY983060 QJU983060 QTQ983060 RDM983060 RNI983060 RXE983060 SHA983060 SQW983060 TAS983060 TKO983060 TUK983060 UEG983060 UOC983060 UXY983060 VHU983060 VRQ983060 WBM983060 WLI983060 WVE983060 XFA983060" xr:uid="{92508440-7F9C-45D2-9357-294201C36F31}"/>
    <dataValidation allowBlank="1" showInputMessage="1" showErrorMessage="1" prompt="Annual Savings for Replacement"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D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D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D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D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D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D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D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D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D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D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D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D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D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D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IS18 SO18 ACK18 AMG18 AWC18 BFY18 BPU18 BZQ18 CJM18 CTI18 DDE18 DNA18 DWW18 EGS18 EQO18 FAK18 FKG18 FUC18 GDY18 GNU18 GXQ18 HHM18 HRI18 IBE18 ILA18 IUW18 JES18 JOO18 JYK18 KIG18 KSC18 LBY18 LLU18 LVQ18 MFM18 MPI18 MZE18 NJA18 NSW18 OCS18 OMO18 OWK18 PGG18 PQC18 PZY18 QJU18 QTQ18 RDM18 RNI18 RXE18 SHA18 SQW18 TAS18 TKO18 TUK18 UEG18 UOC18 UXY18 VHU18 VRQ18 WBM18 WLI18 WVE18 XFA18 IS65555 SO65555 ACK65555 AMG65555 AWC65555 BFY65555 BPU65555 BZQ65555 CJM65555 CTI65555 DDE65555 DNA65555 DWW65555 EGS65555 EQO65555 FAK65555 FKG65555 FUC65555 GDY65555 GNU65555 GXQ65555 HHM65555 HRI65555 IBE65555 ILA65555 IUW65555 JES65555 JOO65555 JYK65555 KIG65555 KSC65555 LBY65555 LLU65555 LVQ65555 MFM65555 MPI65555 MZE65555 NJA65555 NSW65555 OCS65555 OMO65555 OWK65555 PGG65555 PQC65555 PZY65555 QJU65555 QTQ65555 RDM65555 RNI65555 RXE65555 SHA65555 SQW65555 TAS65555 TKO65555 TUK65555 UEG65555 UOC65555 UXY65555 VHU65555 VRQ65555 WBM65555 WLI65555 WVE65555 XFA65555 IS131091 SO131091 ACK131091 AMG131091 AWC131091 BFY131091 BPU131091 BZQ131091 CJM131091 CTI131091 DDE131091 DNA131091 DWW131091 EGS131091 EQO131091 FAK131091 FKG131091 FUC131091 GDY131091 GNU131091 GXQ131091 HHM131091 HRI131091 IBE131091 ILA131091 IUW131091 JES131091 JOO131091 JYK131091 KIG131091 KSC131091 LBY131091 LLU131091 LVQ131091 MFM131091 MPI131091 MZE131091 NJA131091 NSW131091 OCS131091 OMO131091 OWK131091 PGG131091 PQC131091 PZY131091 QJU131091 QTQ131091 RDM131091 RNI131091 RXE131091 SHA131091 SQW131091 TAS131091 TKO131091 TUK131091 UEG131091 UOC131091 UXY131091 VHU131091 VRQ131091 WBM131091 WLI131091 WVE131091 XFA131091 IS196627 SO196627 ACK196627 AMG196627 AWC196627 BFY196627 BPU196627 BZQ196627 CJM196627 CTI196627 DDE196627 DNA196627 DWW196627 EGS196627 EQO196627 FAK196627 FKG196627 FUC196627 GDY196627 GNU196627 GXQ196627 HHM196627 HRI196627 IBE196627 ILA196627 IUW196627 JES196627 JOO196627 JYK196627 KIG196627 KSC196627 LBY196627 LLU196627 LVQ196627 MFM196627 MPI196627 MZE196627 NJA196627 NSW196627 OCS196627 OMO196627 OWK196627 PGG196627 PQC196627 PZY196627 QJU196627 QTQ196627 RDM196627 RNI196627 RXE196627 SHA196627 SQW196627 TAS196627 TKO196627 TUK196627 UEG196627 UOC196627 UXY196627 VHU196627 VRQ196627 WBM196627 WLI196627 WVE196627 XFA196627 IS262163 SO262163 ACK262163 AMG262163 AWC262163 BFY262163 BPU262163 BZQ262163 CJM262163 CTI262163 DDE262163 DNA262163 DWW262163 EGS262163 EQO262163 FAK262163 FKG262163 FUC262163 GDY262163 GNU262163 GXQ262163 HHM262163 HRI262163 IBE262163 ILA262163 IUW262163 JES262163 JOO262163 JYK262163 KIG262163 KSC262163 LBY262163 LLU262163 LVQ262163 MFM262163 MPI262163 MZE262163 NJA262163 NSW262163 OCS262163 OMO262163 OWK262163 PGG262163 PQC262163 PZY262163 QJU262163 QTQ262163 RDM262163 RNI262163 RXE262163 SHA262163 SQW262163 TAS262163 TKO262163 TUK262163 UEG262163 UOC262163 UXY262163 VHU262163 VRQ262163 WBM262163 WLI262163 WVE262163 XFA262163 IS327699 SO327699 ACK327699 AMG327699 AWC327699 BFY327699 BPU327699 BZQ327699 CJM327699 CTI327699 DDE327699 DNA327699 DWW327699 EGS327699 EQO327699 FAK327699 FKG327699 FUC327699 GDY327699 GNU327699 GXQ327699 HHM327699 HRI327699 IBE327699 ILA327699 IUW327699 JES327699 JOO327699 JYK327699 KIG327699 KSC327699 LBY327699 LLU327699 LVQ327699 MFM327699 MPI327699 MZE327699 NJA327699 NSW327699 OCS327699 OMO327699 OWK327699 PGG327699 PQC327699 PZY327699 QJU327699 QTQ327699 RDM327699 RNI327699 RXE327699 SHA327699 SQW327699 TAS327699 TKO327699 TUK327699 UEG327699 UOC327699 UXY327699 VHU327699 VRQ327699 WBM327699 WLI327699 WVE327699 XFA327699 IS393235 SO393235 ACK393235 AMG393235 AWC393235 BFY393235 BPU393235 BZQ393235 CJM393235 CTI393235 DDE393235 DNA393235 DWW393235 EGS393235 EQO393235 FAK393235 FKG393235 FUC393235 GDY393235 GNU393235 GXQ393235 HHM393235 HRI393235 IBE393235 ILA393235 IUW393235 JES393235 JOO393235 JYK393235 KIG393235 KSC393235 LBY393235 LLU393235 LVQ393235 MFM393235 MPI393235 MZE393235 NJA393235 NSW393235 OCS393235 OMO393235 OWK393235 PGG393235 PQC393235 PZY393235 QJU393235 QTQ393235 RDM393235 RNI393235 RXE393235 SHA393235 SQW393235 TAS393235 TKO393235 TUK393235 UEG393235 UOC393235 UXY393235 VHU393235 VRQ393235 WBM393235 WLI393235 WVE393235 XFA393235 IS458771 SO458771 ACK458771 AMG458771 AWC458771 BFY458771 BPU458771 BZQ458771 CJM458771 CTI458771 DDE458771 DNA458771 DWW458771 EGS458771 EQO458771 FAK458771 FKG458771 FUC458771 GDY458771 GNU458771 GXQ458771 HHM458771 HRI458771 IBE458771 ILA458771 IUW458771 JES458771 JOO458771 JYK458771 KIG458771 KSC458771 LBY458771 LLU458771 LVQ458771 MFM458771 MPI458771 MZE458771 NJA458771 NSW458771 OCS458771 OMO458771 OWK458771 PGG458771 PQC458771 PZY458771 QJU458771 QTQ458771 RDM458771 RNI458771 RXE458771 SHA458771 SQW458771 TAS458771 TKO458771 TUK458771 UEG458771 UOC458771 UXY458771 VHU458771 VRQ458771 WBM458771 WLI458771 WVE458771 XFA458771 IS524307 SO524307 ACK524307 AMG524307 AWC524307 BFY524307 BPU524307 BZQ524307 CJM524307 CTI524307 DDE524307 DNA524307 DWW524307 EGS524307 EQO524307 FAK524307 FKG524307 FUC524307 GDY524307 GNU524307 GXQ524307 HHM524307 HRI524307 IBE524307 ILA524307 IUW524307 JES524307 JOO524307 JYK524307 KIG524307 KSC524307 LBY524307 LLU524307 LVQ524307 MFM524307 MPI524307 MZE524307 NJA524307 NSW524307 OCS524307 OMO524307 OWK524307 PGG524307 PQC524307 PZY524307 QJU524307 QTQ524307 RDM524307 RNI524307 RXE524307 SHA524307 SQW524307 TAS524307 TKO524307 TUK524307 UEG524307 UOC524307 UXY524307 VHU524307 VRQ524307 WBM524307 WLI524307 WVE524307 XFA524307 IS589843 SO589843 ACK589843 AMG589843 AWC589843 BFY589843 BPU589843 BZQ589843 CJM589843 CTI589843 DDE589843 DNA589843 DWW589843 EGS589843 EQO589843 FAK589843 FKG589843 FUC589843 GDY589843 GNU589843 GXQ589843 HHM589843 HRI589843 IBE589843 ILA589843 IUW589843 JES589843 JOO589843 JYK589843 KIG589843 KSC589843 LBY589843 LLU589843 LVQ589843 MFM589843 MPI589843 MZE589843 NJA589843 NSW589843 OCS589843 OMO589843 OWK589843 PGG589843 PQC589843 PZY589843 QJU589843 QTQ589843 RDM589843 RNI589843 RXE589843 SHA589843 SQW589843 TAS589843 TKO589843 TUK589843 UEG589843 UOC589843 UXY589843 VHU589843 VRQ589843 WBM589843 WLI589843 WVE589843 XFA589843 IS655379 SO655379 ACK655379 AMG655379 AWC655379 BFY655379 BPU655379 BZQ655379 CJM655379 CTI655379 DDE655379 DNA655379 DWW655379 EGS655379 EQO655379 FAK655379 FKG655379 FUC655379 GDY655379 GNU655379 GXQ655379 HHM655379 HRI655379 IBE655379 ILA655379 IUW655379 JES655379 JOO655379 JYK655379 KIG655379 KSC655379 LBY655379 LLU655379 LVQ655379 MFM655379 MPI655379 MZE655379 NJA655379 NSW655379 OCS655379 OMO655379 OWK655379 PGG655379 PQC655379 PZY655379 QJU655379 QTQ655379 RDM655379 RNI655379 RXE655379 SHA655379 SQW655379 TAS655379 TKO655379 TUK655379 UEG655379 UOC655379 UXY655379 VHU655379 VRQ655379 WBM655379 WLI655379 WVE655379 XFA655379 IS720915 SO720915 ACK720915 AMG720915 AWC720915 BFY720915 BPU720915 BZQ720915 CJM720915 CTI720915 DDE720915 DNA720915 DWW720915 EGS720915 EQO720915 FAK720915 FKG720915 FUC720915 GDY720915 GNU720915 GXQ720915 HHM720915 HRI720915 IBE720915 ILA720915 IUW720915 JES720915 JOO720915 JYK720915 KIG720915 KSC720915 LBY720915 LLU720915 LVQ720915 MFM720915 MPI720915 MZE720915 NJA720915 NSW720915 OCS720915 OMO720915 OWK720915 PGG720915 PQC720915 PZY720915 QJU720915 QTQ720915 RDM720915 RNI720915 RXE720915 SHA720915 SQW720915 TAS720915 TKO720915 TUK720915 UEG720915 UOC720915 UXY720915 VHU720915 VRQ720915 WBM720915 WLI720915 WVE720915 XFA720915 IS786451 SO786451 ACK786451 AMG786451 AWC786451 BFY786451 BPU786451 BZQ786451 CJM786451 CTI786451 DDE786451 DNA786451 DWW786451 EGS786451 EQO786451 FAK786451 FKG786451 FUC786451 GDY786451 GNU786451 GXQ786451 HHM786451 HRI786451 IBE786451 ILA786451 IUW786451 JES786451 JOO786451 JYK786451 KIG786451 KSC786451 LBY786451 LLU786451 LVQ786451 MFM786451 MPI786451 MZE786451 NJA786451 NSW786451 OCS786451 OMO786451 OWK786451 PGG786451 PQC786451 PZY786451 QJU786451 QTQ786451 RDM786451 RNI786451 RXE786451 SHA786451 SQW786451 TAS786451 TKO786451 TUK786451 UEG786451 UOC786451 UXY786451 VHU786451 VRQ786451 WBM786451 WLI786451 WVE786451 XFA786451 IS851987 SO851987 ACK851987 AMG851987 AWC851987 BFY851987 BPU851987 BZQ851987 CJM851987 CTI851987 DDE851987 DNA851987 DWW851987 EGS851987 EQO851987 FAK851987 FKG851987 FUC851987 GDY851987 GNU851987 GXQ851987 HHM851987 HRI851987 IBE851987 ILA851987 IUW851987 JES851987 JOO851987 JYK851987 KIG851987 KSC851987 LBY851987 LLU851987 LVQ851987 MFM851987 MPI851987 MZE851987 NJA851987 NSW851987 OCS851987 OMO851987 OWK851987 PGG851987 PQC851987 PZY851987 QJU851987 QTQ851987 RDM851987 RNI851987 RXE851987 SHA851987 SQW851987 TAS851987 TKO851987 TUK851987 UEG851987 UOC851987 UXY851987 VHU851987 VRQ851987 WBM851987 WLI851987 WVE851987 XFA851987 IS917523 SO917523 ACK917523 AMG917523 AWC917523 BFY917523 BPU917523 BZQ917523 CJM917523 CTI917523 DDE917523 DNA917523 DWW917523 EGS917523 EQO917523 FAK917523 FKG917523 FUC917523 GDY917523 GNU917523 GXQ917523 HHM917523 HRI917523 IBE917523 ILA917523 IUW917523 JES917523 JOO917523 JYK917523 KIG917523 KSC917523 LBY917523 LLU917523 LVQ917523 MFM917523 MPI917523 MZE917523 NJA917523 NSW917523 OCS917523 OMO917523 OWK917523 PGG917523 PQC917523 PZY917523 QJU917523 QTQ917523 RDM917523 RNI917523 RXE917523 SHA917523 SQW917523 TAS917523 TKO917523 TUK917523 UEG917523 UOC917523 UXY917523 VHU917523 VRQ917523 WBM917523 WLI917523 WVE917523 XFA917523 IS983059 SO983059 ACK983059 AMG983059 AWC983059 BFY983059 BPU983059 BZQ983059 CJM983059 CTI983059 DDE983059 DNA983059 DWW983059 EGS983059 EQO983059 FAK983059 FKG983059 FUC983059 GDY983059 GNU983059 GXQ983059 HHM983059 HRI983059 IBE983059 ILA983059 IUW983059 JES983059 JOO983059 JYK983059 KIG983059 KSC983059 LBY983059 LLU983059 LVQ983059 MFM983059 MPI983059 MZE983059 NJA983059 NSW983059 OCS983059 OMO983059 OWK983059 PGG983059 PQC983059 PZY983059 QJU983059 QTQ983059 RDM983059 RNI983059 RXE983059 SHA983059 SQW983059 TAS983059 TKO983059 TUK983059 UEG983059 UOC983059 UXY983059 VHU983059 VRQ983059 WBM983059 WLI983059 WVE983059 XFA983059" xr:uid="{4B44E4EC-F6E3-4963-B2C9-6FAC92F97385}"/>
    <dataValidation allowBlank="1" showInputMessage="1" showErrorMessage="1" promptTitle="Cost of Replacement" prompt="Replacement cost to include: Window AC unit, labor to install, and recycling of existing unit." sqref="IS15 SO15 ACK15 AMG15 AWC15 BFY15 BPU15 BZQ15 CJM15 CTI15 DDE15 DNA15 DWW15 EGS15 EQO15 FAK15 FKG15 FUC15 GDY15 GNU15 GXQ15 HHM15 HRI15 IBE15 ILA15 IUW15 JES15 JOO15 JYK15 KIG15 KSC15 LBY15 LLU15 LVQ15 MFM15 MPI15 MZE15 NJA15 NSW15 OCS15 OMO15 OWK15 PGG15 PQC15 PZY15 QJU15 QTQ15 RDM15 RNI15 RXE15 SHA15 SQW15 TAS15 TKO15 TUK15 UEG15 UOC15 UXY15 VHU15 VRQ15 WBM15 WLI15 WVE15 XFA15 IS65552 SO65552 ACK65552 AMG65552 AWC65552 BFY65552 BPU65552 BZQ65552 CJM65552 CTI65552 DDE65552 DNA65552 DWW65552 EGS65552 EQO65552 FAK65552 FKG65552 FUC65552 GDY65552 GNU65552 GXQ65552 HHM65552 HRI65552 IBE65552 ILA65552 IUW65552 JES65552 JOO65552 JYK65552 KIG65552 KSC65552 LBY65552 LLU65552 LVQ65552 MFM65552 MPI65552 MZE65552 NJA65552 NSW65552 OCS65552 OMO65552 OWK65552 PGG65552 PQC65552 PZY65552 QJU65552 QTQ65552 RDM65552 RNI65552 RXE65552 SHA65552 SQW65552 TAS65552 TKO65552 TUK65552 UEG65552 UOC65552 UXY65552 VHU65552 VRQ65552 WBM65552 WLI65552 WVE65552 XFA65552 IS131088 SO131088 ACK131088 AMG131088 AWC131088 BFY131088 BPU131088 BZQ131088 CJM131088 CTI131088 DDE131088 DNA131088 DWW131088 EGS131088 EQO131088 FAK131088 FKG131088 FUC131088 GDY131088 GNU131088 GXQ131088 HHM131088 HRI131088 IBE131088 ILA131088 IUW131088 JES131088 JOO131088 JYK131088 KIG131088 KSC131088 LBY131088 LLU131088 LVQ131088 MFM131088 MPI131088 MZE131088 NJA131088 NSW131088 OCS131088 OMO131088 OWK131088 PGG131088 PQC131088 PZY131088 QJU131088 QTQ131088 RDM131088 RNI131088 RXE131088 SHA131088 SQW131088 TAS131088 TKO131088 TUK131088 UEG131088 UOC131088 UXY131088 VHU131088 VRQ131088 WBM131088 WLI131088 WVE131088 XFA131088 IS196624 SO196624 ACK196624 AMG196624 AWC196624 BFY196624 BPU196624 BZQ196624 CJM196624 CTI196624 DDE196624 DNA196624 DWW196624 EGS196624 EQO196624 FAK196624 FKG196624 FUC196624 GDY196624 GNU196624 GXQ196624 HHM196624 HRI196624 IBE196624 ILA196624 IUW196624 JES196624 JOO196624 JYK196624 KIG196624 KSC196624 LBY196624 LLU196624 LVQ196624 MFM196624 MPI196624 MZE196624 NJA196624 NSW196624 OCS196624 OMO196624 OWK196624 PGG196624 PQC196624 PZY196624 QJU196624 QTQ196624 RDM196624 RNI196624 RXE196624 SHA196624 SQW196624 TAS196624 TKO196624 TUK196624 UEG196624 UOC196624 UXY196624 VHU196624 VRQ196624 WBM196624 WLI196624 WVE196624 XFA196624 IS262160 SO262160 ACK262160 AMG262160 AWC262160 BFY262160 BPU262160 BZQ262160 CJM262160 CTI262160 DDE262160 DNA262160 DWW262160 EGS262160 EQO262160 FAK262160 FKG262160 FUC262160 GDY262160 GNU262160 GXQ262160 HHM262160 HRI262160 IBE262160 ILA262160 IUW262160 JES262160 JOO262160 JYK262160 KIG262160 KSC262160 LBY262160 LLU262160 LVQ262160 MFM262160 MPI262160 MZE262160 NJA262160 NSW262160 OCS262160 OMO262160 OWK262160 PGG262160 PQC262160 PZY262160 QJU262160 QTQ262160 RDM262160 RNI262160 RXE262160 SHA262160 SQW262160 TAS262160 TKO262160 TUK262160 UEG262160 UOC262160 UXY262160 VHU262160 VRQ262160 WBM262160 WLI262160 WVE262160 XFA262160 IS327696 SO327696 ACK327696 AMG327696 AWC327696 BFY327696 BPU327696 BZQ327696 CJM327696 CTI327696 DDE327696 DNA327696 DWW327696 EGS327696 EQO327696 FAK327696 FKG327696 FUC327696 GDY327696 GNU327696 GXQ327696 HHM327696 HRI327696 IBE327696 ILA327696 IUW327696 JES327696 JOO327696 JYK327696 KIG327696 KSC327696 LBY327696 LLU327696 LVQ327696 MFM327696 MPI327696 MZE327696 NJA327696 NSW327696 OCS327696 OMO327696 OWK327696 PGG327696 PQC327696 PZY327696 QJU327696 QTQ327696 RDM327696 RNI327696 RXE327696 SHA327696 SQW327696 TAS327696 TKO327696 TUK327696 UEG327696 UOC327696 UXY327696 VHU327696 VRQ327696 WBM327696 WLI327696 WVE327696 XFA327696 IS393232 SO393232 ACK393232 AMG393232 AWC393232 BFY393232 BPU393232 BZQ393232 CJM393232 CTI393232 DDE393232 DNA393232 DWW393232 EGS393232 EQO393232 FAK393232 FKG393232 FUC393232 GDY393232 GNU393232 GXQ393232 HHM393232 HRI393232 IBE393232 ILA393232 IUW393232 JES393232 JOO393232 JYK393232 KIG393232 KSC393232 LBY393232 LLU393232 LVQ393232 MFM393232 MPI393232 MZE393232 NJA393232 NSW393232 OCS393232 OMO393232 OWK393232 PGG393232 PQC393232 PZY393232 QJU393232 QTQ393232 RDM393232 RNI393232 RXE393232 SHA393232 SQW393232 TAS393232 TKO393232 TUK393232 UEG393232 UOC393232 UXY393232 VHU393232 VRQ393232 WBM393232 WLI393232 WVE393232 XFA393232 IS458768 SO458768 ACK458768 AMG458768 AWC458768 BFY458768 BPU458768 BZQ458768 CJM458768 CTI458768 DDE458768 DNA458768 DWW458768 EGS458768 EQO458768 FAK458768 FKG458768 FUC458768 GDY458768 GNU458768 GXQ458768 HHM458768 HRI458768 IBE458768 ILA458768 IUW458768 JES458768 JOO458768 JYK458768 KIG458768 KSC458768 LBY458768 LLU458768 LVQ458768 MFM458768 MPI458768 MZE458768 NJA458768 NSW458768 OCS458768 OMO458768 OWK458768 PGG458768 PQC458768 PZY458768 QJU458768 QTQ458768 RDM458768 RNI458768 RXE458768 SHA458768 SQW458768 TAS458768 TKO458768 TUK458768 UEG458768 UOC458768 UXY458768 VHU458768 VRQ458768 WBM458768 WLI458768 WVE458768 XFA458768 IS524304 SO524304 ACK524304 AMG524304 AWC524304 BFY524304 BPU524304 BZQ524304 CJM524304 CTI524304 DDE524304 DNA524304 DWW524304 EGS524304 EQO524304 FAK524304 FKG524304 FUC524304 GDY524304 GNU524304 GXQ524304 HHM524304 HRI524304 IBE524304 ILA524304 IUW524304 JES524304 JOO524304 JYK524304 KIG524304 KSC524304 LBY524304 LLU524304 LVQ524304 MFM524304 MPI524304 MZE524304 NJA524304 NSW524304 OCS524304 OMO524304 OWK524304 PGG524304 PQC524304 PZY524304 QJU524304 QTQ524304 RDM524304 RNI524304 RXE524304 SHA524304 SQW524304 TAS524304 TKO524304 TUK524304 UEG524304 UOC524304 UXY524304 VHU524304 VRQ524304 WBM524304 WLI524304 WVE524304 XFA524304 IS589840 SO589840 ACK589840 AMG589840 AWC589840 BFY589840 BPU589840 BZQ589840 CJM589840 CTI589840 DDE589840 DNA589840 DWW589840 EGS589840 EQO589840 FAK589840 FKG589840 FUC589840 GDY589840 GNU589840 GXQ589840 HHM589840 HRI589840 IBE589840 ILA589840 IUW589840 JES589840 JOO589840 JYK589840 KIG589840 KSC589840 LBY589840 LLU589840 LVQ589840 MFM589840 MPI589840 MZE589840 NJA589840 NSW589840 OCS589840 OMO589840 OWK589840 PGG589840 PQC589840 PZY589840 QJU589840 QTQ589840 RDM589840 RNI589840 RXE589840 SHA589840 SQW589840 TAS589840 TKO589840 TUK589840 UEG589840 UOC589840 UXY589840 VHU589840 VRQ589840 WBM589840 WLI589840 WVE589840 XFA589840 IS655376 SO655376 ACK655376 AMG655376 AWC655376 BFY655376 BPU655376 BZQ655376 CJM655376 CTI655376 DDE655376 DNA655376 DWW655376 EGS655376 EQO655376 FAK655376 FKG655376 FUC655376 GDY655376 GNU655376 GXQ655376 HHM655376 HRI655376 IBE655376 ILA655376 IUW655376 JES655376 JOO655376 JYK655376 KIG655376 KSC655376 LBY655376 LLU655376 LVQ655376 MFM655376 MPI655376 MZE655376 NJA655376 NSW655376 OCS655376 OMO655376 OWK655376 PGG655376 PQC655376 PZY655376 QJU655376 QTQ655376 RDM655376 RNI655376 RXE655376 SHA655376 SQW655376 TAS655376 TKO655376 TUK655376 UEG655376 UOC655376 UXY655376 VHU655376 VRQ655376 WBM655376 WLI655376 WVE655376 XFA655376 IS720912 SO720912 ACK720912 AMG720912 AWC720912 BFY720912 BPU720912 BZQ720912 CJM720912 CTI720912 DDE720912 DNA720912 DWW720912 EGS720912 EQO720912 FAK720912 FKG720912 FUC720912 GDY720912 GNU720912 GXQ720912 HHM720912 HRI720912 IBE720912 ILA720912 IUW720912 JES720912 JOO720912 JYK720912 KIG720912 KSC720912 LBY720912 LLU720912 LVQ720912 MFM720912 MPI720912 MZE720912 NJA720912 NSW720912 OCS720912 OMO720912 OWK720912 PGG720912 PQC720912 PZY720912 QJU720912 QTQ720912 RDM720912 RNI720912 RXE720912 SHA720912 SQW720912 TAS720912 TKO720912 TUK720912 UEG720912 UOC720912 UXY720912 VHU720912 VRQ720912 WBM720912 WLI720912 WVE720912 XFA720912 IS786448 SO786448 ACK786448 AMG786448 AWC786448 BFY786448 BPU786448 BZQ786448 CJM786448 CTI786448 DDE786448 DNA786448 DWW786448 EGS786448 EQO786448 FAK786448 FKG786448 FUC786448 GDY786448 GNU786448 GXQ786448 HHM786448 HRI786448 IBE786448 ILA786448 IUW786448 JES786448 JOO786448 JYK786448 KIG786448 KSC786448 LBY786448 LLU786448 LVQ786448 MFM786448 MPI786448 MZE786448 NJA786448 NSW786448 OCS786448 OMO786448 OWK786448 PGG786448 PQC786448 PZY786448 QJU786448 QTQ786448 RDM786448 RNI786448 RXE786448 SHA786448 SQW786448 TAS786448 TKO786448 TUK786448 UEG786448 UOC786448 UXY786448 VHU786448 VRQ786448 WBM786448 WLI786448 WVE786448 XFA786448 IS851984 SO851984 ACK851984 AMG851984 AWC851984 BFY851984 BPU851984 BZQ851984 CJM851984 CTI851984 DDE851984 DNA851984 DWW851984 EGS851984 EQO851984 FAK851984 FKG851984 FUC851984 GDY851984 GNU851984 GXQ851984 HHM851984 HRI851984 IBE851984 ILA851984 IUW851984 JES851984 JOO851984 JYK851984 KIG851984 KSC851984 LBY851984 LLU851984 LVQ851984 MFM851984 MPI851984 MZE851984 NJA851984 NSW851984 OCS851984 OMO851984 OWK851984 PGG851984 PQC851984 PZY851984 QJU851984 QTQ851984 RDM851984 RNI851984 RXE851984 SHA851984 SQW851984 TAS851984 TKO851984 TUK851984 UEG851984 UOC851984 UXY851984 VHU851984 VRQ851984 WBM851984 WLI851984 WVE851984 XFA851984 IS917520 SO917520 ACK917520 AMG917520 AWC917520 BFY917520 BPU917520 BZQ917520 CJM917520 CTI917520 DDE917520 DNA917520 DWW917520 EGS917520 EQO917520 FAK917520 FKG917520 FUC917520 GDY917520 GNU917520 GXQ917520 HHM917520 HRI917520 IBE917520 ILA917520 IUW917520 JES917520 JOO917520 JYK917520 KIG917520 KSC917520 LBY917520 LLU917520 LVQ917520 MFM917520 MPI917520 MZE917520 NJA917520 NSW917520 OCS917520 OMO917520 OWK917520 PGG917520 PQC917520 PZY917520 QJU917520 QTQ917520 RDM917520 RNI917520 RXE917520 SHA917520 SQW917520 TAS917520 TKO917520 TUK917520 UEG917520 UOC917520 UXY917520 VHU917520 VRQ917520 WBM917520 WLI917520 WVE917520 XFA917520 IS983056 SO983056 ACK983056 AMG983056 AWC983056 BFY983056 BPU983056 BZQ983056 CJM983056 CTI983056 DDE983056 DNA983056 DWW983056 EGS983056 EQO983056 FAK983056 FKG983056 FUC983056 GDY983056 GNU983056 GXQ983056 HHM983056 HRI983056 IBE983056 ILA983056 IUW983056 JES983056 JOO983056 JYK983056 KIG983056 KSC983056 LBY983056 LLU983056 LVQ983056 MFM983056 MPI983056 MZE983056 NJA983056 NSW983056 OCS983056 OMO983056 OWK983056 PGG983056 PQC983056 PZY983056 QJU983056 QTQ983056 RDM983056 RNI983056 RXE983056 SHA983056 SQW983056 TAS983056 TKO983056 TUK983056 UEG983056 UOC983056 UXY983056 VHU983056 VRQ983056 WBM983056 WLI983056 WVE983056 XFA983056 D15 IZ15 SV15 ACR15 AMN15 AWJ15 BGF15 BQB15 BZX15 CJT15 CTP15 DDL15 DNH15 DXD15 EGZ15 EQV15 FAR15 FKN15 FUJ15 GEF15 GOB15 GXX15 HHT15 HRP15 IBL15 ILH15 IVD15 JEZ15 JOV15 JYR15 KIN15 KSJ15 LCF15 LMB15 LVX15 MFT15 MPP15 MZL15 NJH15 NTD15 OCZ15 OMV15 OWR15 PGN15 PQJ15 QAF15 QKB15 QTX15 RDT15 RNP15 RXL15 SHH15 SRD15 TAZ15 TKV15 TUR15 UEN15 UOJ15 UYF15 VIB15 VRX15 WBT15 WLP15 WVL15 D65552 IZ65552 SV65552 ACR65552 AMN65552 AWJ65552 BGF65552 BQB65552 BZX65552 CJT65552 CTP65552 DDL65552 DNH65552 DXD65552 EGZ65552 EQV65552 FAR65552 FKN65552 FUJ65552 GEF65552 GOB65552 GXX65552 HHT65552 HRP65552 IBL65552 ILH65552 IVD65552 JEZ65552 JOV65552 JYR65552 KIN65552 KSJ65552 LCF65552 LMB65552 LVX65552 MFT65552 MPP65552 MZL65552 NJH65552 NTD65552 OCZ65552 OMV65552 OWR65552 PGN65552 PQJ65552 QAF65552 QKB65552 QTX65552 RDT65552 RNP65552 RXL65552 SHH65552 SRD65552 TAZ65552 TKV65552 TUR65552 UEN65552 UOJ65552 UYF65552 VIB65552 VRX65552 WBT65552 WLP65552 WVL65552 D131088 IZ131088 SV131088 ACR131088 AMN131088 AWJ131088 BGF131088 BQB131088 BZX131088 CJT131088 CTP131088 DDL131088 DNH131088 DXD131088 EGZ131088 EQV131088 FAR131088 FKN131088 FUJ131088 GEF131088 GOB131088 GXX131088 HHT131088 HRP131088 IBL131088 ILH131088 IVD131088 JEZ131088 JOV131088 JYR131088 KIN131088 KSJ131088 LCF131088 LMB131088 LVX131088 MFT131088 MPP131088 MZL131088 NJH131088 NTD131088 OCZ131088 OMV131088 OWR131088 PGN131088 PQJ131088 QAF131088 QKB131088 QTX131088 RDT131088 RNP131088 RXL131088 SHH131088 SRD131088 TAZ131088 TKV131088 TUR131088 UEN131088 UOJ131088 UYF131088 VIB131088 VRX131088 WBT131088 WLP131088 WVL131088 D196624 IZ196624 SV196624 ACR196624 AMN196624 AWJ196624 BGF196624 BQB196624 BZX196624 CJT196624 CTP196624 DDL196624 DNH196624 DXD196624 EGZ196624 EQV196624 FAR196624 FKN196624 FUJ196624 GEF196624 GOB196624 GXX196624 HHT196624 HRP196624 IBL196624 ILH196624 IVD196624 JEZ196624 JOV196624 JYR196624 KIN196624 KSJ196624 LCF196624 LMB196624 LVX196624 MFT196624 MPP196624 MZL196624 NJH196624 NTD196624 OCZ196624 OMV196624 OWR196624 PGN196624 PQJ196624 QAF196624 QKB196624 QTX196624 RDT196624 RNP196624 RXL196624 SHH196624 SRD196624 TAZ196624 TKV196624 TUR196624 UEN196624 UOJ196624 UYF196624 VIB196624 VRX196624 WBT196624 WLP196624 WVL196624 D262160 IZ262160 SV262160 ACR262160 AMN262160 AWJ262160 BGF262160 BQB262160 BZX262160 CJT262160 CTP262160 DDL262160 DNH262160 DXD262160 EGZ262160 EQV262160 FAR262160 FKN262160 FUJ262160 GEF262160 GOB262160 GXX262160 HHT262160 HRP262160 IBL262160 ILH262160 IVD262160 JEZ262160 JOV262160 JYR262160 KIN262160 KSJ262160 LCF262160 LMB262160 LVX262160 MFT262160 MPP262160 MZL262160 NJH262160 NTD262160 OCZ262160 OMV262160 OWR262160 PGN262160 PQJ262160 QAF262160 QKB262160 QTX262160 RDT262160 RNP262160 RXL262160 SHH262160 SRD262160 TAZ262160 TKV262160 TUR262160 UEN262160 UOJ262160 UYF262160 VIB262160 VRX262160 WBT262160 WLP262160 WVL262160 D327696 IZ327696 SV327696 ACR327696 AMN327696 AWJ327696 BGF327696 BQB327696 BZX327696 CJT327696 CTP327696 DDL327696 DNH327696 DXD327696 EGZ327696 EQV327696 FAR327696 FKN327696 FUJ327696 GEF327696 GOB327696 GXX327696 HHT327696 HRP327696 IBL327696 ILH327696 IVD327696 JEZ327696 JOV327696 JYR327696 KIN327696 KSJ327696 LCF327696 LMB327696 LVX327696 MFT327696 MPP327696 MZL327696 NJH327696 NTD327696 OCZ327696 OMV327696 OWR327696 PGN327696 PQJ327696 QAF327696 QKB327696 QTX327696 RDT327696 RNP327696 RXL327696 SHH327696 SRD327696 TAZ327696 TKV327696 TUR327696 UEN327696 UOJ327696 UYF327696 VIB327696 VRX327696 WBT327696 WLP327696 WVL327696 D393232 IZ393232 SV393232 ACR393232 AMN393232 AWJ393232 BGF393232 BQB393232 BZX393232 CJT393232 CTP393232 DDL393232 DNH393232 DXD393232 EGZ393232 EQV393232 FAR393232 FKN393232 FUJ393232 GEF393232 GOB393232 GXX393232 HHT393232 HRP393232 IBL393232 ILH393232 IVD393232 JEZ393232 JOV393232 JYR393232 KIN393232 KSJ393232 LCF393232 LMB393232 LVX393232 MFT393232 MPP393232 MZL393232 NJH393232 NTD393232 OCZ393232 OMV393232 OWR393232 PGN393232 PQJ393232 QAF393232 QKB393232 QTX393232 RDT393232 RNP393232 RXL393232 SHH393232 SRD393232 TAZ393232 TKV393232 TUR393232 UEN393232 UOJ393232 UYF393232 VIB393232 VRX393232 WBT393232 WLP393232 WVL393232 D458768 IZ458768 SV458768 ACR458768 AMN458768 AWJ458768 BGF458768 BQB458768 BZX458768 CJT458768 CTP458768 DDL458768 DNH458768 DXD458768 EGZ458768 EQV458768 FAR458768 FKN458768 FUJ458768 GEF458768 GOB458768 GXX458768 HHT458768 HRP458768 IBL458768 ILH458768 IVD458768 JEZ458768 JOV458768 JYR458768 KIN458768 KSJ458768 LCF458768 LMB458768 LVX458768 MFT458768 MPP458768 MZL458768 NJH458768 NTD458768 OCZ458768 OMV458768 OWR458768 PGN458768 PQJ458768 QAF458768 QKB458768 QTX458768 RDT458768 RNP458768 RXL458768 SHH458768 SRD458768 TAZ458768 TKV458768 TUR458768 UEN458768 UOJ458768 UYF458768 VIB458768 VRX458768 WBT458768 WLP458768 WVL458768 D524304 IZ524304 SV524304 ACR524304 AMN524304 AWJ524304 BGF524304 BQB524304 BZX524304 CJT524304 CTP524304 DDL524304 DNH524304 DXD524304 EGZ524304 EQV524304 FAR524304 FKN524304 FUJ524304 GEF524304 GOB524304 GXX524304 HHT524304 HRP524304 IBL524304 ILH524304 IVD524304 JEZ524304 JOV524304 JYR524304 KIN524304 KSJ524304 LCF524304 LMB524304 LVX524304 MFT524304 MPP524304 MZL524304 NJH524304 NTD524304 OCZ524304 OMV524304 OWR524304 PGN524304 PQJ524304 QAF524304 QKB524304 QTX524304 RDT524304 RNP524304 RXL524304 SHH524304 SRD524304 TAZ524304 TKV524304 TUR524304 UEN524304 UOJ524304 UYF524304 VIB524304 VRX524304 WBT524304 WLP524304 WVL524304 D589840 IZ589840 SV589840 ACR589840 AMN589840 AWJ589840 BGF589840 BQB589840 BZX589840 CJT589840 CTP589840 DDL589840 DNH589840 DXD589840 EGZ589840 EQV589840 FAR589840 FKN589840 FUJ589840 GEF589840 GOB589840 GXX589840 HHT589840 HRP589840 IBL589840 ILH589840 IVD589840 JEZ589840 JOV589840 JYR589840 KIN589840 KSJ589840 LCF589840 LMB589840 LVX589840 MFT589840 MPP589840 MZL589840 NJH589840 NTD589840 OCZ589840 OMV589840 OWR589840 PGN589840 PQJ589840 QAF589840 QKB589840 QTX589840 RDT589840 RNP589840 RXL589840 SHH589840 SRD589840 TAZ589840 TKV589840 TUR589840 UEN589840 UOJ589840 UYF589840 VIB589840 VRX589840 WBT589840 WLP589840 WVL589840 D655376 IZ655376 SV655376 ACR655376 AMN655376 AWJ655376 BGF655376 BQB655376 BZX655376 CJT655376 CTP655376 DDL655376 DNH655376 DXD655376 EGZ655376 EQV655376 FAR655376 FKN655376 FUJ655376 GEF655376 GOB655376 GXX655376 HHT655376 HRP655376 IBL655376 ILH655376 IVD655376 JEZ655376 JOV655376 JYR655376 KIN655376 KSJ655376 LCF655376 LMB655376 LVX655376 MFT655376 MPP655376 MZL655376 NJH655376 NTD655376 OCZ655376 OMV655376 OWR655376 PGN655376 PQJ655376 QAF655376 QKB655376 QTX655376 RDT655376 RNP655376 RXL655376 SHH655376 SRD655376 TAZ655376 TKV655376 TUR655376 UEN655376 UOJ655376 UYF655376 VIB655376 VRX655376 WBT655376 WLP655376 WVL655376 D720912 IZ720912 SV720912 ACR720912 AMN720912 AWJ720912 BGF720912 BQB720912 BZX720912 CJT720912 CTP720912 DDL720912 DNH720912 DXD720912 EGZ720912 EQV720912 FAR720912 FKN720912 FUJ720912 GEF720912 GOB720912 GXX720912 HHT720912 HRP720912 IBL720912 ILH720912 IVD720912 JEZ720912 JOV720912 JYR720912 KIN720912 KSJ720912 LCF720912 LMB720912 LVX720912 MFT720912 MPP720912 MZL720912 NJH720912 NTD720912 OCZ720912 OMV720912 OWR720912 PGN720912 PQJ720912 QAF720912 QKB720912 QTX720912 RDT720912 RNP720912 RXL720912 SHH720912 SRD720912 TAZ720912 TKV720912 TUR720912 UEN720912 UOJ720912 UYF720912 VIB720912 VRX720912 WBT720912 WLP720912 WVL720912 D786448 IZ786448 SV786448 ACR786448 AMN786448 AWJ786448 BGF786448 BQB786448 BZX786448 CJT786448 CTP786448 DDL786448 DNH786448 DXD786448 EGZ786448 EQV786448 FAR786448 FKN786448 FUJ786448 GEF786448 GOB786448 GXX786448 HHT786448 HRP786448 IBL786448 ILH786448 IVD786448 JEZ786448 JOV786448 JYR786448 KIN786448 KSJ786448 LCF786448 LMB786448 LVX786448 MFT786448 MPP786448 MZL786448 NJH786448 NTD786448 OCZ786448 OMV786448 OWR786448 PGN786448 PQJ786448 QAF786448 QKB786448 QTX786448 RDT786448 RNP786448 RXL786448 SHH786448 SRD786448 TAZ786448 TKV786448 TUR786448 UEN786448 UOJ786448 UYF786448 VIB786448 VRX786448 WBT786448 WLP786448 WVL786448 D851984 IZ851984 SV851984 ACR851984 AMN851984 AWJ851984 BGF851984 BQB851984 BZX851984 CJT851984 CTP851984 DDL851984 DNH851984 DXD851984 EGZ851984 EQV851984 FAR851984 FKN851984 FUJ851984 GEF851984 GOB851984 GXX851984 HHT851984 HRP851984 IBL851984 ILH851984 IVD851984 JEZ851984 JOV851984 JYR851984 KIN851984 KSJ851984 LCF851984 LMB851984 LVX851984 MFT851984 MPP851984 MZL851984 NJH851984 NTD851984 OCZ851984 OMV851984 OWR851984 PGN851984 PQJ851984 QAF851984 QKB851984 QTX851984 RDT851984 RNP851984 RXL851984 SHH851984 SRD851984 TAZ851984 TKV851984 TUR851984 UEN851984 UOJ851984 UYF851984 VIB851984 VRX851984 WBT851984 WLP851984 WVL851984 D917520 IZ917520 SV917520 ACR917520 AMN917520 AWJ917520 BGF917520 BQB917520 BZX917520 CJT917520 CTP917520 DDL917520 DNH917520 DXD917520 EGZ917520 EQV917520 FAR917520 FKN917520 FUJ917520 GEF917520 GOB917520 GXX917520 HHT917520 HRP917520 IBL917520 ILH917520 IVD917520 JEZ917520 JOV917520 JYR917520 KIN917520 KSJ917520 LCF917520 LMB917520 LVX917520 MFT917520 MPP917520 MZL917520 NJH917520 NTD917520 OCZ917520 OMV917520 OWR917520 PGN917520 PQJ917520 QAF917520 QKB917520 QTX917520 RDT917520 RNP917520 RXL917520 SHH917520 SRD917520 TAZ917520 TKV917520 TUR917520 UEN917520 UOJ917520 UYF917520 VIB917520 VRX917520 WBT917520 WLP917520 WVL917520 D983056 IZ983056 SV983056 ACR983056 AMN983056 AWJ983056 BGF983056 BQB983056 BZX983056 CJT983056 CTP983056 DDL983056 DNH983056 DXD983056 EGZ983056 EQV983056 FAR983056 FKN983056 FUJ983056 GEF983056 GOB983056 GXX983056 HHT983056 HRP983056 IBL983056 ILH983056 IVD983056 JEZ983056 JOV983056 JYR983056 KIN983056 KSJ983056 LCF983056 LMB983056 LVX983056 MFT983056 MPP983056 MZL983056 NJH983056 NTD983056 OCZ983056 OMV983056 OWR983056 PGN983056 PQJ983056 QAF983056 QKB983056 QTX983056 RDT983056 RNP983056 RXL983056 SHH983056 SRD983056 TAZ983056 TKV983056 TUR983056 UEN983056 UOJ983056 UYF983056 VIB983056 VRX983056 WBT983056 WLP983056 WVL983056" xr:uid="{8208FFC5-5F9D-4AD8-9106-813F93FF8011}"/>
    <dataValidation allowBlank="1" showInputMessage="1" showErrorMessage="1" promptTitle="Annual Usage of Replacement" prompt="Enter the Annual Usage of this unit as found on the (Yellow) Energy Guide. " sqref="IS14 SO14 ACK14 AMG14 AWC14 BFY14 BPU14 BZQ14 CJM14 CTI14 DDE14 DNA14 DWW14 EGS14 EQO14 FAK14 FKG14 FUC14 GDY14 GNU14 GXQ14 HHM14 HRI14 IBE14 ILA14 IUW14 JES14 JOO14 JYK14 KIG14 KSC14 LBY14 LLU14 LVQ14 MFM14 MPI14 MZE14 NJA14 NSW14 OCS14 OMO14 OWK14 PGG14 PQC14 PZY14 QJU14 QTQ14 RDM14 RNI14 RXE14 SHA14 SQW14 TAS14 TKO14 TUK14 UEG14 UOC14 UXY14 VHU14 VRQ14 WBM14 WLI14 WVE14 XFA14 IS65551 SO65551 ACK65551 AMG65551 AWC65551 BFY65551 BPU65551 BZQ65551 CJM65551 CTI65551 DDE65551 DNA65551 DWW65551 EGS65551 EQO65551 FAK65551 FKG65551 FUC65551 GDY65551 GNU65551 GXQ65551 HHM65551 HRI65551 IBE65551 ILA65551 IUW65551 JES65551 JOO65551 JYK65551 KIG65551 KSC65551 LBY65551 LLU65551 LVQ65551 MFM65551 MPI65551 MZE65551 NJA65551 NSW65551 OCS65551 OMO65551 OWK65551 PGG65551 PQC65551 PZY65551 QJU65551 QTQ65551 RDM65551 RNI65551 RXE65551 SHA65551 SQW65551 TAS65551 TKO65551 TUK65551 UEG65551 UOC65551 UXY65551 VHU65551 VRQ65551 WBM65551 WLI65551 WVE65551 XFA65551 IS131087 SO131087 ACK131087 AMG131087 AWC131087 BFY131087 BPU131087 BZQ131087 CJM131087 CTI131087 DDE131087 DNA131087 DWW131087 EGS131087 EQO131087 FAK131087 FKG131087 FUC131087 GDY131087 GNU131087 GXQ131087 HHM131087 HRI131087 IBE131087 ILA131087 IUW131087 JES131087 JOO131087 JYK131087 KIG131087 KSC131087 LBY131087 LLU131087 LVQ131087 MFM131087 MPI131087 MZE131087 NJA131087 NSW131087 OCS131087 OMO131087 OWK131087 PGG131087 PQC131087 PZY131087 QJU131087 QTQ131087 RDM131087 RNI131087 RXE131087 SHA131087 SQW131087 TAS131087 TKO131087 TUK131087 UEG131087 UOC131087 UXY131087 VHU131087 VRQ131087 WBM131087 WLI131087 WVE131087 XFA131087 IS196623 SO196623 ACK196623 AMG196623 AWC196623 BFY196623 BPU196623 BZQ196623 CJM196623 CTI196623 DDE196623 DNA196623 DWW196623 EGS196623 EQO196623 FAK196623 FKG196623 FUC196623 GDY196623 GNU196623 GXQ196623 HHM196623 HRI196623 IBE196623 ILA196623 IUW196623 JES196623 JOO196623 JYK196623 KIG196623 KSC196623 LBY196623 LLU196623 LVQ196623 MFM196623 MPI196623 MZE196623 NJA196623 NSW196623 OCS196623 OMO196623 OWK196623 PGG196623 PQC196623 PZY196623 QJU196623 QTQ196623 RDM196623 RNI196623 RXE196623 SHA196623 SQW196623 TAS196623 TKO196623 TUK196623 UEG196623 UOC196623 UXY196623 VHU196623 VRQ196623 WBM196623 WLI196623 WVE196623 XFA196623 IS262159 SO262159 ACK262159 AMG262159 AWC262159 BFY262159 BPU262159 BZQ262159 CJM262159 CTI262159 DDE262159 DNA262159 DWW262159 EGS262159 EQO262159 FAK262159 FKG262159 FUC262159 GDY262159 GNU262159 GXQ262159 HHM262159 HRI262159 IBE262159 ILA262159 IUW262159 JES262159 JOO262159 JYK262159 KIG262159 KSC262159 LBY262159 LLU262159 LVQ262159 MFM262159 MPI262159 MZE262159 NJA262159 NSW262159 OCS262159 OMO262159 OWK262159 PGG262159 PQC262159 PZY262159 QJU262159 QTQ262159 RDM262159 RNI262159 RXE262159 SHA262159 SQW262159 TAS262159 TKO262159 TUK262159 UEG262159 UOC262159 UXY262159 VHU262159 VRQ262159 WBM262159 WLI262159 WVE262159 XFA262159 IS327695 SO327695 ACK327695 AMG327695 AWC327695 BFY327695 BPU327695 BZQ327695 CJM327695 CTI327695 DDE327695 DNA327695 DWW327695 EGS327695 EQO327695 FAK327695 FKG327695 FUC327695 GDY327695 GNU327695 GXQ327695 HHM327695 HRI327695 IBE327695 ILA327695 IUW327695 JES327695 JOO327695 JYK327695 KIG327695 KSC327695 LBY327695 LLU327695 LVQ327695 MFM327695 MPI327695 MZE327695 NJA327695 NSW327695 OCS327695 OMO327695 OWK327695 PGG327695 PQC327695 PZY327695 QJU327695 QTQ327695 RDM327695 RNI327695 RXE327695 SHA327695 SQW327695 TAS327695 TKO327695 TUK327695 UEG327695 UOC327695 UXY327695 VHU327695 VRQ327695 WBM327695 WLI327695 WVE327695 XFA327695 IS393231 SO393231 ACK393231 AMG393231 AWC393231 BFY393231 BPU393231 BZQ393231 CJM393231 CTI393231 DDE393231 DNA393231 DWW393231 EGS393231 EQO393231 FAK393231 FKG393231 FUC393231 GDY393231 GNU393231 GXQ393231 HHM393231 HRI393231 IBE393231 ILA393231 IUW393231 JES393231 JOO393231 JYK393231 KIG393231 KSC393231 LBY393231 LLU393231 LVQ393231 MFM393231 MPI393231 MZE393231 NJA393231 NSW393231 OCS393231 OMO393231 OWK393231 PGG393231 PQC393231 PZY393231 QJU393231 QTQ393231 RDM393231 RNI393231 RXE393231 SHA393231 SQW393231 TAS393231 TKO393231 TUK393231 UEG393231 UOC393231 UXY393231 VHU393231 VRQ393231 WBM393231 WLI393231 WVE393231 XFA393231 IS458767 SO458767 ACK458767 AMG458767 AWC458767 BFY458767 BPU458767 BZQ458767 CJM458767 CTI458767 DDE458767 DNA458767 DWW458767 EGS458767 EQO458767 FAK458767 FKG458767 FUC458767 GDY458767 GNU458767 GXQ458767 HHM458767 HRI458767 IBE458767 ILA458767 IUW458767 JES458767 JOO458767 JYK458767 KIG458767 KSC458767 LBY458767 LLU458767 LVQ458767 MFM458767 MPI458767 MZE458767 NJA458767 NSW458767 OCS458767 OMO458767 OWK458767 PGG458767 PQC458767 PZY458767 QJU458767 QTQ458767 RDM458767 RNI458767 RXE458767 SHA458767 SQW458767 TAS458767 TKO458767 TUK458767 UEG458767 UOC458767 UXY458767 VHU458767 VRQ458767 WBM458767 WLI458767 WVE458767 XFA458767 IS524303 SO524303 ACK524303 AMG524303 AWC524303 BFY524303 BPU524303 BZQ524303 CJM524303 CTI524303 DDE524303 DNA524303 DWW524303 EGS524303 EQO524303 FAK524303 FKG524303 FUC524303 GDY524303 GNU524303 GXQ524303 HHM524303 HRI524303 IBE524303 ILA524303 IUW524303 JES524303 JOO524303 JYK524303 KIG524303 KSC524303 LBY524303 LLU524303 LVQ524303 MFM524303 MPI524303 MZE524303 NJA524303 NSW524303 OCS524303 OMO524303 OWK524303 PGG524303 PQC524303 PZY524303 QJU524303 QTQ524303 RDM524303 RNI524303 RXE524303 SHA524303 SQW524303 TAS524303 TKO524303 TUK524303 UEG524303 UOC524303 UXY524303 VHU524303 VRQ524303 WBM524303 WLI524303 WVE524303 XFA524303 IS589839 SO589839 ACK589839 AMG589839 AWC589839 BFY589839 BPU589839 BZQ589839 CJM589839 CTI589839 DDE589839 DNA589839 DWW589839 EGS589839 EQO589839 FAK589839 FKG589839 FUC589839 GDY589839 GNU589839 GXQ589839 HHM589839 HRI589839 IBE589839 ILA589839 IUW589839 JES589839 JOO589839 JYK589839 KIG589839 KSC589839 LBY589839 LLU589839 LVQ589839 MFM589839 MPI589839 MZE589839 NJA589839 NSW589839 OCS589839 OMO589839 OWK589839 PGG589839 PQC589839 PZY589839 QJU589839 QTQ589839 RDM589839 RNI589839 RXE589839 SHA589839 SQW589839 TAS589839 TKO589839 TUK589839 UEG589839 UOC589839 UXY589839 VHU589839 VRQ589839 WBM589839 WLI589839 WVE589839 XFA589839 IS655375 SO655375 ACK655375 AMG655375 AWC655375 BFY655375 BPU655375 BZQ655375 CJM655375 CTI655375 DDE655375 DNA655375 DWW655375 EGS655375 EQO655375 FAK655375 FKG655375 FUC655375 GDY655375 GNU655375 GXQ655375 HHM655375 HRI655375 IBE655375 ILA655375 IUW655375 JES655375 JOO655375 JYK655375 KIG655375 KSC655375 LBY655375 LLU655375 LVQ655375 MFM655375 MPI655375 MZE655375 NJA655375 NSW655375 OCS655375 OMO655375 OWK655375 PGG655375 PQC655375 PZY655375 QJU655375 QTQ655375 RDM655375 RNI655375 RXE655375 SHA655375 SQW655375 TAS655375 TKO655375 TUK655375 UEG655375 UOC655375 UXY655375 VHU655375 VRQ655375 WBM655375 WLI655375 WVE655375 XFA655375 IS720911 SO720911 ACK720911 AMG720911 AWC720911 BFY720911 BPU720911 BZQ720911 CJM720911 CTI720911 DDE720911 DNA720911 DWW720911 EGS720911 EQO720911 FAK720911 FKG720911 FUC720911 GDY720911 GNU720911 GXQ720911 HHM720911 HRI720911 IBE720911 ILA720911 IUW720911 JES720911 JOO720911 JYK720911 KIG720911 KSC720911 LBY720911 LLU720911 LVQ720911 MFM720911 MPI720911 MZE720911 NJA720911 NSW720911 OCS720911 OMO720911 OWK720911 PGG720911 PQC720911 PZY720911 QJU720911 QTQ720911 RDM720911 RNI720911 RXE720911 SHA720911 SQW720911 TAS720911 TKO720911 TUK720911 UEG720911 UOC720911 UXY720911 VHU720911 VRQ720911 WBM720911 WLI720911 WVE720911 XFA720911 IS786447 SO786447 ACK786447 AMG786447 AWC786447 BFY786447 BPU786447 BZQ786447 CJM786447 CTI786447 DDE786447 DNA786447 DWW786447 EGS786447 EQO786447 FAK786447 FKG786447 FUC786447 GDY786447 GNU786447 GXQ786447 HHM786447 HRI786447 IBE786447 ILA786447 IUW786447 JES786447 JOO786447 JYK786447 KIG786447 KSC786447 LBY786447 LLU786447 LVQ786447 MFM786447 MPI786447 MZE786447 NJA786447 NSW786447 OCS786447 OMO786447 OWK786447 PGG786447 PQC786447 PZY786447 QJU786447 QTQ786447 RDM786447 RNI786447 RXE786447 SHA786447 SQW786447 TAS786447 TKO786447 TUK786447 UEG786447 UOC786447 UXY786447 VHU786447 VRQ786447 WBM786447 WLI786447 WVE786447 XFA786447 IS851983 SO851983 ACK851983 AMG851983 AWC851983 BFY851983 BPU851983 BZQ851983 CJM851983 CTI851983 DDE851983 DNA851983 DWW851983 EGS851983 EQO851983 FAK851983 FKG851983 FUC851983 GDY851983 GNU851983 GXQ851983 HHM851983 HRI851983 IBE851983 ILA851983 IUW851983 JES851983 JOO851983 JYK851983 KIG851983 KSC851983 LBY851983 LLU851983 LVQ851983 MFM851983 MPI851983 MZE851983 NJA851983 NSW851983 OCS851983 OMO851983 OWK851983 PGG851983 PQC851983 PZY851983 QJU851983 QTQ851983 RDM851983 RNI851983 RXE851983 SHA851983 SQW851983 TAS851983 TKO851983 TUK851983 UEG851983 UOC851983 UXY851983 VHU851983 VRQ851983 WBM851983 WLI851983 WVE851983 XFA851983 IS917519 SO917519 ACK917519 AMG917519 AWC917519 BFY917519 BPU917519 BZQ917519 CJM917519 CTI917519 DDE917519 DNA917519 DWW917519 EGS917519 EQO917519 FAK917519 FKG917519 FUC917519 GDY917519 GNU917519 GXQ917519 HHM917519 HRI917519 IBE917519 ILA917519 IUW917519 JES917519 JOO917519 JYK917519 KIG917519 KSC917519 LBY917519 LLU917519 LVQ917519 MFM917519 MPI917519 MZE917519 NJA917519 NSW917519 OCS917519 OMO917519 OWK917519 PGG917519 PQC917519 PZY917519 QJU917519 QTQ917519 RDM917519 RNI917519 RXE917519 SHA917519 SQW917519 TAS917519 TKO917519 TUK917519 UEG917519 UOC917519 UXY917519 VHU917519 VRQ917519 WBM917519 WLI917519 WVE917519 XFA917519 IS983055 SO983055 ACK983055 AMG983055 AWC983055 BFY983055 BPU983055 BZQ983055 CJM983055 CTI983055 DDE983055 DNA983055 DWW983055 EGS983055 EQO983055 FAK983055 FKG983055 FUC983055 GDY983055 GNU983055 GXQ983055 HHM983055 HRI983055 IBE983055 ILA983055 IUW983055 JES983055 JOO983055 JYK983055 KIG983055 KSC983055 LBY983055 LLU983055 LVQ983055 MFM983055 MPI983055 MZE983055 NJA983055 NSW983055 OCS983055 OMO983055 OWK983055 PGG983055 PQC983055 PZY983055 QJU983055 QTQ983055 RDM983055 RNI983055 RXE983055 SHA983055 SQW983055 TAS983055 TKO983055 TUK983055 UEG983055 UOC983055 UXY983055 VHU983055 VRQ983055 WBM983055 WLI983055 WVE983055 XFA983055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1 IZ65551 SV65551 ACR65551 AMN65551 AWJ65551 BGF65551 BQB65551 BZX65551 CJT65551 CTP65551 DDL65551 DNH65551 DXD65551 EGZ65551 EQV65551 FAR65551 FKN65551 FUJ65551 GEF65551 GOB65551 GXX65551 HHT65551 HRP65551 IBL65551 ILH65551 IVD65551 JEZ65551 JOV65551 JYR65551 KIN65551 KSJ65551 LCF65551 LMB65551 LVX65551 MFT65551 MPP65551 MZL65551 NJH65551 NTD65551 OCZ65551 OMV65551 OWR65551 PGN65551 PQJ65551 QAF65551 QKB65551 QTX65551 RDT65551 RNP65551 RXL65551 SHH65551 SRD65551 TAZ65551 TKV65551 TUR65551 UEN65551 UOJ65551 UYF65551 VIB65551 VRX65551 WBT65551 WLP65551 WVL65551 D131087 IZ131087 SV131087 ACR131087 AMN131087 AWJ131087 BGF131087 BQB131087 BZX131087 CJT131087 CTP131087 DDL131087 DNH131087 DXD131087 EGZ131087 EQV131087 FAR131087 FKN131087 FUJ131087 GEF131087 GOB131087 GXX131087 HHT131087 HRP131087 IBL131087 ILH131087 IVD131087 JEZ131087 JOV131087 JYR131087 KIN131087 KSJ131087 LCF131087 LMB131087 LVX131087 MFT131087 MPP131087 MZL131087 NJH131087 NTD131087 OCZ131087 OMV131087 OWR131087 PGN131087 PQJ131087 QAF131087 QKB131087 QTX131087 RDT131087 RNP131087 RXL131087 SHH131087 SRD131087 TAZ131087 TKV131087 TUR131087 UEN131087 UOJ131087 UYF131087 VIB131087 VRX131087 WBT131087 WLP131087 WVL131087 D196623 IZ196623 SV196623 ACR196623 AMN196623 AWJ196623 BGF196623 BQB196623 BZX196623 CJT196623 CTP196623 DDL196623 DNH196623 DXD196623 EGZ196623 EQV196623 FAR196623 FKN196623 FUJ196623 GEF196623 GOB196623 GXX196623 HHT196623 HRP196623 IBL196623 ILH196623 IVD196623 JEZ196623 JOV196623 JYR196623 KIN196623 KSJ196623 LCF196623 LMB196623 LVX196623 MFT196623 MPP196623 MZL196623 NJH196623 NTD196623 OCZ196623 OMV196623 OWR196623 PGN196623 PQJ196623 QAF196623 QKB196623 QTX196623 RDT196623 RNP196623 RXL196623 SHH196623 SRD196623 TAZ196623 TKV196623 TUR196623 UEN196623 UOJ196623 UYF196623 VIB196623 VRX196623 WBT196623 WLP196623 WVL196623 D262159 IZ262159 SV262159 ACR262159 AMN262159 AWJ262159 BGF262159 BQB262159 BZX262159 CJT262159 CTP262159 DDL262159 DNH262159 DXD262159 EGZ262159 EQV262159 FAR262159 FKN262159 FUJ262159 GEF262159 GOB262159 GXX262159 HHT262159 HRP262159 IBL262159 ILH262159 IVD262159 JEZ262159 JOV262159 JYR262159 KIN262159 KSJ262159 LCF262159 LMB262159 LVX262159 MFT262159 MPP262159 MZL262159 NJH262159 NTD262159 OCZ262159 OMV262159 OWR262159 PGN262159 PQJ262159 QAF262159 QKB262159 QTX262159 RDT262159 RNP262159 RXL262159 SHH262159 SRD262159 TAZ262159 TKV262159 TUR262159 UEN262159 UOJ262159 UYF262159 VIB262159 VRX262159 WBT262159 WLP262159 WVL262159 D327695 IZ327695 SV327695 ACR327695 AMN327695 AWJ327695 BGF327695 BQB327695 BZX327695 CJT327695 CTP327695 DDL327695 DNH327695 DXD327695 EGZ327695 EQV327695 FAR327695 FKN327695 FUJ327695 GEF327695 GOB327695 GXX327695 HHT327695 HRP327695 IBL327695 ILH327695 IVD327695 JEZ327695 JOV327695 JYR327695 KIN327695 KSJ327695 LCF327695 LMB327695 LVX327695 MFT327695 MPP327695 MZL327695 NJH327695 NTD327695 OCZ327695 OMV327695 OWR327695 PGN327695 PQJ327695 QAF327695 QKB327695 QTX327695 RDT327695 RNP327695 RXL327695 SHH327695 SRD327695 TAZ327695 TKV327695 TUR327695 UEN327695 UOJ327695 UYF327695 VIB327695 VRX327695 WBT327695 WLP327695 WVL327695 D393231 IZ393231 SV393231 ACR393231 AMN393231 AWJ393231 BGF393231 BQB393231 BZX393231 CJT393231 CTP393231 DDL393231 DNH393231 DXD393231 EGZ393231 EQV393231 FAR393231 FKN393231 FUJ393231 GEF393231 GOB393231 GXX393231 HHT393231 HRP393231 IBL393231 ILH393231 IVD393231 JEZ393231 JOV393231 JYR393231 KIN393231 KSJ393231 LCF393231 LMB393231 LVX393231 MFT393231 MPP393231 MZL393231 NJH393231 NTD393231 OCZ393231 OMV393231 OWR393231 PGN393231 PQJ393231 QAF393231 QKB393231 QTX393231 RDT393231 RNP393231 RXL393231 SHH393231 SRD393231 TAZ393231 TKV393231 TUR393231 UEN393231 UOJ393231 UYF393231 VIB393231 VRX393231 WBT393231 WLP393231 WVL393231 D458767 IZ458767 SV458767 ACR458767 AMN458767 AWJ458767 BGF458767 BQB458767 BZX458767 CJT458767 CTP458767 DDL458767 DNH458767 DXD458767 EGZ458767 EQV458767 FAR458767 FKN458767 FUJ458767 GEF458767 GOB458767 GXX458767 HHT458767 HRP458767 IBL458767 ILH458767 IVD458767 JEZ458767 JOV458767 JYR458767 KIN458767 KSJ458767 LCF458767 LMB458767 LVX458767 MFT458767 MPP458767 MZL458767 NJH458767 NTD458767 OCZ458767 OMV458767 OWR458767 PGN458767 PQJ458767 QAF458767 QKB458767 QTX458767 RDT458767 RNP458767 RXL458767 SHH458767 SRD458767 TAZ458767 TKV458767 TUR458767 UEN458767 UOJ458767 UYF458767 VIB458767 VRX458767 WBT458767 WLP458767 WVL458767 D524303 IZ524303 SV524303 ACR524303 AMN524303 AWJ524303 BGF524303 BQB524303 BZX524303 CJT524303 CTP524303 DDL524303 DNH524303 DXD524303 EGZ524303 EQV524303 FAR524303 FKN524303 FUJ524303 GEF524303 GOB524303 GXX524303 HHT524303 HRP524303 IBL524303 ILH524303 IVD524303 JEZ524303 JOV524303 JYR524303 KIN524303 KSJ524303 LCF524303 LMB524303 LVX524303 MFT524303 MPP524303 MZL524303 NJH524303 NTD524303 OCZ524303 OMV524303 OWR524303 PGN524303 PQJ524303 QAF524303 QKB524303 QTX524303 RDT524303 RNP524303 RXL524303 SHH524303 SRD524303 TAZ524303 TKV524303 TUR524303 UEN524303 UOJ524303 UYF524303 VIB524303 VRX524303 WBT524303 WLP524303 WVL524303 D589839 IZ589839 SV589839 ACR589839 AMN589839 AWJ589839 BGF589839 BQB589839 BZX589839 CJT589839 CTP589839 DDL589839 DNH589839 DXD589839 EGZ589839 EQV589839 FAR589839 FKN589839 FUJ589839 GEF589839 GOB589839 GXX589839 HHT589839 HRP589839 IBL589839 ILH589839 IVD589839 JEZ589839 JOV589839 JYR589839 KIN589839 KSJ589839 LCF589839 LMB589839 LVX589839 MFT589839 MPP589839 MZL589839 NJH589839 NTD589839 OCZ589839 OMV589839 OWR589839 PGN589839 PQJ589839 QAF589839 QKB589839 QTX589839 RDT589839 RNP589839 RXL589839 SHH589839 SRD589839 TAZ589839 TKV589839 TUR589839 UEN589839 UOJ589839 UYF589839 VIB589839 VRX589839 WBT589839 WLP589839 WVL589839 D655375 IZ655375 SV655375 ACR655375 AMN655375 AWJ655375 BGF655375 BQB655375 BZX655375 CJT655375 CTP655375 DDL655375 DNH655375 DXD655375 EGZ655375 EQV655375 FAR655375 FKN655375 FUJ655375 GEF655375 GOB655375 GXX655375 HHT655375 HRP655375 IBL655375 ILH655375 IVD655375 JEZ655375 JOV655375 JYR655375 KIN655375 KSJ655375 LCF655375 LMB655375 LVX655375 MFT655375 MPP655375 MZL655375 NJH655375 NTD655375 OCZ655375 OMV655375 OWR655375 PGN655375 PQJ655375 QAF655375 QKB655375 QTX655375 RDT655375 RNP655375 RXL655375 SHH655375 SRD655375 TAZ655375 TKV655375 TUR655375 UEN655375 UOJ655375 UYF655375 VIB655375 VRX655375 WBT655375 WLP655375 WVL655375 D720911 IZ720911 SV720911 ACR720911 AMN720911 AWJ720911 BGF720911 BQB720911 BZX720911 CJT720911 CTP720911 DDL720911 DNH720911 DXD720911 EGZ720911 EQV720911 FAR720911 FKN720911 FUJ720911 GEF720911 GOB720911 GXX720911 HHT720911 HRP720911 IBL720911 ILH720911 IVD720911 JEZ720911 JOV720911 JYR720911 KIN720911 KSJ720911 LCF720911 LMB720911 LVX720911 MFT720911 MPP720911 MZL720911 NJH720911 NTD720911 OCZ720911 OMV720911 OWR720911 PGN720911 PQJ720911 QAF720911 QKB720911 QTX720911 RDT720911 RNP720911 RXL720911 SHH720911 SRD720911 TAZ720911 TKV720911 TUR720911 UEN720911 UOJ720911 UYF720911 VIB720911 VRX720911 WBT720911 WLP720911 WVL720911 D786447 IZ786447 SV786447 ACR786447 AMN786447 AWJ786447 BGF786447 BQB786447 BZX786447 CJT786447 CTP786447 DDL786447 DNH786447 DXD786447 EGZ786447 EQV786447 FAR786447 FKN786447 FUJ786447 GEF786447 GOB786447 GXX786447 HHT786447 HRP786447 IBL786447 ILH786447 IVD786447 JEZ786447 JOV786447 JYR786447 KIN786447 KSJ786447 LCF786447 LMB786447 LVX786447 MFT786447 MPP786447 MZL786447 NJH786447 NTD786447 OCZ786447 OMV786447 OWR786447 PGN786447 PQJ786447 QAF786447 QKB786447 QTX786447 RDT786447 RNP786447 RXL786447 SHH786447 SRD786447 TAZ786447 TKV786447 TUR786447 UEN786447 UOJ786447 UYF786447 VIB786447 VRX786447 WBT786447 WLP786447 WVL786447 D851983 IZ851983 SV851983 ACR851983 AMN851983 AWJ851983 BGF851983 BQB851983 BZX851983 CJT851983 CTP851983 DDL851983 DNH851983 DXD851983 EGZ851983 EQV851983 FAR851983 FKN851983 FUJ851983 GEF851983 GOB851983 GXX851983 HHT851983 HRP851983 IBL851983 ILH851983 IVD851983 JEZ851983 JOV851983 JYR851983 KIN851983 KSJ851983 LCF851983 LMB851983 LVX851983 MFT851983 MPP851983 MZL851983 NJH851983 NTD851983 OCZ851983 OMV851983 OWR851983 PGN851983 PQJ851983 QAF851983 QKB851983 QTX851983 RDT851983 RNP851983 RXL851983 SHH851983 SRD851983 TAZ851983 TKV851983 TUR851983 UEN851983 UOJ851983 UYF851983 VIB851983 VRX851983 WBT851983 WLP851983 WVL851983 D917519 IZ917519 SV917519 ACR917519 AMN917519 AWJ917519 BGF917519 BQB917519 BZX917519 CJT917519 CTP917519 DDL917519 DNH917519 DXD917519 EGZ917519 EQV917519 FAR917519 FKN917519 FUJ917519 GEF917519 GOB917519 GXX917519 HHT917519 HRP917519 IBL917519 ILH917519 IVD917519 JEZ917519 JOV917519 JYR917519 KIN917519 KSJ917519 LCF917519 LMB917519 LVX917519 MFT917519 MPP917519 MZL917519 NJH917519 NTD917519 OCZ917519 OMV917519 OWR917519 PGN917519 PQJ917519 QAF917519 QKB917519 QTX917519 RDT917519 RNP917519 RXL917519 SHH917519 SRD917519 TAZ917519 TKV917519 TUR917519 UEN917519 UOJ917519 UYF917519 VIB917519 VRX917519 WBT917519 WLP917519 WVL917519 D983055 IZ983055 SV983055 ACR983055 AMN983055 AWJ983055 BGF983055 BQB983055 BZX983055 CJT983055 CTP983055 DDL983055 DNH983055 DXD983055 EGZ983055 EQV983055 FAR983055 FKN983055 FUJ983055 GEF983055 GOB983055 GXX983055 HHT983055 HRP983055 IBL983055 ILH983055 IVD983055 JEZ983055 JOV983055 JYR983055 KIN983055 KSJ983055 LCF983055 LMB983055 LVX983055 MFT983055 MPP983055 MZL983055 NJH983055 NTD983055 OCZ983055 OMV983055 OWR983055 PGN983055 PQJ983055 QAF983055 QKB983055 QTX983055 RDT983055 RNP983055 RXL983055 SHH983055 SRD983055 TAZ983055 TKV983055 TUR983055 UEN983055 UOJ983055 UYF983055 VIB983055 VRX983055 WBT983055 WLP983055 WVL983055" xr:uid="{61BDA072-8220-490D-A5DE-1315CEAD764D}"/>
    <dataValidation allowBlank="1" showInputMessage="1" showErrorMessage="1" promptTitle="Utility Costs of Exsisting" prompt="Enter the cost per kWh in your area.  This usually ranges from .06 to .14." sqref="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XEY12 IQ65549 SM65549 ACI65549 AME65549 AWA65549 BFW65549 BPS65549 BZO65549 CJK65549 CTG65549 DDC65549 DMY65549 DWU65549 EGQ65549 EQM65549 FAI65549 FKE65549 FUA65549 GDW65549 GNS65549 GXO65549 HHK65549 HRG65549 IBC65549 IKY65549 IUU65549 JEQ65549 JOM65549 JYI65549 KIE65549 KSA65549 LBW65549 LLS65549 LVO65549 MFK65549 MPG65549 MZC65549 NIY65549 NSU65549 OCQ65549 OMM65549 OWI65549 PGE65549 PQA65549 PZW65549 QJS65549 QTO65549 RDK65549 RNG65549 RXC65549 SGY65549 SQU65549 TAQ65549 TKM65549 TUI65549 UEE65549 UOA65549 UXW65549 VHS65549 VRO65549 WBK65549 WLG65549 WVC65549 XEY65549 IQ131085 SM131085 ACI131085 AME131085 AWA131085 BFW131085 BPS131085 BZO131085 CJK131085 CTG131085 DDC131085 DMY131085 DWU131085 EGQ131085 EQM131085 FAI131085 FKE131085 FUA131085 GDW131085 GNS131085 GXO131085 HHK131085 HRG131085 IBC131085 IKY131085 IUU131085 JEQ131085 JOM131085 JYI131085 KIE131085 KSA131085 LBW131085 LLS131085 LVO131085 MFK131085 MPG131085 MZC131085 NIY131085 NSU131085 OCQ131085 OMM131085 OWI131085 PGE131085 PQA131085 PZW131085 QJS131085 QTO131085 RDK131085 RNG131085 RXC131085 SGY131085 SQU131085 TAQ131085 TKM131085 TUI131085 UEE131085 UOA131085 UXW131085 VHS131085 VRO131085 WBK131085 WLG131085 WVC131085 XEY131085 IQ196621 SM196621 ACI196621 AME196621 AWA196621 BFW196621 BPS196621 BZO196621 CJK196621 CTG196621 DDC196621 DMY196621 DWU196621 EGQ196621 EQM196621 FAI196621 FKE196621 FUA196621 GDW196621 GNS196621 GXO196621 HHK196621 HRG196621 IBC196621 IKY196621 IUU196621 JEQ196621 JOM196621 JYI196621 KIE196621 KSA196621 LBW196621 LLS196621 LVO196621 MFK196621 MPG196621 MZC196621 NIY196621 NSU196621 OCQ196621 OMM196621 OWI196621 PGE196621 PQA196621 PZW196621 QJS196621 QTO196621 RDK196621 RNG196621 RXC196621 SGY196621 SQU196621 TAQ196621 TKM196621 TUI196621 UEE196621 UOA196621 UXW196621 VHS196621 VRO196621 WBK196621 WLG196621 WVC196621 XEY196621 IQ262157 SM262157 ACI262157 AME262157 AWA262157 BFW262157 BPS262157 BZO262157 CJK262157 CTG262157 DDC262157 DMY262157 DWU262157 EGQ262157 EQM262157 FAI262157 FKE262157 FUA262157 GDW262157 GNS262157 GXO262157 HHK262157 HRG262157 IBC262157 IKY262157 IUU262157 JEQ262157 JOM262157 JYI262157 KIE262157 KSA262157 LBW262157 LLS262157 LVO262157 MFK262157 MPG262157 MZC262157 NIY262157 NSU262157 OCQ262157 OMM262157 OWI262157 PGE262157 PQA262157 PZW262157 QJS262157 QTO262157 RDK262157 RNG262157 RXC262157 SGY262157 SQU262157 TAQ262157 TKM262157 TUI262157 UEE262157 UOA262157 UXW262157 VHS262157 VRO262157 WBK262157 WLG262157 WVC262157 XEY262157 IQ327693 SM327693 ACI327693 AME327693 AWA327693 BFW327693 BPS327693 BZO327693 CJK327693 CTG327693 DDC327693 DMY327693 DWU327693 EGQ327693 EQM327693 FAI327693 FKE327693 FUA327693 GDW327693 GNS327693 GXO327693 HHK327693 HRG327693 IBC327693 IKY327693 IUU327693 JEQ327693 JOM327693 JYI327693 KIE327693 KSA327693 LBW327693 LLS327693 LVO327693 MFK327693 MPG327693 MZC327693 NIY327693 NSU327693 OCQ327693 OMM327693 OWI327693 PGE327693 PQA327693 PZW327693 QJS327693 QTO327693 RDK327693 RNG327693 RXC327693 SGY327693 SQU327693 TAQ327693 TKM327693 TUI327693 UEE327693 UOA327693 UXW327693 VHS327693 VRO327693 WBK327693 WLG327693 WVC327693 XEY327693 IQ393229 SM393229 ACI393229 AME393229 AWA393229 BFW393229 BPS393229 BZO393229 CJK393229 CTG393229 DDC393229 DMY393229 DWU393229 EGQ393229 EQM393229 FAI393229 FKE393229 FUA393229 GDW393229 GNS393229 GXO393229 HHK393229 HRG393229 IBC393229 IKY393229 IUU393229 JEQ393229 JOM393229 JYI393229 KIE393229 KSA393229 LBW393229 LLS393229 LVO393229 MFK393229 MPG393229 MZC393229 NIY393229 NSU393229 OCQ393229 OMM393229 OWI393229 PGE393229 PQA393229 PZW393229 QJS393229 QTO393229 RDK393229 RNG393229 RXC393229 SGY393229 SQU393229 TAQ393229 TKM393229 TUI393229 UEE393229 UOA393229 UXW393229 VHS393229 VRO393229 WBK393229 WLG393229 WVC393229 XEY393229 IQ458765 SM458765 ACI458765 AME458765 AWA458765 BFW458765 BPS458765 BZO458765 CJK458765 CTG458765 DDC458765 DMY458765 DWU458765 EGQ458765 EQM458765 FAI458765 FKE458765 FUA458765 GDW458765 GNS458765 GXO458765 HHK458765 HRG458765 IBC458765 IKY458765 IUU458765 JEQ458765 JOM458765 JYI458765 KIE458765 KSA458765 LBW458765 LLS458765 LVO458765 MFK458765 MPG458765 MZC458765 NIY458765 NSU458765 OCQ458765 OMM458765 OWI458765 PGE458765 PQA458765 PZW458765 QJS458765 QTO458765 RDK458765 RNG458765 RXC458765 SGY458765 SQU458765 TAQ458765 TKM458765 TUI458765 UEE458765 UOA458765 UXW458765 VHS458765 VRO458765 WBK458765 WLG458765 WVC458765 XEY458765 IQ524301 SM524301 ACI524301 AME524301 AWA524301 BFW524301 BPS524301 BZO524301 CJK524301 CTG524301 DDC524301 DMY524301 DWU524301 EGQ524301 EQM524301 FAI524301 FKE524301 FUA524301 GDW524301 GNS524301 GXO524301 HHK524301 HRG524301 IBC524301 IKY524301 IUU524301 JEQ524301 JOM524301 JYI524301 KIE524301 KSA524301 LBW524301 LLS524301 LVO524301 MFK524301 MPG524301 MZC524301 NIY524301 NSU524301 OCQ524301 OMM524301 OWI524301 PGE524301 PQA524301 PZW524301 QJS524301 QTO524301 RDK524301 RNG524301 RXC524301 SGY524301 SQU524301 TAQ524301 TKM524301 TUI524301 UEE524301 UOA524301 UXW524301 VHS524301 VRO524301 WBK524301 WLG524301 WVC524301 XEY524301 IQ589837 SM589837 ACI589837 AME589837 AWA589837 BFW589837 BPS589837 BZO589837 CJK589837 CTG589837 DDC589837 DMY589837 DWU589837 EGQ589837 EQM589837 FAI589837 FKE589837 FUA589837 GDW589837 GNS589837 GXO589837 HHK589837 HRG589837 IBC589837 IKY589837 IUU589837 JEQ589837 JOM589837 JYI589837 KIE589837 KSA589837 LBW589837 LLS589837 LVO589837 MFK589837 MPG589837 MZC589837 NIY589837 NSU589837 OCQ589837 OMM589837 OWI589837 PGE589837 PQA589837 PZW589837 QJS589837 QTO589837 RDK589837 RNG589837 RXC589837 SGY589837 SQU589837 TAQ589837 TKM589837 TUI589837 UEE589837 UOA589837 UXW589837 VHS589837 VRO589837 WBK589837 WLG589837 WVC589837 XEY589837 IQ655373 SM655373 ACI655373 AME655373 AWA655373 BFW655373 BPS655373 BZO655373 CJK655373 CTG655373 DDC655373 DMY655373 DWU655373 EGQ655373 EQM655373 FAI655373 FKE655373 FUA655373 GDW655373 GNS655373 GXO655373 HHK655373 HRG655373 IBC655373 IKY655373 IUU655373 JEQ655373 JOM655373 JYI655373 KIE655373 KSA655373 LBW655373 LLS655373 LVO655373 MFK655373 MPG655373 MZC655373 NIY655373 NSU655373 OCQ655373 OMM655373 OWI655373 PGE655373 PQA655373 PZW655373 QJS655373 QTO655373 RDK655373 RNG655373 RXC655373 SGY655373 SQU655373 TAQ655373 TKM655373 TUI655373 UEE655373 UOA655373 UXW655373 VHS655373 VRO655373 WBK655373 WLG655373 WVC655373 XEY655373 IQ720909 SM720909 ACI720909 AME720909 AWA720909 BFW720909 BPS720909 BZO720909 CJK720909 CTG720909 DDC720909 DMY720909 DWU720909 EGQ720909 EQM720909 FAI720909 FKE720909 FUA720909 GDW720909 GNS720909 GXO720909 HHK720909 HRG720909 IBC720909 IKY720909 IUU720909 JEQ720909 JOM720909 JYI720909 KIE720909 KSA720909 LBW720909 LLS720909 LVO720909 MFK720909 MPG720909 MZC720909 NIY720909 NSU720909 OCQ720909 OMM720909 OWI720909 PGE720909 PQA720909 PZW720909 QJS720909 QTO720909 RDK720909 RNG720909 RXC720909 SGY720909 SQU720909 TAQ720909 TKM720909 TUI720909 UEE720909 UOA720909 UXW720909 VHS720909 VRO720909 WBK720909 WLG720909 WVC720909 XEY720909 IQ786445 SM786445 ACI786445 AME786445 AWA786445 BFW786445 BPS786445 BZO786445 CJK786445 CTG786445 DDC786445 DMY786445 DWU786445 EGQ786445 EQM786445 FAI786445 FKE786445 FUA786445 GDW786445 GNS786445 GXO786445 HHK786445 HRG786445 IBC786445 IKY786445 IUU786445 JEQ786445 JOM786445 JYI786445 KIE786445 KSA786445 LBW786445 LLS786445 LVO786445 MFK786445 MPG786445 MZC786445 NIY786445 NSU786445 OCQ786445 OMM786445 OWI786445 PGE786445 PQA786445 PZW786445 QJS786445 QTO786445 RDK786445 RNG786445 RXC786445 SGY786445 SQU786445 TAQ786445 TKM786445 TUI786445 UEE786445 UOA786445 UXW786445 VHS786445 VRO786445 WBK786445 WLG786445 WVC786445 XEY786445 IQ851981 SM851981 ACI851981 AME851981 AWA851981 BFW851981 BPS851981 BZO851981 CJK851981 CTG851981 DDC851981 DMY851981 DWU851981 EGQ851981 EQM851981 FAI851981 FKE851981 FUA851981 GDW851981 GNS851981 GXO851981 HHK851981 HRG851981 IBC851981 IKY851981 IUU851981 JEQ851981 JOM851981 JYI851981 KIE851981 KSA851981 LBW851981 LLS851981 LVO851981 MFK851981 MPG851981 MZC851981 NIY851981 NSU851981 OCQ851981 OMM851981 OWI851981 PGE851981 PQA851981 PZW851981 QJS851981 QTO851981 RDK851981 RNG851981 RXC851981 SGY851981 SQU851981 TAQ851981 TKM851981 TUI851981 UEE851981 UOA851981 UXW851981 VHS851981 VRO851981 WBK851981 WLG851981 WVC851981 XEY851981 IQ917517 SM917517 ACI917517 AME917517 AWA917517 BFW917517 BPS917517 BZO917517 CJK917517 CTG917517 DDC917517 DMY917517 DWU917517 EGQ917517 EQM917517 FAI917517 FKE917517 FUA917517 GDW917517 GNS917517 GXO917517 HHK917517 HRG917517 IBC917517 IKY917517 IUU917517 JEQ917517 JOM917517 JYI917517 KIE917517 KSA917517 LBW917517 LLS917517 LVO917517 MFK917517 MPG917517 MZC917517 NIY917517 NSU917517 OCQ917517 OMM917517 OWI917517 PGE917517 PQA917517 PZW917517 QJS917517 QTO917517 RDK917517 RNG917517 RXC917517 SGY917517 SQU917517 TAQ917517 TKM917517 TUI917517 UEE917517 UOA917517 UXW917517 VHS917517 VRO917517 WBK917517 WLG917517 WVC917517 XEY917517 IQ983053 SM983053 ACI983053 AME983053 AWA983053 BFW983053 BPS983053 BZO983053 CJK983053 CTG983053 DDC983053 DMY983053 DWU983053 EGQ983053 EQM983053 FAI983053 FKE983053 FUA983053 GDW983053 GNS983053 GXO983053 HHK983053 HRG983053 IBC983053 IKY983053 IUU983053 JEQ983053 JOM983053 JYI983053 KIE983053 KSA983053 LBW983053 LLS983053 LVO983053 MFK983053 MPG983053 MZC983053 NIY983053 NSU983053 OCQ983053 OMM983053 OWI983053 PGE983053 PQA983053 PZW983053 QJS983053 QTO983053 RDK983053 RNG983053 RXC983053 SGY983053 SQU983053 TAQ983053 TKM983053 TUI983053 UEE983053 UOA983053 UXW983053 VHS983053 VRO983053 WBK983053 WLG983053 WVC983053 XEY983053 WVJ983053 IX12 ST12 ACP12 AML12 AWH12 BGD12 BPZ12 BZV12 CJR12 CTN12 DDJ12 DNF12 DXB12 EGX12 EQT12 FAP12 FKL12 FUH12 GED12 GNZ12 GXV12 HHR12 HRN12 IBJ12 ILF12 IVB12 JEX12 JOT12 JYP12 KIL12 KSH12 LCD12 LLZ12 LVV12 MFR12 MPN12 MZJ12 NJF12 NTB12 OCX12 OMT12 OWP12 PGL12 PQH12 QAD12 QJZ12 QTV12 RDR12 RNN12 RXJ12 SHF12 SRB12 TAX12 TKT12 TUP12 UEL12 UOH12 UYD12 VHZ12 VRV12 WBR12 WLN12 WVJ12 B65549 IX65549 ST65549 ACP65549 AML65549 AWH65549 BGD65549 BPZ65549 BZV65549 CJR65549 CTN65549 DDJ65549 DNF65549 DXB65549 EGX65549 EQT65549 FAP65549 FKL65549 FUH65549 GED65549 GNZ65549 GXV65549 HHR65549 HRN65549 IBJ65549 ILF65549 IVB65549 JEX65549 JOT65549 JYP65549 KIL65549 KSH65549 LCD65549 LLZ65549 LVV65549 MFR65549 MPN65549 MZJ65549 NJF65549 NTB65549 OCX65549 OMT65549 OWP65549 PGL65549 PQH65549 QAD65549 QJZ65549 QTV65549 RDR65549 RNN65549 RXJ65549 SHF65549 SRB65549 TAX65549 TKT65549 TUP65549 UEL65549 UOH65549 UYD65549 VHZ65549 VRV65549 WBR65549 WLN65549 WVJ65549 B131085 IX131085 ST131085 ACP131085 AML131085 AWH131085 BGD131085 BPZ131085 BZV131085 CJR131085 CTN131085 DDJ131085 DNF131085 DXB131085 EGX131085 EQT131085 FAP131085 FKL131085 FUH131085 GED131085 GNZ131085 GXV131085 HHR131085 HRN131085 IBJ131085 ILF131085 IVB131085 JEX131085 JOT131085 JYP131085 KIL131085 KSH131085 LCD131085 LLZ131085 LVV131085 MFR131085 MPN131085 MZJ131085 NJF131085 NTB131085 OCX131085 OMT131085 OWP131085 PGL131085 PQH131085 QAD131085 QJZ131085 QTV131085 RDR131085 RNN131085 RXJ131085 SHF131085 SRB131085 TAX131085 TKT131085 TUP131085 UEL131085 UOH131085 UYD131085 VHZ131085 VRV131085 WBR131085 WLN131085 WVJ131085 B196621 IX196621 ST196621 ACP196621 AML196621 AWH196621 BGD196621 BPZ196621 BZV196621 CJR196621 CTN196621 DDJ196621 DNF196621 DXB196621 EGX196621 EQT196621 FAP196621 FKL196621 FUH196621 GED196621 GNZ196621 GXV196621 HHR196621 HRN196621 IBJ196621 ILF196621 IVB196621 JEX196621 JOT196621 JYP196621 KIL196621 KSH196621 LCD196621 LLZ196621 LVV196621 MFR196621 MPN196621 MZJ196621 NJF196621 NTB196621 OCX196621 OMT196621 OWP196621 PGL196621 PQH196621 QAD196621 QJZ196621 QTV196621 RDR196621 RNN196621 RXJ196621 SHF196621 SRB196621 TAX196621 TKT196621 TUP196621 UEL196621 UOH196621 UYD196621 VHZ196621 VRV196621 WBR196621 WLN196621 WVJ196621 B262157 IX262157 ST262157 ACP262157 AML262157 AWH262157 BGD262157 BPZ262157 BZV262157 CJR262157 CTN262157 DDJ262157 DNF262157 DXB262157 EGX262157 EQT262157 FAP262157 FKL262157 FUH262157 GED262157 GNZ262157 GXV262157 HHR262157 HRN262157 IBJ262157 ILF262157 IVB262157 JEX262157 JOT262157 JYP262157 KIL262157 KSH262157 LCD262157 LLZ262157 LVV262157 MFR262157 MPN262157 MZJ262157 NJF262157 NTB262157 OCX262157 OMT262157 OWP262157 PGL262157 PQH262157 QAD262157 QJZ262157 QTV262157 RDR262157 RNN262157 RXJ262157 SHF262157 SRB262157 TAX262157 TKT262157 TUP262157 UEL262157 UOH262157 UYD262157 VHZ262157 VRV262157 WBR262157 WLN262157 WVJ262157 B327693 IX327693 ST327693 ACP327693 AML327693 AWH327693 BGD327693 BPZ327693 BZV327693 CJR327693 CTN327693 DDJ327693 DNF327693 DXB327693 EGX327693 EQT327693 FAP327693 FKL327693 FUH327693 GED327693 GNZ327693 GXV327693 HHR327693 HRN327693 IBJ327693 ILF327693 IVB327693 JEX327693 JOT327693 JYP327693 KIL327693 KSH327693 LCD327693 LLZ327693 LVV327693 MFR327693 MPN327693 MZJ327693 NJF327693 NTB327693 OCX327693 OMT327693 OWP327693 PGL327693 PQH327693 QAD327693 QJZ327693 QTV327693 RDR327693 RNN327693 RXJ327693 SHF327693 SRB327693 TAX327693 TKT327693 TUP327693 UEL327693 UOH327693 UYD327693 VHZ327693 VRV327693 WBR327693 WLN327693 WVJ327693 B393229 IX393229 ST393229 ACP393229 AML393229 AWH393229 BGD393229 BPZ393229 BZV393229 CJR393229 CTN393229 DDJ393229 DNF393229 DXB393229 EGX393229 EQT393229 FAP393229 FKL393229 FUH393229 GED393229 GNZ393229 GXV393229 HHR393229 HRN393229 IBJ393229 ILF393229 IVB393229 JEX393229 JOT393229 JYP393229 KIL393229 KSH393229 LCD393229 LLZ393229 LVV393229 MFR393229 MPN393229 MZJ393229 NJF393229 NTB393229 OCX393229 OMT393229 OWP393229 PGL393229 PQH393229 QAD393229 QJZ393229 QTV393229 RDR393229 RNN393229 RXJ393229 SHF393229 SRB393229 TAX393229 TKT393229 TUP393229 UEL393229 UOH393229 UYD393229 VHZ393229 VRV393229 WBR393229 WLN393229 WVJ393229 B458765 IX458765 ST458765 ACP458765 AML458765 AWH458765 BGD458765 BPZ458765 BZV458765 CJR458765 CTN458765 DDJ458765 DNF458765 DXB458765 EGX458765 EQT458765 FAP458765 FKL458765 FUH458765 GED458765 GNZ458765 GXV458765 HHR458765 HRN458765 IBJ458765 ILF458765 IVB458765 JEX458765 JOT458765 JYP458765 KIL458765 KSH458765 LCD458765 LLZ458765 LVV458765 MFR458765 MPN458765 MZJ458765 NJF458765 NTB458765 OCX458765 OMT458765 OWP458765 PGL458765 PQH458765 QAD458765 QJZ458765 QTV458765 RDR458765 RNN458765 RXJ458765 SHF458765 SRB458765 TAX458765 TKT458765 TUP458765 UEL458765 UOH458765 UYD458765 VHZ458765 VRV458765 WBR458765 WLN458765 WVJ458765 B524301 IX524301 ST524301 ACP524301 AML524301 AWH524301 BGD524301 BPZ524301 BZV524301 CJR524301 CTN524301 DDJ524301 DNF524301 DXB524301 EGX524301 EQT524301 FAP524301 FKL524301 FUH524301 GED524301 GNZ524301 GXV524301 HHR524301 HRN524301 IBJ524301 ILF524301 IVB524301 JEX524301 JOT524301 JYP524301 KIL524301 KSH524301 LCD524301 LLZ524301 LVV524301 MFR524301 MPN524301 MZJ524301 NJF524301 NTB524301 OCX524301 OMT524301 OWP524301 PGL524301 PQH524301 QAD524301 QJZ524301 QTV524301 RDR524301 RNN524301 RXJ524301 SHF524301 SRB524301 TAX524301 TKT524301 TUP524301 UEL524301 UOH524301 UYD524301 VHZ524301 VRV524301 WBR524301 WLN524301 WVJ524301 B589837 IX589837 ST589837 ACP589837 AML589837 AWH589837 BGD589837 BPZ589837 BZV589837 CJR589837 CTN589837 DDJ589837 DNF589837 DXB589837 EGX589837 EQT589837 FAP589837 FKL589837 FUH589837 GED589837 GNZ589837 GXV589837 HHR589837 HRN589837 IBJ589837 ILF589837 IVB589837 JEX589837 JOT589837 JYP589837 KIL589837 KSH589837 LCD589837 LLZ589837 LVV589837 MFR589837 MPN589837 MZJ589837 NJF589837 NTB589837 OCX589837 OMT589837 OWP589837 PGL589837 PQH589837 QAD589837 QJZ589837 QTV589837 RDR589837 RNN589837 RXJ589837 SHF589837 SRB589837 TAX589837 TKT589837 TUP589837 UEL589837 UOH589837 UYD589837 VHZ589837 VRV589837 WBR589837 WLN589837 WVJ589837 B655373 IX655373 ST655373 ACP655373 AML655373 AWH655373 BGD655373 BPZ655373 BZV655373 CJR655373 CTN655373 DDJ655373 DNF655373 DXB655373 EGX655373 EQT655373 FAP655373 FKL655373 FUH655373 GED655373 GNZ655373 GXV655373 HHR655373 HRN655373 IBJ655373 ILF655373 IVB655373 JEX655373 JOT655373 JYP655373 KIL655373 KSH655373 LCD655373 LLZ655373 LVV655373 MFR655373 MPN655373 MZJ655373 NJF655373 NTB655373 OCX655373 OMT655373 OWP655373 PGL655373 PQH655373 QAD655373 QJZ655373 QTV655373 RDR655373 RNN655373 RXJ655373 SHF655373 SRB655373 TAX655373 TKT655373 TUP655373 UEL655373 UOH655373 UYD655373 VHZ655373 VRV655373 WBR655373 WLN655373 WVJ655373 B720909 IX720909 ST720909 ACP720909 AML720909 AWH720909 BGD720909 BPZ720909 BZV720909 CJR720909 CTN720909 DDJ720909 DNF720909 DXB720909 EGX720909 EQT720909 FAP720909 FKL720909 FUH720909 GED720909 GNZ720909 GXV720909 HHR720909 HRN720909 IBJ720909 ILF720909 IVB720909 JEX720909 JOT720909 JYP720909 KIL720909 KSH720909 LCD720909 LLZ720909 LVV720909 MFR720909 MPN720909 MZJ720909 NJF720909 NTB720909 OCX720909 OMT720909 OWP720909 PGL720909 PQH720909 QAD720909 QJZ720909 QTV720909 RDR720909 RNN720909 RXJ720909 SHF720909 SRB720909 TAX720909 TKT720909 TUP720909 UEL720909 UOH720909 UYD720909 VHZ720909 VRV720909 WBR720909 WLN720909 WVJ720909 B786445 IX786445 ST786445 ACP786445 AML786445 AWH786445 BGD786445 BPZ786445 BZV786445 CJR786445 CTN786445 DDJ786445 DNF786445 DXB786445 EGX786445 EQT786445 FAP786445 FKL786445 FUH786445 GED786445 GNZ786445 GXV786445 HHR786445 HRN786445 IBJ786445 ILF786445 IVB786445 JEX786445 JOT786445 JYP786445 KIL786445 KSH786445 LCD786445 LLZ786445 LVV786445 MFR786445 MPN786445 MZJ786445 NJF786445 NTB786445 OCX786445 OMT786445 OWP786445 PGL786445 PQH786445 QAD786445 QJZ786445 QTV786445 RDR786445 RNN786445 RXJ786445 SHF786445 SRB786445 TAX786445 TKT786445 TUP786445 UEL786445 UOH786445 UYD786445 VHZ786445 VRV786445 WBR786445 WLN786445 WVJ786445 B851981 IX851981 ST851981 ACP851981 AML851981 AWH851981 BGD851981 BPZ851981 BZV851981 CJR851981 CTN851981 DDJ851981 DNF851981 DXB851981 EGX851981 EQT851981 FAP851981 FKL851981 FUH851981 GED851981 GNZ851981 GXV851981 HHR851981 HRN851981 IBJ851981 ILF851981 IVB851981 JEX851981 JOT851981 JYP851981 KIL851981 KSH851981 LCD851981 LLZ851981 LVV851981 MFR851981 MPN851981 MZJ851981 NJF851981 NTB851981 OCX851981 OMT851981 OWP851981 PGL851981 PQH851981 QAD851981 QJZ851981 QTV851981 RDR851981 RNN851981 RXJ851981 SHF851981 SRB851981 TAX851981 TKT851981 TUP851981 UEL851981 UOH851981 UYD851981 VHZ851981 VRV851981 WBR851981 WLN851981 WVJ851981 B917517 IX917517 ST917517 ACP917517 AML917517 AWH917517 BGD917517 BPZ917517 BZV917517 CJR917517 CTN917517 DDJ917517 DNF917517 DXB917517 EGX917517 EQT917517 FAP917517 FKL917517 FUH917517 GED917517 GNZ917517 GXV917517 HHR917517 HRN917517 IBJ917517 ILF917517 IVB917517 JEX917517 JOT917517 JYP917517 KIL917517 KSH917517 LCD917517 LLZ917517 LVV917517 MFR917517 MPN917517 MZJ917517 NJF917517 NTB917517 OCX917517 OMT917517 OWP917517 PGL917517 PQH917517 QAD917517 QJZ917517 QTV917517 RDR917517 RNN917517 RXJ917517 SHF917517 SRB917517 TAX917517 TKT917517 TUP917517 UEL917517 UOH917517 UYD917517 VHZ917517 VRV917517 WBR917517 WLN917517 WVJ917517 B983053 IX983053 ST983053 ACP983053 AML983053 AWH983053 BGD983053 BPZ983053 BZV983053 CJR983053 CTN983053 DDJ983053 DNF983053 DXB983053 EGX983053 EQT983053 FAP983053 FKL983053 FUH983053 GED983053 GNZ983053 GXV983053 HHR983053 HRN983053 IBJ983053 ILF983053 IVB983053 JEX983053 JOT983053 JYP983053 KIL983053 KSH983053 LCD983053 LLZ983053 LVV983053 MFR983053 MPN983053 MZJ983053 NJF983053 NTB983053 OCX983053 OMT983053 OWP983053 PGL983053 PQH983053 QAD983053 QJZ983053 QTV983053 RDR983053 RNN983053 RXJ983053 SHF983053 SRB983053 TAX983053 TKT983053 TUP983053 UEL983053 UOH983053 UYD983053 VHZ983053 VRV983053 WBR983053 WLN983053" xr:uid="{AEE99437-E727-4E17-AD6C-B6DD302D1E6A}"/>
    <dataValidation allowBlank="1" showInputMessage="1" showErrorMessage="1" promptTitle="kWh Reading of Existing" prompt="Enter the kWh reading.  Minimum time for metering is 30 minutes." sqref="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XEY11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XEY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XEY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XEY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XEY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XEY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XEY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XEY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XEY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XEY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XEY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XEY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XEY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XEY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XEY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WVC983052 XEY983052 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8 IX65548 ST65548 ACP65548 AML65548 AWH65548 BGD65548 BPZ65548 BZV65548 CJR65548 CTN65548 DDJ65548 DNF65548 DXB65548 EGX65548 EQT65548 FAP65548 FKL65548 FUH65548 GED65548 GNZ65548 GXV65548 HHR65548 HRN65548 IBJ65548 ILF65548 IVB65548 JEX65548 JOT65548 JYP65548 KIL65548 KSH65548 LCD65548 LLZ65548 LVV65548 MFR65548 MPN65548 MZJ65548 NJF65548 NTB65548 OCX65548 OMT65548 OWP65548 PGL65548 PQH65548 QAD65548 QJZ65548 QTV65548 RDR65548 RNN65548 RXJ65548 SHF65548 SRB65548 TAX65548 TKT65548 TUP65548 UEL65548 UOH65548 UYD65548 VHZ65548 VRV65548 WBR65548 WLN65548 WVJ65548 B131084 IX131084 ST131084 ACP131084 AML131084 AWH131084 BGD131084 BPZ131084 BZV131084 CJR131084 CTN131084 DDJ131084 DNF131084 DXB131084 EGX131084 EQT131084 FAP131084 FKL131084 FUH131084 GED131084 GNZ131084 GXV131084 HHR131084 HRN131084 IBJ131084 ILF131084 IVB131084 JEX131084 JOT131084 JYP131084 KIL131084 KSH131084 LCD131084 LLZ131084 LVV131084 MFR131084 MPN131084 MZJ131084 NJF131084 NTB131084 OCX131084 OMT131084 OWP131084 PGL131084 PQH131084 QAD131084 QJZ131084 QTV131084 RDR131084 RNN131084 RXJ131084 SHF131084 SRB131084 TAX131084 TKT131084 TUP131084 UEL131084 UOH131084 UYD131084 VHZ131084 VRV131084 WBR131084 WLN131084 WVJ131084 B196620 IX196620 ST196620 ACP196620 AML196620 AWH196620 BGD196620 BPZ196620 BZV196620 CJR196620 CTN196620 DDJ196620 DNF196620 DXB196620 EGX196620 EQT196620 FAP196620 FKL196620 FUH196620 GED196620 GNZ196620 GXV196620 HHR196620 HRN196620 IBJ196620 ILF196620 IVB196620 JEX196620 JOT196620 JYP196620 KIL196620 KSH196620 LCD196620 LLZ196620 LVV196620 MFR196620 MPN196620 MZJ196620 NJF196620 NTB196620 OCX196620 OMT196620 OWP196620 PGL196620 PQH196620 QAD196620 QJZ196620 QTV196620 RDR196620 RNN196620 RXJ196620 SHF196620 SRB196620 TAX196620 TKT196620 TUP196620 UEL196620 UOH196620 UYD196620 VHZ196620 VRV196620 WBR196620 WLN196620 WVJ196620 B262156 IX262156 ST262156 ACP262156 AML262156 AWH262156 BGD262156 BPZ262156 BZV262156 CJR262156 CTN262156 DDJ262156 DNF262156 DXB262156 EGX262156 EQT262156 FAP262156 FKL262156 FUH262156 GED262156 GNZ262156 GXV262156 HHR262156 HRN262156 IBJ262156 ILF262156 IVB262156 JEX262156 JOT262156 JYP262156 KIL262156 KSH262156 LCD262156 LLZ262156 LVV262156 MFR262156 MPN262156 MZJ262156 NJF262156 NTB262156 OCX262156 OMT262156 OWP262156 PGL262156 PQH262156 QAD262156 QJZ262156 QTV262156 RDR262156 RNN262156 RXJ262156 SHF262156 SRB262156 TAX262156 TKT262156 TUP262156 UEL262156 UOH262156 UYD262156 VHZ262156 VRV262156 WBR262156 WLN262156 WVJ262156 B327692 IX327692 ST327692 ACP327692 AML327692 AWH327692 BGD327692 BPZ327692 BZV327692 CJR327692 CTN327692 DDJ327692 DNF327692 DXB327692 EGX327692 EQT327692 FAP327692 FKL327692 FUH327692 GED327692 GNZ327692 GXV327692 HHR327692 HRN327692 IBJ327692 ILF327692 IVB327692 JEX327692 JOT327692 JYP327692 KIL327692 KSH327692 LCD327692 LLZ327692 LVV327692 MFR327692 MPN327692 MZJ327692 NJF327692 NTB327692 OCX327692 OMT327692 OWP327692 PGL327692 PQH327692 QAD327692 QJZ327692 QTV327692 RDR327692 RNN327692 RXJ327692 SHF327692 SRB327692 TAX327692 TKT327692 TUP327692 UEL327692 UOH327692 UYD327692 VHZ327692 VRV327692 WBR327692 WLN327692 WVJ327692 B393228 IX393228 ST393228 ACP393228 AML393228 AWH393228 BGD393228 BPZ393228 BZV393228 CJR393228 CTN393228 DDJ393228 DNF393228 DXB393228 EGX393228 EQT393228 FAP393228 FKL393228 FUH393228 GED393228 GNZ393228 GXV393228 HHR393228 HRN393228 IBJ393228 ILF393228 IVB393228 JEX393228 JOT393228 JYP393228 KIL393228 KSH393228 LCD393228 LLZ393228 LVV393228 MFR393228 MPN393228 MZJ393228 NJF393228 NTB393228 OCX393228 OMT393228 OWP393228 PGL393228 PQH393228 QAD393228 QJZ393228 QTV393228 RDR393228 RNN393228 RXJ393228 SHF393228 SRB393228 TAX393228 TKT393228 TUP393228 UEL393228 UOH393228 UYD393228 VHZ393228 VRV393228 WBR393228 WLN393228 WVJ393228 B458764 IX458764 ST458764 ACP458764 AML458764 AWH458764 BGD458764 BPZ458764 BZV458764 CJR458764 CTN458764 DDJ458764 DNF458764 DXB458764 EGX458764 EQT458764 FAP458764 FKL458764 FUH458764 GED458764 GNZ458764 GXV458764 HHR458764 HRN458764 IBJ458764 ILF458764 IVB458764 JEX458764 JOT458764 JYP458764 KIL458764 KSH458764 LCD458764 LLZ458764 LVV458764 MFR458764 MPN458764 MZJ458764 NJF458764 NTB458764 OCX458764 OMT458764 OWP458764 PGL458764 PQH458764 QAD458764 QJZ458764 QTV458764 RDR458764 RNN458764 RXJ458764 SHF458764 SRB458764 TAX458764 TKT458764 TUP458764 UEL458764 UOH458764 UYD458764 VHZ458764 VRV458764 WBR458764 WLN458764 WVJ458764 B524300 IX524300 ST524300 ACP524300 AML524300 AWH524300 BGD524300 BPZ524300 BZV524300 CJR524300 CTN524300 DDJ524300 DNF524300 DXB524300 EGX524300 EQT524300 FAP524300 FKL524300 FUH524300 GED524300 GNZ524300 GXV524300 HHR524300 HRN524300 IBJ524300 ILF524300 IVB524300 JEX524300 JOT524300 JYP524300 KIL524300 KSH524300 LCD524300 LLZ524300 LVV524300 MFR524300 MPN524300 MZJ524300 NJF524300 NTB524300 OCX524300 OMT524300 OWP524300 PGL524300 PQH524300 QAD524300 QJZ524300 QTV524300 RDR524300 RNN524300 RXJ524300 SHF524300 SRB524300 TAX524300 TKT524300 TUP524300 UEL524300 UOH524300 UYD524300 VHZ524300 VRV524300 WBR524300 WLN524300 WVJ524300 B589836 IX589836 ST589836 ACP589836 AML589836 AWH589836 BGD589836 BPZ589836 BZV589836 CJR589836 CTN589836 DDJ589836 DNF589836 DXB589836 EGX589836 EQT589836 FAP589836 FKL589836 FUH589836 GED589836 GNZ589836 GXV589836 HHR589836 HRN589836 IBJ589836 ILF589836 IVB589836 JEX589836 JOT589836 JYP589836 KIL589836 KSH589836 LCD589836 LLZ589836 LVV589836 MFR589836 MPN589836 MZJ589836 NJF589836 NTB589836 OCX589836 OMT589836 OWP589836 PGL589836 PQH589836 QAD589836 QJZ589836 QTV589836 RDR589836 RNN589836 RXJ589836 SHF589836 SRB589836 TAX589836 TKT589836 TUP589836 UEL589836 UOH589836 UYD589836 VHZ589836 VRV589836 WBR589836 WLN589836 WVJ589836 B655372 IX655372 ST655372 ACP655372 AML655372 AWH655372 BGD655372 BPZ655372 BZV655372 CJR655372 CTN655372 DDJ655372 DNF655372 DXB655372 EGX655372 EQT655372 FAP655372 FKL655372 FUH655372 GED655372 GNZ655372 GXV655372 HHR655372 HRN655372 IBJ655372 ILF655372 IVB655372 JEX655372 JOT655372 JYP655372 KIL655372 KSH655372 LCD655372 LLZ655372 LVV655372 MFR655372 MPN655372 MZJ655372 NJF655372 NTB655372 OCX655372 OMT655372 OWP655372 PGL655372 PQH655372 QAD655372 QJZ655372 QTV655372 RDR655372 RNN655372 RXJ655372 SHF655372 SRB655372 TAX655372 TKT655372 TUP655372 UEL655372 UOH655372 UYD655372 VHZ655372 VRV655372 WBR655372 WLN655372 WVJ655372 B720908 IX720908 ST720908 ACP720908 AML720908 AWH720908 BGD720908 BPZ720908 BZV720908 CJR720908 CTN720908 DDJ720908 DNF720908 DXB720908 EGX720908 EQT720908 FAP720908 FKL720908 FUH720908 GED720908 GNZ720908 GXV720908 HHR720908 HRN720908 IBJ720908 ILF720908 IVB720908 JEX720908 JOT720908 JYP720908 KIL720908 KSH720908 LCD720908 LLZ720908 LVV720908 MFR720908 MPN720908 MZJ720908 NJF720908 NTB720908 OCX720908 OMT720908 OWP720908 PGL720908 PQH720908 QAD720908 QJZ720908 QTV720908 RDR720908 RNN720908 RXJ720908 SHF720908 SRB720908 TAX720908 TKT720908 TUP720908 UEL720908 UOH720908 UYD720908 VHZ720908 VRV720908 WBR720908 WLN720908 WVJ720908 B786444 IX786444 ST786444 ACP786444 AML786444 AWH786444 BGD786444 BPZ786444 BZV786444 CJR786444 CTN786444 DDJ786444 DNF786444 DXB786444 EGX786444 EQT786444 FAP786444 FKL786444 FUH786444 GED786444 GNZ786444 GXV786444 HHR786444 HRN786444 IBJ786444 ILF786444 IVB786444 JEX786444 JOT786444 JYP786444 KIL786444 KSH786444 LCD786444 LLZ786444 LVV786444 MFR786444 MPN786444 MZJ786444 NJF786444 NTB786444 OCX786444 OMT786444 OWP786444 PGL786444 PQH786444 QAD786444 QJZ786444 QTV786444 RDR786444 RNN786444 RXJ786444 SHF786444 SRB786444 TAX786444 TKT786444 TUP786444 UEL786444 UOH786444 UYD786444 VHZ786444 VRV786444 WBR786444 WLN786444 WVJ786444 B851980 IX851980 ST851980 ACP851980 AML851980 AWH851980 BGD851980 BPZ851980 BZV851980 CJR851980 CTN851980 DDJ851980 DNF851980 DXB851980 EGX851980 EQT851980 FAP851980 FKL851980 FUH851980 GED851980 GNZ851980 GXV851980 HHR851980 HRN851980 IBJ851980 ILF851980 IVB851980 JEX851980 JOT851980 JYP851980 KIL851980 KSH851980 LCD851980 LLZ851980 LVV851980 MFR851980 MPN851980 MZJ851980 NJF851980 NTB851980 OCX851980 OMT851980 OWP851980 PGL851980 PQH851980 QAD851980 QJZ851980 QTV851980 RDR851980 RNN851980 RXJ851980 SHF851980 SRB851980 TAX851980 TKT851980 TUP851980 UEL851980 UOH851980 UYD851980 VHZ851980 VRV851980 WBR851980 WLN851980 WVJ851980 B917516 IX917516 ST917516 ACP917516 AML917516 AWH917516 BGD917516 BPZ917516 BZV917516 CJR917516 CTN917516 DDJ917516 DNF917516 DXB917516 EGX917516 EQT917516 FAP917516 FKL917516 FUH917516 GED917516 GNZ917516 GXV917516 HHR917516 HRN917516 IBJ917516 ILF917516 IVB917516 JEX917516 JOT917516 JYP917516 KIL917516 KSH917516 LCD917516 LLZ917516 LVV917516 MFR917516 MPN917516 MZJ917516 NJF917516 NTB917516 OCX917516 OMT917516 OWP917516 PGL917516 PQH917516 QAD917516 QJZ917516 QTV917516 RDR917516 RNN917516 RXJ917516 SHF917516 SRB917516 TAX917516 TKT917516 TUP917516 UEL917516 UOH917516 UYD917516 VHZ917516 VRV917516 WBR917516 WLN917516 WVJ917516 B983052 IX983052 ST983052 ACP983052 AML983052 AWH983052 BGD983052 BPZ983052 BZV983052 CJR983052 CTN983052 DDJ983052 DNF983052 DXB983052 EGX983052 EQT983052 FAP983052 FKL983052 FUH983052 GED983052 GNZ983052 GXV983052 HHR983052 HRN983052 IBJ983052 ILF983052 IVB983052 JEX983052 JOT983052 JYP983052 KIL983052 KSH983052 LCD983052 LLZ983052 LVV983052 MFR983052 MPN983052 MZJ983052 NJF983052 NTB983052 OCX983052 OMT983052 OWP983052 PGL983052 PQH983052 QAD983052 QJZ983052 QTV983052 RDR983052 RNN983052 RXJ983052 SHF983052 SRB983052 TAX983052 TKT983052 TUP983052 UEL983052 UOH983052 UYD983052 VHZ983052 VRV983052 WBR983052 WLN983052 WVJ983052" xr:uid="{A5CC34BB-94C7-410A-AC3B-B6699019008F}"/>
    <dataValidation allowBlank="1" showInputMessage="1" showErrorMessage="1" promptTitle="Time metered of Existing" prompt="Enter time as minutes.  Example (one hour and three minutes = 63).  Minimum time for metering 30 min." sqref="IQ10 SM10 ACI10 AME10 AWA10 BFW10 BPS10 BZO10 CJK10 CTG10 DDC10 DMY10 DWU10 EGQ10 EQM10 FAI10 FKE10 FUA10 GDW10 GNS10 GXO10 HHK10 HRG10 IBC10 IKY10 IUU10 JEQ10 JOM10 JYI10 KIE10 KSA10 LBW10 LLS10 LVO10 MFK10 MPG10 MZC10 NIY10 NSU10 OCQ10 OMM10 OWI10 PGE10 PQA10 PZW10 QJS10 QTO10 RDK10 RNG10 RXC10 SGY10 SQU10 TAQ10 TKM10 TUI10 UEE10 UOA10 UXW10 VHS10 VRO10 WBK10 WLG10 WVC10 XEY10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XEY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XEY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XEY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XEY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XEY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XEY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XEY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XEY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XEY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XEY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XEY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XEY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XEY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XEY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WVC983051 XEY983051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1E205A74-E8B0-4499-8887-5BCD1F437AE4}"/>
    <dataValidation type="whole" allowBlank="1" showInputMessage="1" showErrorMessage="1" promptTitle="Manufactured Year" prompt="Enter the manufactured year as found on the plate of the existing unit.  If the year cannot be found skip this entry and meter the unit._x000a_" sqref="B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WVJ26 B65562 IX65562 ST65562 ACP65562 AML65562 AWH65562 BGD65562 BPZ65562 BZV65562 CJR65562 CTN65562 DDJ65562 DNF65562 DXB65562 EGX65562 EQT65562 FAP65562 FKL65562 FUH65562 GED65562 GNZ65562 GXV65562 HHR65562 HRN65562 IBJ65562 ILF65562 IVB65562 JEX65562 JOT65562 JYP65562 KIL65562 KSH65562 LCD65562 LLZ65562 LVV65562 MFR65562 MPN65562 MZJ65562 NJF65562 NTB65562 OCX65562 OMT65562 OWP65562 PGL65562 PQH65562 QAD65562 QJZ65562 QTV65562 RDR65562 RNN65562 RXJ65562 SHF65562 SRB65562 TAX65562 TKT65562 TUP65562 UEL65562 UOH65562 UYD65562 VHZ65562 VRV65562 WBR65562 WLN65562 WVJ65562 B131098 IX131098 ST131098 ACP131098 AML131098 AWH131098 BGD131098 BPZ131098 BZV131098 CJR131098 CTN131098 DDJ131098 DNF131098 DXB131098 EGX131098 EQT131098 FAP131098 FKL131098 FUH131098 GED131098 GNZ131098 GXV131098 HHR131098 HRN131098 IBJ131098 ILF131098 IVB131098 JEX131098 JOT131098 JYP131098 KIL131098 KSH131098 LCD131098 LLZ131098 LVV131098 MFR131098 MPN131098 MZJ131098 NJF131098 NTB131098 OCX131098 OMT131098 OWP131098 PGL131098 PQH131098 QAD131098 QJZ131098 QTV131098 RDR131098 RNN131098 RXJ131098 SHF131098 SRB131098 TAX131098 TKT131098 TUP131098 UEL131098 UOH131098 UYD131098 VHZ131098 VRV131098 WBR131098 WLN131098 WVJ131098 B196634 IX196634 ST196634 ACP196634 AML196634 AWH196634 BGD196634 BPZ196634 BZV196634 CJR196634 CTN196634 DDJ196634 DNF196634 DXB196634 EGX196634 EQT196634 FAP196634 FKL196634 FUH196634 GED196634 GNZ196634 GXV196634 HHR196634 HRN196634 IBJ196634 ILF196634 IVB196634 JEX196634 JOT196634 JYP196634 KIL196634 KSH196634 LCD196634 LLZ196634 LVV196634 MFR196634 MPN196634 MZJ196634 NJF196634 NTB196634 OCX196634 OMT196634 OWP196634 PGL196634 PQH196634 QAD196634 QJZ196634 QTV196634 RDR196634 RNN196634 RXJ196634 SHF196634 SRB196634 TAX196634 TKT196634 TUP196634 UEL196634 UOH196634 UYD196634 VHZ196634 VRV196634 WBR196634 WLN196634 WVJ196634 B262170 IX262170 ST262170 ACP262170 AML262170 AWH262170 BGD262170 BPZ262170 BZV262170 CJR262170 CTN262170 DDJ262170 DNF262170 DXB262170 EGX262170 EQT262170 FAP262170 FKL262170 FUH262170 GED262170 GNZ262170 GXV262170 HHR262170 HRN262170 IBJ262170 ILF262170 IVB262170 JEX262170 JOT262170 JYP262170 KIL262170 KSH262170 LCD262170 LLZ262170 LVV262170 MFR262170 MPN262170 MZJ262170 NJF262170 NTB262170 OCX262170 OMT262170 OWP262170 PGL262170 PQH262170 QAD262170 QJZ262170 QTV262170 RDR262170 RNN262170 RXJ262170 SHF262170 SRB262170 TAX262170 TKT262170 TUP262170 UEL262170 UOH262170 UYD262170 VHZ262170 VRV262170 WBR262170 WLN262170 WVJ262170 B327706 IX327706 ST327706 ACP327706 AML327706 AWH327706 BGD327706 BPZ327706 BZV327706 CJR327706 CTN327706 DDJ327706 DNF327706 DXB327706 EGX327706 EQT327706 FAP327706 FKL327706 FUH327706 GED327706 GNZ327706 GXV327706 HHR327706 HRN327706 IBJ327706 ILF327706 IVB327706 JEX327706 JOT327706 JYP327706 KIL327706 KSH327706 LCD327706 LLZ327706 LVV327706 MFR327706 MPN327706 MZJ327706 NJF327706 NTB327706 OCX327706 OMT327706 OWP327706 PGL327706 PQH327706 QAD327706 QJZ327706 QTV327706 RDR327706 RNN327706 RXJ327706 SHF327706 SRB327706 TAX327706 TKT327706 TUP327706 UEL327706 UOH327706 UYD327706 VHZ327706 VRV327706 WBR327706 WLN327706 WVJ327706 B393242 IX393242 ST393242 ACP393242 AML393242 AWH393242 BGD393242 BPZ393242 BZV393242 CJR393242 CTN393242 DDJ393242 DNF393242 DXB393242 EGX393242 EQT393242 FAP393242 FKL393242 FUH393242 GED393242 GNZ393242 GXV393242 HHR393242 HRN393242 IBJ393242 ILF393242 IVB393242 JEX393242 JOT393242 JYP393242 KIL393242 KSH393242 LCD393242 LLZ393242 LVV393242 MFR393242 MPN393242 MZJ393242 NJF393242 NTB393242 OCX393242 OMT393242 OWP393242 PGL393242 PQH393242 QAD393242 QJZ393242 QTV393242 RDR393242 RNN393242 RXJ393242 SHF393242 SRB393242 TAX393242 TKT393242 TUP393242 UEL393242 UOH393242 UYD393242 VHZ393242 VRV393242 WBR393242 WLN393242 WVJ393242 B458778 IX458778 ST458778 ACP458778 AML458778 AWH458778 BGD458778 BPZ458778 BZV458778 CJR458778 CTN458778 DDJ458778 DNF458778 DXB458778 EGX458778 EQT458778 FAP458778 FKL458778 FUH458778 GED458778 GNZ458778 GXV458778 HHR458778 HRN458778 IBJ458778 ILF458778 IVB458778 JEX458778 JOT458778 JYP458778 KIL458778 KSH458778 LCD458778 LLZ458778 LVV458778 MFR458778 MPN458778 MZJ458778 NJF458778 NTB458778 OCX458778 OMT458778 OWP458778 PGL458778 PQH458778 QAD458778 QJZ458778 QTV458778 RDR458778 RNN458778 RXJ458778 SHF458778 SRB458778 TAX458778 TKT458778 TUP458778 UEL458778 UOH458778 UYD458778 VHZ458778 VRV458778 WBR458778 WLN458778 WVJ458778 B524314 IX524314 ST524314 ACP524314 AML524314 AWH524314 BGD524314 BPZ524314 BZV524314 CJR524314 CTN524314 DDJ524314 DNF524314 DXB524314 EGX524314 EQT524314 FAP524314 FKL524314 FUH524314 GED524314 GNZ524314 GXV524314 HHR524314 HRN524314 IBJ524314 ILF524314 IVB524314 JEX524314 JOT524314 JYP524314 KIL524314 KSH524314 LCD524314 LLZ524314 LVV524314 MFR524314 MPN524314 MZJ524314 NJF524314 NTB524314 OCX524314 OMT524314 OWP524314 PGL524314 PQH524314 QAD524314 QJZ524314 QTV524314 RDR524314 RNN524314 RXJ524314 SHF524314 SRB524314 TAX524314 TKT524314 TUP524314 UEL524314 UOH524314 UYD524314 VHZ524314 VRV524314 WBR524314 WLN524314 WVJ524314 B589850 IX589850 ST589850 ACP589850 AML589850 AWH589850 BGD589850 BPZ589850 BZV589850 CJR589850 CTN589850 DDJ589850 DNF589850 DXB589850 EGX589850 EQT589850 FAP589850 FKL589850 FUH589850 GED589850 GNZ589850 GXV589850 HHR589850 HRN589850 IBJ589850 ILF589850 IVB589850 JEX589850 JOT589850 JYP589850 KIL589850 KSH589850 LCD589850 LLZ589850 LVV589850 MFR589850 MPN589850 MZJ589850 NJF589850 NTB589850 OCX589850 OMT589850 OWP589850 PGL589850 PQH589850 QAD589850 QJZ589850 QTV589850 RDR589850 RNN589850 RXJ589850 SHF589850 SRB589850 TAX589850 TKT589850 TUP589850 UEL589850 UOH589850 UYD589850 VHZ589850 VRV589850 WBR589850 WLN589850 WVJ589850 B655386 IX655386 ST655386 ACP655386 AML655386 AWH655386 BGD655386 BPZ655386 BZV655386 CJR655386 CTN655386 DDJ655386 DNF655386 DXB655386 EGX655386 EQT655386 FAP655386 FKL655386 FUH655386 GED655386 GNZ655386 GXV655386 HHR655386 HRN655386 IBJ655386 ILF655386 IVB655386 JEX655386 JOT655386 JYP655386 KIL655386 KSH655386 LCD655386 LLZ655386 LVV655386 MFR655386 MPN655386 MZJ655386 NJF655386 NTB655386 OCX655386 OMT655386 OWP655386 PGL655386 PQH655386 QAD655386 QJZ655386 QTV655386 RDR655386 RNN655386 RXJ655386 SHF655386 SRB655386 TAX655386 TKT655386 TUP655386 UEL655386 UOH655386 UYD655386 VHZ655386 VRV655386 WBR655386 WLN655386 WVJ655386 B720922 IX720922 ST720922 ACP720922 AML720922 AWH720922 BGD720922 BPZ720922 BZV720922 CJR720922 CTN720922 DDJ720922 DNF720922 DXB720922 EGX720922 EQT720922 FAP720922 FKL720922 FUH720922 GED720922 GNZ720922 GXV720922 HHR720922 HRN720922 IBJ720922 ILF720922 IVB720922 JEX720922 JOT720922 JYP720922 KIL720922 KSH720922 LCD720922 LLZ720922 LVV720922 MFR720922 MPN720922 MZJ720922 NJF720922 NTB720922 OCX720922 OMT720922 OWP720922 PGL720922 PQH720922 QAD720922 QJZ720922 QTV720922 RDR720922 RNN720922 RXJ720922 SHF720922 SRB720922 TAX720922 TKT720922 TUP720922 UEL720922 UOH720922 UYD720922 VHZ720922 VRV720922 WBR720922 WLN720922 WVJ720922 B786458 IX786458 ST786458 ACP786458 AML786458 AWH786458 BGD786458 BPZ786458 BZV786458 CJR786458 CTN786458 DDJ786458 DNF786458 DXB786458 EGX786458 EQT786458 FAP786458 FKL786458 FUH786458 GED786458 GNZ786458 GXV786458 HHR786458 HRN786458 IBJ786458 ILF786458 IVB786458 JEX786458 JOT786458 JYP786458 KIL786458 KSH786458 LCD786458 LLZ786458 LVV786458 MFR786458 MPN786458 MZJ786458 NJF786458 NTB786458 OCX786458 OMT786458 OWP786458 PGL786458 PQH786458 QAD786458 QJZ786458 QTV786458 RDR786458 RNN786458 RXJ786458 SHF786458 SRB786458 TAX786458 TKT786458 TUP786458 UEL786458 UOH786458 UYD786458 VHZ786458 VRV786458 WBR786458 WLN786458 WVJ786458 B851994 IX851994 ST851994 ACP851994 AML851994 AWH851994 BGD851994 BPZ851994 BZV851994 CJR851994 CTN851994 DDJ851994 DNF851994 DXB851994 EGX851994 EQT851994 FAP851994 FKL851994 FUH851994 GED851994 GNZ851994 GXV851994 HHR851994 HRN851994 IBJ851994 ILF851994 IVB851994 JEX851994 JOT851994 JYP851994 KIL851994 KSH851994 LCD851994 LLZ851994 LVV851994 MFR851994 MPN851994 MZJ851994 NJF851994 NTB851994 OCX851994 OMT851994 OWP851994 PGL851994 PQH851994 QAD851994 QJZ851994 QTV851994 RDR851994 RNN851994 RXJ851994 SHF851994 SRB851994 TAX851994 TKT851994 TUP851994 UEL851994 UOH851994 UYD851994 VHZ851994 VRV851994 WBR851994 WLN851994 WVJ851994 B917530 IX917530 ST917530 ACP917530 AML917530 AWH917530 BGD917530 BPZ917530 BZV917530 CJR917530 CTN917530 DDJ917530 DNF917530 DXB917530 EGX917530 EQT917530 FAP917530 FKL917530 FUH917530 GED917530 GNZ917530 GXV917530 HHR917530 HRN917530 IBJ917530 ILF917530 IVB917530 JEX917530 JOT917530 JYP917530 KIL917530 KSH917530 LCD917530 LLZ917530 LVV917530 MFR917530 MPN917530 MZJ917530 NJF917530 NTB917530 OCX917530 OMT917530 OWP917530 PGL917530 PQH917530 QAD917530 QJZ917530 QTV917530 RDR917530 RNN917530 RXJ917530 SHF917530 SRB917530 TAX917530 TKT917530 TUP917530 UEL917530 UOH917530 UYD917530 VHZ917530 VRV917530 WBR917530 WLN917530 WVJ917530 B983066 IX983066 ST983066 ACP983066 AML983066 AWH983066 BGD983066 BPZ983066 BZV983066 CJR983066 CTN983066 DDJ983066 DNF983066 DXB983066 EGX983066 EQT983066 FAP983066 FKL983066 FUH983066 GED983066 GNZ983066 GXV983066 HHR983066 HRN983066 IBJ983066 ILF983066 IVB983066 JEX983066 JOT983066 JYP983066 KIL983066 KSH983066 LCD983066 LLZ983066 LVV983066 MFR983066 MPN983066 MZJ983066 NJF983066 NTB983066 OCX983066 OMT983066 OWP983066 PGL983066 PQH983066 QAD983066 QJZ983066 QTV983066 RDR983066 RNN983066 RXJ983066 SHF983066 SRB983066 TAX983066 TKT983066 TUP983066 UEL983066 UOH983066 UYD983066 VHZ983066 VRV983066 WBR983066 WLN983066 WVJ983066" xr:uid="{358FBF81-B89A-4972-B987-83C6289973E0}">
      <formula1>0</formula1>
      <formula2>2099</formula2>
    </dataValidation>
    <dataValidation type="list" allowBlank="1" showInputMessage="1" showErrorMessage="1" sqref="B28 IX28 ST28 ACP28 AML28 AWH28 BGD28 BPZ28 BZV28 CJR28 CTN28 DDJ28 DNF28 DXB28 EGX28 EQT28 FAP28 FKL28 FUH28 GED28 GNZ28 GXV28 HHR28 HRN28 IBJ28 ILF28 IVB28 JEX28 JOT28 JYP28 KIL28 KSH28 LCD28 LLZ28 LVV28 MFR28 MPN28 MZJ28 NJF28 NTB28 OCX28 OMT28 OWP28 PGL28 PQH28 QAD28 QJZ28 QTV28 RDR28 RNN28 RXJ28 SHF28 SRB28 TAX28 TKT28 TUP28 UEL28 UOH28 UYD28 VHZ28 VRV28 WBR28 WLN28 WVJ28 B65564 IX65564 ST65564 ACP65564 AML65564 AWH65564 BGD65564 BPZ65564 BZV65564 CJR65564 CTN65564 DDJ65564 DNF65564 DXB65564 EGX65564 EQT65564 FAP65564 FKL65564 FUH65564 GED65564 GNZ65564 GXV65564 HHR65564 HRN65564 IBJ65564 ILF65564 IVB65564 JEX65564 JOT65564 JYP65564 KIL65564 KSH65564 LCD65564 LLZ65564 LVV65564 MFR65564 MPN65564 MZJ65564 NJF65564 NTB65564 OCX65564 OMT65564 OWP65564 PGL65564 PQH65564 QAD65564 QJZ65564 QTV65564 RDR65564 RNN65564 RXJ65564 SHF65564 SRB65564 TAX65564 TKT65564 TUP65564 UEL65564 UOH65564 UYD65564 VHZ65564 VRV65564 WBR65564 WLN65564 WVJ65564 B131100 IX131100 ST131100 ACP131100 AML131100 AWH131100 BGD131100 BPZ131100 BZV131100 CJR131100 CTN131100 DDJ131100 DNF131100 DXB131100 EGX131100 EQT131100 FAP131100 FKL131100 FUH131100 GED131100 GNZ131100 GXV131100 HHR131100 HRN131100 IBJ131100 ILF131100 IVB131100 JEX131100 JOT131100 JYP131100 KIL131100 KSH131100 LCD131100 LLZ131100 LVV131100 MFR131100 MPN131100 MZJ131100 NJF131100 NTB131100 OCX131100 OMT131100 OWP131100 PGL131100 PQH131100 QAD131100 QJZ131100 QTV131100 RDR131100 RNN131100 RXJ131100 SHF131100 SRB131100 TAX131100 TKT131100 TUP131100 UEL131100 UOH131100 UYD131100 VHZ131100 VRV131100 WBR131100 WLN131100 WVJ131100 B196636 IX196636 ST196636 ACP196636 AML196636 AWH196636 BGD196636 BPZ196636 BZV196636 CJR196636 CTN196636 DDJ196636 DNF196636 DXB196636 EGX196636 EQT196636 FAP196636 FKL196636 FUH196636 GED196636 GNZ196636 GXV196636 HHR196636 HRN196636 IBJ196636 ILF196636 IVB196636 JEX196636 JOT196636 JYP196636 KIL196636 KSH196636 LCD196636 LLZ196636 LVV196636 MFR196636 MPN196636 MZJ196636 NJF196636 NTB196636 OCX196636 OMT196636 OWP196636 PGL196636 PQH196636 QAD196636 QJZ196636 QTV196636 RDR196636 RNN196636 RXJ196636 SHF196636 SRB196636 TAX196636 TKT196636 TUP196636 UEL196636 UOH196636 UYD196636 VHZ196636 VRV196636 WBR196636 WLN196636 WVJ196636 B262172 IX262172 ST262172 ACP262172 AML262172 AWH262172 BGD262172 BPZ262172 BZV262172 CJR262172 CTN262172 DDJ262172 DNF262172 DXB262172 EGX262172 EQT262172 FAP262172 FKL262172 FUH262172 GED262172 GNZ262172 GXV262172 HHR262172 HRN262172 IBJ262172 ILF262172 IVB262172 JEX262172 JOT262172 JYP262172 KIL262172 KSH262172 LCD262172 LLZ262172 LVV262172 MFR262172 MPN262172 MZJ262172 NJF262172 NTB262172 OCX262172 OMT262172 OWP262172 PGL262172 PQH262172 QAD262172 QJZ262172 QTV262172 RDR262172 RNN262172 RXJ262172 SHF262172 SRB262172 TAX262172 TKT262172 TUP262172 UEL262172 UOH262172 UYD262172 VHZ262172 VRV262172 WBR262172 WLN262172 WVJ262172 B327708 IX327708 ST327708 ACP327708 AML327708 AWH327708 BGD327708 BPZ327708 BZV327708 CJR327708 CTN327708 DDJ327708 DNF327708 DXB327708 EGX327708 EQT327708 FAP327708 FKL327708 FUH327708 GED327708 GNZ327708 GXV327708 HHR327708 HRN327708 IBJ327708 ILF327708 IVB327708 JEX327708 JOT327708 JYP327708 KIL327708 KSH327708 LCD327708 LLZ327708 LVV327708 MFR327708 MPN327708 MZJ327708 NJF327708 NTB327708 OCX327708 OMT327708 OWP327708 PGL327708 PQH327708 QAD327708 QJZ327708 QTV327708 RDR327708 RNN327708 RXJ327708 SHF327708 SRB327708 TAX327708 TKT327708 TUP327708 UEL327708 UOH327708 UYD327708 VHZ327708 VRV327708 WBR327708 WLN327708 WVJ327708 B393244 IX393244 ST393244 ACP393244 AML393244 AWH393244 BGD393244 BPZ393244 BZV393244 CJR393244 CTN393244 DDJ393244 DNF393244 DXB393244 EGX393244 EQT393244 FAP393244 FKL393244 FUH393244 GED393244 GNZ393244 GXV393244 HHR393244 HRN393244 IBJ393244 ILF393244 IVB393244 JEX393244 JOT393244 JYP393244 KIL393244 KSH393244 LCD393244 LLZ393244 LVV393244 MFR393244 MPN393244 MZJ393244 NJF393244 NTB393244 OCX393244 OMT393244 OWP393244 PGL393244 PQH393244 QAD393244 QJZ393244 QTV393244 RDR393244 RNN393244 RXJ393244 SHF393244 SRB393244 TAX393244 TKT393244 TUP393244 UEL393244 UOH393244 UYD393244 VHZ393244 VRV393244 WBR393244 WLN393244 WVJ393244 B458780 IX458780 ST458780 ACP458780 AML458780 AWH458780 BGD458780 BPZ458780 BZV458780 CJR458780 CTN458780 DDJ458780 DNF458780 DXB458780 EGX458780 EQT458780 FAP458780 FKL458780 FUH458780 GED458780 GNZ458780 GXV458780 HHR458780 HRN458780 IBJ458780 ILF458780 IVB458780 JEX458780 JOT458780 JYP458780 KIL458780 KSH458780 LCD458780 LLZ458780 LVV458780 MFR458780 MPN458780 MZJ458780 NJF458780 NTB458780 OCX458780 OMT458780 OWP458780 PGL458780 PQH458780 QAD458780 QJZ458780 QTV458780 RDR458780 RNN458780 RXJ458780 SHF458780 SRB458780 TAX458780 TKT458780 TUP458780 UEL458780 UOH458780 UYD458780 VHZ458780 VRV458780 WBR458780 WLN458780 WVJ458780 B524316 IX524316 ST524316 ACP524316 AML524316 AWH524316 BGD524316 BPZ524316 BZV524316 CJR524316 CTN524316 DDJ524316 DNF524316 DXB524316 EGX524316 EQT524316 FAP524316 FKL524316 FUH524316 GED524316 GNZ524316 GXV524316 HHR524316 HRN524316 IBJ524316 ILF524316 IVB524316 JEX524316 JOT524316 JYP524316 KIL524316 KSH524316 LCD524316 LLZ524316 LVV524316 MFR524316 MPN524316 MZJ524316 NJF524316 NTB524316 OCX524316 OMT524316 OWP524316 PGL524316 PQH524316 QAD524316 QJZ524316 QTV524316 RDR524316 RNN524316 RXJ524316 SHF524316 SRB524316 TAX524316 TKT524316 TUP524316 UEL524316 UOH524316 UYD524316 VHZ524316 VRV524316 WBR524316 WLN524316 WVJ524316 B589852 IX589852 ST589852 ACP589852 AML589852 AWH589852 BGD589852 BPZ589852 BZV589852 CJR589852 CTN589852 DDJ589852 DNF589852 DXB589852 EGX589852 EQT589852 FAP589852 FKL589852 FUH589852 GED589852 GNZ589852 GXV589852 HHR589852 HRN589852 IBJ589852 ILF589852 IVB589852 JEX589852 JOT589852 JYP589852 KIL589852 KSH589852 LCD589852 LLZ589852 LVV589852 MFR589852 MPN589852 MZJ589852 NJF589852 NTB589852 OCX589852 OMT589852 OWP589852 PGL589852 PQH589852 QAD589852 QJZ589852 QTV589852 RDR589852 RNN589852 RXJ589852 SHF589852 SRB589852 TAX589852 TKT589852 TUP589852 UEL589852 UOH589852 UYD589852 VHZ589852 VRV589852 WBR589852 WLN589852 WVJ589852 B655388 IX655388 ST655388 ACP655388 AML655388 AWH655388 BGD655388 BPZ655388 BZV655388 CJR655388 CTN655388 DDJ655388 DNF655388 DXB655388 EGX655388 EQT655388 FAP655388 FKL655388 FUH655388 GED655388 GNZ655388 GXV655388 HHR655388 HRN655388 IBJ655388 ILF655388 IVB655388 JEX655388 JOT655388 JYP655388 KIL655388 KSH655388 LCD655388 LLZ655388 LVV655388 MFR655388 MPN655388 MZJ655388 NJF655388 NTB655388 OCX655388 OMT655388 OWP655388 PGL655388 PQH655388 QAD655388 QJZ655388 QTV655388 RDR655388 RNN655388 RXJ655388 SHF655388 SRB655388 TAX655388 TKT655388 TUP655388 UEL655388 UOH655388 UYD655388 VHZ655388 VRV655388 WBR655388 WLN655388 WVJ655388 B720924 IX720924 ST720924 ACP720924 AML720924 AWH720924 BGD720924 BPZ720924 BZV720924 CJR720924 CTN720924 DDJ720924 DNF720924 DXB720924 EGX720924 EQT720924 FAP720924 FKL720924 FUH720924 GED720924 GNZ720924 GXV720924 HHR720924 HRN720924 IBJ720924 ILF720924 IVB720924 JEX720924 JOT720924 JYP720924 KIL720924 KSH720924 LCD720924 LLZ720924 LVV720924 MFR720924 MPN720924 MZJ720924 NJF720924 NTB720924 OCX720924 OMT720924 OWP720924 PGL720924 PQH720924 QAD720924 QJZ720924 QTV720924 RDR720924 RNN720924 RXJ720924 SHF720924 SRB720924 TAX720924 TKT720924 TUP720924 UEL720924 UOH720924 UYD720924 VHZ720924 VRV720924 WBR720924 WLN720924 WVJ720924 B786460 IX786460 ST786460 ACP786460 AML786460 AWH786460 BGD786460 BPZ786460 BZV786460 CJR786460 CTN786460 DDJ786460 DNF786460 DXB786460 EGX786460 EQT786460 FAP786460 FKL786460 FUH786460 GED786460 GNZ786460 GXV786460 HHR786460 HRN786460 IBJ786460 ILF786460 IVB786460 JEX786460 JOT786460 JYP786460 KIL786460 KSH786460 LCD786460 LLZ786460 LVV786460 MFR786460 MPN786460 MZJ786460 NJF786460 NTB786460 OCX786460 OMT786460 OWP786460 PGL786460 PQH786460 QAD786460 QJZ786460 QTV786460 RDR786460 RNN786460 RXJ786460 SHF786460 SRB786460 TAX786460 TKT786460 TUP786460 UEL786460 UOH786460 UYD786460 VHZ786460 VRV786460 WBR786460 WLN786460 WVJ786460 B851996 IX851996 ST851996 ACP851996 AML851996 AWH851996 BGD851996 BPZ851996 BZV851996 CJR851996 CTN851996 DDJ851996 DNF851996 DXB851996 EGX851996 EQT851996 FAP851996 FKL851996 FUH851996 GED851996 GNZ851996 GXV851996 HHR851996 HRN851996 IBJ851996 ILF851996 IVB851996 JEX851996 JOT851996 JYP851996 KIL851996 KSH851996 LCD851996 LLZ851996 LVV851996 MFR851996 MPN851996 MZJ851996 NJF851996 NTB851996 OCX851996 OMT851996 OWP851996 PGL851996 PQH851996 QAD851996 QJZ851996 QTV851996 RDR851996 RNN851996 RXJ851996 SHF851996 SRB851996 TAX851996 TKT851996 TUP851996 UEL851996 UOH851996 UYD851996 VHZ851996 VRV851996 WBR851996 WLN851996 WVJ851996 B917532 IX917532 ST917532 ACP917532 AML917532 AWH917532 BGD917532 BPZ917532 BZV917532 CJR917532 CTN917532 DDJ917532 DNF917532 DXB917532 EGX917532 EQT917532 FAP917532 FKL917532 FUH917532 GED917532 GNZ917532 GXV917532 HHR917532 HRN917532 IBJ917532 ILF917532 IVB917532 JEX917532 JOT917532 JYP917532 KIL917532 KSH917532 LCD917532 LLZ917532 LVV917532 MFR917532 MPN917532 MZJ917532 NJF917532 NTB917532 OCX917532 OMT917532 OWP917532 PGL917532 PQH917532 QAD917532 QJZ917532 QTV917532 RDR917532 RNN917532 RXJ917532 SHF917532 SRB917532 TAX917532 TKT917532 TUP917532 UEL917532 UOH917532 UYD917532 VHZ917532 VRV917532 WBR917532 WLN917532 WVJ917532 B983068 IX983068 ST983068 ACP983068 AML983068 AWH983068 BGD983068 BPZ983068 BZV983068 CJR983068 CTN983068 DDJ983068 DNF983068 DXB983068 EGX983068 EQT983068 FAP983068 FKL983068 FUH983068 GED983068 GNZ983068 GXV983068 HHR983068 HRN983068 IBJ983068 ILF983068 IVB983068 JEX983068 JOT983068 JYP983068 KIL983068 KSH983068 LCD983068 LLZ983068 LVV983068 MFR983068 MPN983068 MZJ983068 NJF983068 NTB983068 OCX983068 OMT983068 OWP983068 PGL983068 PQH983068 QAD983068 QJZ983068 QTV983068 RDR983068 RNN983068 RXJ983068 SHF983068 SRB983068 TAX983068 TKT983068 TUP983068 UEL983068 UOH983068 UYD983068 VHZ983068 VRV983068 WBR983068 WLN983068 WVJ983068" xr:uid="{84216CBA-4ADA-4FE9-83CC-4F99CF97976A}">
      <formula1>"Annual Professional Maintenance, Seldom or Never Maintained"</formula1>
    </dataValidation>
    <dataValidation type="list" allowBlank="1" showInputMessage="1" showErrorMessage="1" sqref="C7:C8 IY7:IY8 SU7:SU8 ACQ7:ACQ8 AMM7:AMM8 AWI7:AWI8 BGE7:BGE8 BQA7:BQA8 BZW7:BZW8 CJS7:CJS8 CTO7:CTO8 DDK7:DDK8 DNG7:DNG8 DXC7:DXC8 EGY7:EGY8 EQU7:EQU8 FAQ7:FAQ8 FKM7:FKM8 FUI7:FUI8 GEE7:GEE8 GOA7:GOA8 GXW7:GXW8 HHS7:HHS8 HRO7:HRO8 IBK7:IBK8 ILG7:ILG8 IVC7:IVC8 JEY7:JEY8 JOU7:JOU8 JYQ7:JYQ8 KIM7:KIM8 KSI7:KSI8 LCE7:LCE8 LMA7:LMA8 LVW7:LVW8 MFS7:MFS8 MPO7:MPO8 MZK7:MZK8 NJG7:NJG8 NTC7:NTC8 OCY7:OCY8 OMU7:OMU8 OWQ7:OWQ8 PGM7:PGM8 PQI7:PQI8 QAE7:QAE8 QKA7:QKA8 QTW7:QTW8 RDS7:RDS8 RNO7:RNO8 RXK7:RXK8 SHG7:SHG8 SRC7:SRC8 TAY7:TAY8 TKU7:TKU8 TUQ7:TUQ8 UEM7:UEM8 UOI7:UOI8 UYE7:UYE8 VIA7:VIA8 VRW7:VRW8 WBS7:WBS8 WLO7:WLO8 WVK7:WVK8 C65544:C65545 IY65544:IY65545 SU65544:SU65545 ACQ65544:ACQ65545 AMM65544:AMM65545 AWI65544:AWI65545 BGE65544:BGE65545 BQA65544:BQA65545 BZW65544:BZW65545 CJS65544:CJS65545 CTO65544:CTO65545 DDK65544:DDK65545 DNG65544:DNG65545 DXC65544:DXC65545 EGY65544:EGY65545 EQU65544:EQU65545 FAQ65544:FAQ65545 FKM65544:FKM65545 FUI65544:FUI65545 GEE65544:GEE65545 GOA65544:GOA65545 GXW65544:GXW65545 HHS65544:HHS65545 HRO65544:HRO65545 IBK65544:IBK65545 ILG65544:ILG65545 IVC65544:IVC65545 JEY65544:JEY65545 JOU65544:JOU65545 JYQ65544:JYQ65545 KIM65544:KIM65545 KSI65544:KSI65545 LCE65544:LCE65545 LMA65544:LMA65545 LVW65544:LVW65545 MFS65544:MFS65545 MPO65544:MPO65545 MZK65544:MZK65545 NJG65544:NJG65545 NTC65544:NTC65545 OCY65544:OCY65545 OMU65544:OMU65545 OWQ65544:OWQ65545 PGM65544:PGM65545 PQI65544:PQI65545 QAE65544:QAE65545 QKA65544:QKA65545 QTW65544:QTW65545 RDS65544:RDS65545 RNO65544:RNO65545 RXK65544:RXK65545 SHG65544:SHG65545 SRC65544:SRC65545 TAY65544:TAY65545 TKU65544:TKU65545 TUQ65544:TUQ65545 UEM65544:UEM65545 UOI65544:UOI65545 UYE65544:UYE65545 VIA65544:VIA65545 VRW65544:VRW65545 WBS65544:WBS65545 WLO65544:WLO65545 WVK65544:WVK65545 C131080:C131081 IY131080:IY131081 SU131080:SU131081 ACQ131080:ACQ131081 AMM131080:AMM131081 AWI131080:AWI131081 BGE131080:BGE131081 BQA131080:BQA131081 BZW131080:BZW131081 CJS131080:CJS131081 CTO131080:CTO131081 DDK131080:DDK131081 DNG131080:DNG131081 DXC131080:DXC131081 EGY131080:EGY131081 EQU131080:EQU131081 FAQ131080:FAQ131081 FKM131080:FKM131081 FUI131080:FUI131081 GEE131080:GEE131081 GOA131080:GOA131081 GXW131080:GXW131081 HHS131080:HHS131081 HRO131080:HRO131081 IBK131080:IBK131081 ILG131080:ILG131081 IVC131080:IVC131081 JEY131080:JEY131081 JOU131080:JOU131081 JYQ131080:JYQ131081 KIM131080:KIM131081 KSI131080:KSI131081 LCE131080:LCE131081 LMA131080:LMA131081 LVW131080:LVW131081 MFS131080:MFS131081 MPO131080:MPO131081 MZK131080:MZK131081 NJG131080:NJG131081 NTC131080:NTC131081 OCY131080:OCY131081 OMU131080:OMU131081 OWQ131080:OWQ131081 PGM131080:PGM131081 PQI131080:PQI131081 QAE131080:QAE131081 QKA131080:QKA131081 QTW131080:QTW131081 RDS131080:RDS131081 RNO131080:RNO131081 RXK131080:RXK131081 SHG131080:SHG131081 SRC131080:SRC131081 TAY131080:TAY131081 TKU131080:TKU131081 TUQ131080:TUQ131081 UEM131080:UEM131081 UOI131080:UOI131081 UYE131080:UYE131081 VIA131080:VIA131081 VRW131080:VRW131081 WBS131080:WBS131081 WLO131080:WLO131081 WVK131080:WVK131081 C196616:C196617 IY196616:IY196617 SU196616:SU196617 ACQ196616:ACQ196617 AMM196616:AMM196617 AWI196616:AWI196617 BGE196616:BGE196617 BQA196616:BQA196617 BZW196616:BZW196617 CJS196616:CJS196617 CTO196616:CTO196617 DDK196616:DDK196617 DNG196616:DNG196617 DXC196616:DXC196617 EGY196616:EGY196617 EQU196616:EQU196617 FAQ196616:FAQ196617 FKM196616:FKM196617 FUI196616:FUI196617 GEE196616:GEE196617 GOA196616:GOA196617 GXW196616:GXW196617 HHS196616:HHS196617 HRO196616:HRO196617 IBK196616:IBK196617 ILG196616:ILG196617 IVC196616:IVC196617 JEY196616:JEY196617 JOU196616:JOU196617 JYQ196616:JYQ196617 KIM196616:KIM196617 KSI196616:KSI196617 LCE196616:LCE196617 LMA196616:LMA196617 LVW196616:LVW196617 MFS196616:MFS196617 MPO196616:MPO196617 MZK196616:MZK196617 NJG196616:NJG196617 NTC196616:NTC196617 OCY196616:OCY196617 OMU196616:OMU196617 OWQ196616:OWQ196617 PGM196616:PGM196617 PQI196616:PQI196617 QAE196616:QAE196617 QKA196616:QKA196617 QTW196616:QTW196617 RDS196616:RDS196617 RNO196616:RNO196617 RXK196616:RXK196617 SHG196616:SHG196617 SRC196616:SRC196617 TAY196616:TAY196617 TKU196616:TKU196617 TUQ196616:TUQ196617 UEM196616:UEM196617 UOI196616:UOI196617 UYE196616:UYE196617 VIA196616:VIA196617 VRW196616:VRW196617 WBS196616:WBS196617 WLO196616:WLO196617 WVK196616:WVK196617 C262152:C262153 IY262152:IY262153 SU262152:SU262153 ACQ262152:ACQ262153 AMM262152:AMM262153 AWI262152:AWI262153 BGE262152:BGE262153 BQA262152:BQA262153 BZW262152:BZW262153 CJS262152:CJS262153 CTO262152:CTO262153 DDK262152:DDK262153 DNG262152:DNG262153 DXC262152:DXC262153 EGY262152:EGY262153 EQU262152:EQU262153 FAQ262152:FAQ262153 FKM262152:FKM262153 FUI262152:FUI262153 GEE262152:GEE262153 GOA262152:GOA262153 GXW262152:GXW262153 HHS262152:HHS262153 HRO262152:HRO262153 IBK262152:IBK262153 ILG262152:ILG262153 IVC262152:IVC262153 JEY262152:JEY262153 JOU262152:JOU262153 JYQ262152:JYQ262153 KIM262152:KIM262153 KSI262152:KSI262153 LCE262152:LCE262153 LMA262152:LMA262153 LVW262152:LVW262153 MFS262152:MFS262153 MPO262152:MPO262153 MZK262152:MZK262153 NJG262152:NJG262153 NTC262152:NTC262153 OCY262152:OCY262153 OMU262152:OMU262153 OWQ262152:OWQ262153 PGM262152:PGM262153 PQI262152:PQI262153 QAE262152:QAE262153 QKA262152:QKA262153 QTW262152:QTW262153 RDS262152:RDS262153 RNO262152:RNO262153 RXK262152:RXK262153 SHG262152:SHG262153 SRC262152:SRC262153 TAY262152:TAY262153 TKU262152:TKU262153 TUQ262152:TUQ262153 UEM262152:UEM262153 UOI262152:UOI262153 UYE262152:UYE262153 VIA262152:VIA262153 VRW262152:VRW262153 WBS262152:WBS262153 WLO262152:WLO262153 WVK262152:WVK262153 C327688:C327689 IY327688:IY327689 SU327688:SU327689 ACQ327688:ACQ327689 AMM327688:AMM327689 AWI327688:AWI327689 BGE327688:BGE327689 BQA327688:BQA327689 BZW327688:BZW327689 CJS327688:CJS327689 CTO327688:CTO327689 DDK327688:DDK327689 DNG327688:DNG327689 DXC327688:DXC327689 EGY327688:EGY327689 EQU327688:EQU327689 FAQ327688:FAQ327689 FKM327688:FKM327689 FUI327688:FUI327689 GEE327688:GEE327689 GOA327688:GOA327689 GXW327688:GXW327689 HHS327688:HHS327689 HRO327688:HRO327689 IBK327688:IBK327689 ILG327688:ILG327689 IVC327688:IVC327689 JEY327688:JEY327689 JOU327688:JOU327689 JYQ327688:JYQ327689 KIM327688:KIM327689 KSI327688:KSI327689 LCE327688:LCE327689 LMA327688:LMA327689 LVW327688:LVW327689 MFS327688:MFS327689 MPO327688:MPO327689 MZK327688:MZK327689 NJG327688:NJG327689 NTC327688:NTC327689 OCY327688:OCY327689 OMU327688:OMU327689 OWQ327688:OWQ327689 PGM327688:PGM327689 PQI327688:PQI327689 QAE327688:QAE327689 QKA327688:QKA327689 QTW327688:QTW327689 RDS327688:RDS327689 RNO327688:RNO327689 RXK327688:RXK327689 SHG327688:SHG327689 SRC327688:SRC327689 TAY327688:TAY327689 TKU327688:TKU327689 TUQ327688:TUQ327689 UEM327688:UEM327689 UOI327688:UOI327689 UYE327688:UYE327689 VIA327688:VIA327689 VRW327688:VRW327689 WBS327688:WBS327689 WLO327688:WLO327689 WVK327688:WVK327689 C393224:C393225 IY393224:IY393225 SU393224:SU393225 ACQ393224:ACQ393225 AMM393224:AMM393225 AWI393224:AWI393225 BGE393224:BGE393225 BQA393224:BQA393225 BZW393224:BZW393225 CJS393224:CJS393225 CTO393224:CTO393225 DDK393224:DDK393225 DNG393224:DNG393225 DXC393224:DXC393225 EGY393224:EGY393225 EQU393224:EQU393225 FAQ393224:FAQ393225 FKM393224:FKM393225 FUI393224:FUI393225 GEE393224:GEE393225 GOA393224:GOA393225 GXW393224:GXW393225 HHS393224:HHS393225 HRO393224:HRO393225 IBK393224:IBK393225 ILG393224:ILG393225 IVC393224:IVC393225 JEY393224:JEY393225 JOU393224:JOU393225 JYQ393224:JYQ393225 KIM393224:KIM393225 KSI393224:KSI393225 LCE393224:LCE393225 LMA393224:LMA393225 LVW393224:LVW393225 MFS393224:MFS393225 MPO393224:MPO393225 MZK393224:MZK393225 NJG393224:NJG393225 NTC393224:NTC393225 OCY393224:OCY393225 OMU393224:OMU393225 OWQ393224:OWQ393225 PGM393224:PGM393225 PQI393224:PQI393225 QAE393224:QAE393225 QKA393224:QKA393225 QTW393224:QTW393225 RDS393224:RDS393225 RNO393224:RNO393225 RXK393224:RXK393225 SHG393224:SHG393225 SRC393224:SRC393225 TAY393224:TAY393225 TKU393224:TKU393225 TUQ393224:TUQ393225 UEM393224:UEM393225 UOI393224:UOI393225 UYE393224:UYE393225 VIA393224:VIA393225 VRW393224:VRW393225 WBS393224:WBS393225 WLO393224:WLO393225 WVK393224:WVK393225 C458760:C458761 IY458760:IY458761 SU458760:SU458761 ACQ458760:ACQ458761 AMM458760:AMM458761 AWI458760:AWI458761 BGE458760:BGE458761 BQA458760:BQA458761 BZW458760:BZW458761 CJS458760:CJS458761 CTO458760:CTO458761 DDK458760:DDK458761 DNG458760:DNG458761 DXC458760:DXC458761 EGY458760:EGY458761 EQU458760:EQU458761 FAQ458760:FAQ458761 FKM458760:FKM458761 FUI458760:FUI458761 GEE458760:GEE458761 GOA458760:GOA458761 GXW458760:GXW458761 HHS458760:HHS458761 HRO458760:HRO458761 IBK458760:IBK458761 ILG458760:ILG458761 IVC458760:IVC458761 JEY458760:JEY458761 JOU458760:JOU458761 JYQ458760:JYQ458761 KIM458760:KIM458761 KSI458760:KSI458761 LCE458760:LCE458761 LMA458760:LMA458761 LVW458760:LVW458761 MFS458760:MFS458761 MPO458760:MPO458761 MZK458760:MZK458761 NJG458760:NJG458761 NTC458760:NTC458761 OCY458760:OCY458761 OMU458760:OMU458761 OWQ458760:OWQ458761 PGM458760:PGM458761 PQI458760:PQI458761 QAE458760:QAE458761 QKA458760:QKA458761 QTW458760:QTW458761 RDS458760:RDS458761 RNO458760:RNO458761 RXK458760:RXK458761 SHG458760:SHG458761 SRC458760:SRC458761 TAY458760:TAY458761 TKU458760:TKU458761 TUQ458760:TUQ458761 UEM458760:UEM458761 UOI458760:UOI458761 UYE458760:UYE458761 VIA458760:VIA458761 VRW458760:VRW458761 WBS458760:WBS458761 WLO458760:WLO458761 WVK458760:WVK458761 C524296:C524297 IY524296:IY524297 SU524296:SU524297 ACQ524296:ACQ524297 AMM524296:AMM524297 AWI524296:AWI524297 BGE524296:BGE524297 BQA524296:BQA524297 BZW524296:BZW524297 CJS524296:CJS524297 CTO524296:CTO524297 DDK524296:DDK524297 DNG524296:DNG524297 DXC524296:DXC524297 EGY524296:EGY524297 EQU524296:EQU524297 FAQ524296:FAQ524297 FKM524296:FKM524297 FUI524296:FUI524297 GEE524296:GEE524297 GOA524296:GOA524297 GXW524296:GXW524297 HHS524296:HHS524297 HRO524296:HRO524297 IBK524296:IBK524297 ILG524296:ILG524297 IVC524296:IVC524297 JEY524296:JEY524297 JOU524296:JOU524297 JYQ524296:JYQ524297 KIM524296:KIM524297 KSI524296:KSI524297 LCE524296:LCE524297 LMA524296:LMA524297 LVW524296:LVW524297 MFS524296:MFS524297 MPO524296:MPO524297 MZK524296:MZK524297 NJG524296:NJG524297 NTC524296:NTC524297 OCY524296:OCY524297 OMU524296:OMU524297 OWQ524296:OWQ524297 PGM524296:PGM524297 PQI524296:PQI524297 QAE524296:QAE524297 QKA524296:QKA524297 QTW524296:QTW524297 RDS524296:RDS524297 RNO524296:RNO524297 RXK524296:RXK524297 SHG524296:SHG524297 SRC524296:SRC524297 TAY524296:TAY524297 TKU524296:TKU524297 TUQ524296:TUQ524297 UEM524296:UEM524297 UOI524296:UOI524297 UYE524296:UYE524297 VIA524296:VIA524297 VRW524296:VRW524297 WBS524296:WBS524297 WLO524296:WLO524297 WVK524296:WVK524297 C589832:C589833 IY589832:IY589833 SU589832:SU589833 ACQ589832:ACQ589833 AMM589832:AMM589833 AWI589832:AWI589833 BGE589832:BGE589833 BQA589832:BQA589833 BZW589832:BZW589833 CJS589832:CJS589833 CTO589832:CTO589833 DDK589832:DDK589833 DNG589832:DNG589833 DXC589832:DXC589833 EGY589832:EGY589833 EQU589832:EQU589833 FAQ589832:FAQ589833 FKM589832:FKM589833 FUI589832:FUI589833 GEE589832:GEE589833 GOA589832:GOA589833 GXW589832:GXW589833 HHS589832:HHS589833 HRO589832:HRO589833 IBK589832:IBK589833 ILG589832:ILG589833 IVC589832:IVC589833 JEY589832:JEY589833 JOU589832:JOU589833 JYQ589832:JYQ589833 KIM589832:KIM589833 KSI589832:KSI589833 LCE589832:LCE589833 LMA589832:LMA589833 LVW589832:LVW589833 MFS589832:MFS589833 MPO589832:MPO589833 MZK589832:MZK589833 NJG589832:NJG589833 NTC589832:NTC589833 OCY589832:OCY589833 OMU589832:OMU589833 OWQ589832:OWQ589833 PGM589832:PGM589833 PQI589832:PQI589833 QAE589832:QAE589833 QKA589832:QKA589833 QTW589832:QTW589833 RDS589832:RDS589833 RNO589832:RNO589833 RXK589832:RXK589833 SHG589832:SHG589833 SRC589832:SRC589833 TAY589832:TAY589833 TKU589832:TKU589833 TUQ589832:TUQ589833 UEM589832:UEM589833 UOI589832:UOI589833 UYE589832:UYE589833 VIA589832:VIA589833 VRW589832:VRW589833 WBS589832:WBS589833 WLO589832:WLO589833 WVK589832:WVK589833 C655368:C655369 IY655368:IY655369 SU655368:SU655369 ACQ655368:ACQ655369 AMM655368:AMM655369 AWI655368:AWI655369 BGE655368:BGE655369 BQA655368:BQA655369 BZW655368:BZW655369 CJS655368:CJS655369 CTO655368:CTO655369 DDK655368:DDK655369 DNG655368:DNG655369 DXC655368:DXC655369 EGY655368:EGY655369 EQU655368:EQU655369 FAQ655368:FAQ655369 FKM655368:FKM655369 FUI655368:FUI655369 GEE655368:GEE655369 GOA655368:GOA655369 GXW655368:GXW655369 HHS655368:HHS655369 HRO655368:HRO655369 IBK655368:IBK655369 ILG655368:ILG655369 IVC655368:IVC655369 JEY655368:JEY655369 JOU655368:JOU655369 JYQ655368:JYQ655369 KIM655368:KIM655369 KSI655368:KSI655369 LCE655368:LCE655369 LMA655368:LMA655369 LVW655368:LVW655369 MFS655368:MFS655369 MPO655368:MPO655369 MZK655368:MZK655369 NJG655368:NJG655369 NTC655368:NTC655369 OCY655368:OCY655369 OMU655368:OMU655369 OWQ655368:OWQ655369 PGM655368:PGM655369 PQI655368:PQI655369 QAE655368:QAE655369 QKA655368:QKA655369 QTW655368:QTW655369 RDS655368:RDS655369 RNO655368:RNO655369 RXK655368:RXK655369 SHG655368:SHG655369 SRC655368:SRC655369 TAY655368:TAY655369 TKU655368:TKU655369 TUQ655368:TUQ655369 UEM655368:UEM655369 UOI655368:UOI655369 UYE655368:UYE655369 VIA655368:VIA655369 VRW655368:VRW655369 WBS655368:WBS655369 WLO655368:WLO655369 WVK655368:WVK655369 C720904:C720905 IY720904:IY720905 SU720904:SU720905 ACQ720904:ACQ720905 AMM720904:AMM720905 AWI720904:AWI720905 BGE720904:BGE720905 BQA720904:BQA720905 BZW720904:BZW720905 CJS720904:CJS720905 CTO720904:CTO720905 DDK720904:DDK720905 DNG720904:DNG720905 DXC720904:DXC720905 EGY720904:EGY720905 EQU720904:EQU720905 FAQ720904:FAQ720905 FKM720904:FKM720905 FUI720904:FUI720905 GEE720904:GEE720905 GOA720904:GOA720905 GXW720904:GXW720905 HHS720904:HHS720905 HRO720904:HRO720905 IBK720904:IBK720905 ILG720904:ILG720905 IVC720904:IVC720905 JEY720904:JEY720905 JOU720904:JOU720905 JYQ720904:JYQ720905 KIM720904:KIM720905 KSI720904:KSI720905 LCE720904:LCE720905 LMA720904:LMA720905 LVW720904:LVW720905 MFS720904:MFS720905 MPO720904:MPO720905 MZK720904:MZK720905 NJG720904:NJG720905 NTC720904:NTC720905 OCY720904:OCY720905 OMU720904:OMU720905 OWQ720904:OWQ720905 PGM720904:PGM720905 PQI720904:PQI720905 QAE720904:QAE720905 QKA720904:QKA720905 QTW720904:QTW720905 RDS720904:RDS720905 RNO720904:RNO720905 RXK720904:RXK720905 SHG720904:SHG720905 SRC720904:SRC720905 TAY720904:TAY720905 TKU720904:TKU720905 TUQ720904:TUQ720905 UEM720904:UEM720905 UOI720904:UOI720905 UYE720904:UYE720905 VIA720904:VIA720905 VRW720904:VRW720905 WBS720904:WBS720905 WLO720904:WLO720905 WVK720904:WVK720905 C786440:C786441 IY786440:IY786441 SU786440:SU786441 ACQ786440:ACQ786441 AMM786440:AMM786441 AWI786440:AWI786441 BGE786440:BGE786441 BQA786440:BQA786441 BZW786440:BZW786441 CJS786440:CJS786441 CTO786440:CTO786441 DDK786440:DDK786441 DNG786440:DNG786441 DXC786440:DXC786441 EGY786440:EGY786441 EQU786440:EQU786441 FAQ786440:FAQ786441 FKM786440:FKM786441 FUI786440:FUI786441 GEE786440:GEE786441 GOA786440:GOA786441 GXW786440:GXW786441 HHS786440:HHS786441 HRO786440:HRO786441 IBK786440:IBK786441 ILG786440:ILG786441 IVC786440:IVC786441 JEY786440:JEY786441 JOU786440:JOU786441 JYQ786440:JYQ786441 KIM786440:KIM786441 KSI786440:KSI786441 LCE786440:LCE786441 LMA786440:LMA786441 LVW786440:LVW786441 MFS786440:MFS786441 MPO786440:MPO786441 MZK786440:MZK786441 NJG786440:NJG786441 NTC786440:NTC786441 OCY786440:OCY786441 OMU786440:OMU786441 OWQ786440:OWQ786441 PGM786440:PGM786441 PQI786440:PQI786441 QAE786440:QAE786441 QKA786440:QKA786441 QTW786440:QTW786441 RDS786440:RDS786441 RNO786440:RNO786441 RXK786440:RXK786441 SHG786440:SHG786441 SRC786440:SRC786441 TAY786440:TAY786441 TKU786440:TKU786441 TUQ786440:TUQ786441 UEM786440:UEM786441 UOI786440:UOI786441 UYE786440:UYE786441 VIA786440:VIA786441 VRW786440:VRW786441 WBS786440:WBS786441 WLO786440:WLO786441 WVK786440:WVK786441 C851976:C851977 IY851976:IY851977 SU851976:SU851977 ACQ851976:ACQ851977 AMM851976:AMM851977 AWI851976:AWI851977 BGE851976:BGE851977 BQA851976:BQA851977 BZW851976:BZW851977 CJS851976:CJS851977 CTO851976:CTO851977 DDK851976:DDK851977 DNG851976:DNG851977 DXC851976:DXC851977 EGY851976:EGY851977 EQU851976:EQU851977 FAQ851976:FAQ851977 FKM851976:FKM851977 FUI851976:FUI851977 GEE851976:GEE851977 GOA851976:GOA851977 GXW851976:GXW851977 HHS851976:HHS851977 HRO851976:HRO851977 IBK851976:IBK851977 ILG851976:ILG851977 IVC851976:IVC851977 JEY851976:JEY851977 JOU851976:JOU851977 JYQ851976:JYQ851977 KIM851976:KIM851977 KSI851976:KSI851977 LCE851976:LCE851977 LMA851976:LMA851977 LVW851976:LVW851977 MFS851976:MFS851977 MPO851976:MPO851977 MZK851976:MZK851977 NJG851976:NJG851977 NTC851976:NTC851977 OCY851976:OCY851977 OMU851976:OMU851977 OWQ851976:OWQ851977 PGM851976:PGM851977 PQI851976:PQI851977 QAE851976:QAE851977 QKA851976:QKA851977 QTW851976:QTW851977 RDS851976:RDS851977 RNO851976:RNO851977 RXK851976:RXK851977 SHG851976:SHG851977 SRC851976:SRC851977 TAY851976:TAY851977 TKU851976:TKU851977 TUQ851976:TUQ851977 UEM851976:UEM851977 UOI851976:UOI851977 UYE851976:UYE851977 VIA851976:VIA851977 VRW851976:VRW851977 WBS851976:WBS851977 WLO851976:WLO851977 WVK851976:WVK851977 C917512:C917513 IY917512:IY917513 SU917512:SU917513 ACQ917512:ACQ917513 AMM917512:AMM917513 AWI917512:AWI917513 BGE917512:BGE917513 BQA917512:BQA917513 BZW917512:BZW917513 CJS917512:CJS917513 CTO917512:CTO917513 DDK917512:DDK917513 DNG917512:DNG917513 DXC917512:DXC917513 EGY917512:EGY917513 EQU917512:EQU917513 FAQ917512:FAQ917513 FKM917512:FKM917513 FUI917512:FUI917513 GEE917512:GEE917513 GOA917512:GOA917513 GXW917512:GXW917513 HHS917512:HHS917513 HRO917512:HRO917513 IBK917512:IBK917513 ILG917512:ILG917513 IVC917512:IVC917513 JEY917512:JEY917513 JOU917512:JOU917513 JYQ917512:JYQ917513 KIM917512:KIM917513 KSI917512:KSI917513 LCE917512:LCE917513 LMA917512:LMA917513 LVW917512:LVW917513 MFS917512:MFS917513 MPO917512:MPO917513 MZK917512:MZK917513 NJG917512:NJG917513 NTC917512:NTC917513 OCY917512:OCY917513 OMU917512:OMU917513 OWQ917512:OWQ917513 PGM917512:PGM917513 PQI917512:PQI917513 QAE917512:QAE917513 QKA917512:QKA917513 QTW917512:QTW917513 RDS917512:RDS917513 RNO917512:RNO917513 RXK917512:RXK917513 SHG917512:SHG917513 SRC917512:SRC917513 TAY917512:TAY917513 TKU917512:TKU917513 TUQ917512:TUQ917513 UEM917512:UEM917513 UOI917512:UOI917513 UYE917512:UYE917513 VIA917512:VIA917513 VRW917512:VRW917513 WBS917512:WBS917513 WLO917512:WLO917513 WVK917512:WVK917513 C983048:C983049 IY983048:IY983049 SU983048:SU983049 ACQ983048:ACQ983049 AMM983048:AMM983049 AWI983048:AWI983049 BGE983048:BGE983049 BQA983048:BQA983049 BZW983048:BZW983049 CJS983048:CJS983049 CTO983048:CTO983049 DDK983048:DDK983049 DNG983048:DNG983049 DXC983048:DXC983049 EGY983048:EGY983049 EQU983048:EQU983049 FAQ983048:FAQ983049 FKM983048:FKM983049 FUI983048:FUI983049 GEE983048:GEE983049 GOA983048:GOA983049 GXW983048:GXW983049 HHS983048:HHS983049 HRO983048:HRO983049 IBK983048:IBK983049 ILG983048:ILG983049 IVC983048:IVC983049 JEY983048:JEY983049 JOU983048:JOU983049 JYQ983048:JYQ983049 KIM983048:KIM983049 KSI983048:KSI983049 LCE983048:LCE983049 LMA983048:LMA983049 LVW983048:LVW983049 MFS983048:MFS983049 MPO983048:MPO983049 MZK983048:MZK983049 NJG983048:NJG983049 NTC983048:NTC983049 OCY983048:OCY983049 OMU983048:OMU983049 OWQ983048:OWQ983049 PGM983048:PGM983049 PQI983048:PQI983049 QAE983048:QAE983049 QKA983048:QKA983049 QTW983048:QTW983049 RDS983048:RDS983049 RNO983048:RNO983049 RXK983048:RXK983049 SHG983048:SHG983049 SRC983048:SRC983049 TAY983048:TAY983049 TKU983048:TKU983049 TUQ983048:TUQ983049 UEM983048:UEM983049 UOI983048:UOI983049 UYE983048:UYE983049 VIA983048:VIA983049 VRW983048:VRW983049 WBS983048:WBS983049 WLO983048:WLO983049 WVK983048:WVK983049" xr:uid="{D3283701-87C2-4B8F-9452-BD5FE9BC859A}">
      <formula1>"LR1, LR2, Kitchen, BR1, BR2, BR3, BR4, Bath1, Bath2, Other"</formula1>
    </dataValidation>
    <dataValidation type="whole" allowBlank="1" showInputMessage="1" showErrorMessage="1" promptTitle="Current Calendar Year" prompt="Enter the current calendar year as of the date of the assessment." sqref="B5 IX5 ST5 ACP5 AML5 AWH5 BGD5 BPZ5 BZV5 CJR5 CTN5 DDJ5 DNF5 DXB5 EGX5 EQT5 FAP5 FKL5 FUH5 GED5 GNZ5 GXV5 HHR5 HRN5 IBJ5 ILF5 IVB5 JEX5 JOT5 JYP5 KIL5 KSH5 LCD5 LLZ5 LVV5 MFR5 MPN5 MZJ5 NJF5 NTB5 OCX5 OMT5 OWP5 PGL5 PQH5 QAD5 QJZ5 QTV5 RDR5 RNN5 RXJ5 SHF5 SRB5 TAX5 TKT5 TUP5 UEL5 UOH5 UYD5 VHZ5 VRV5 WBR5 WLN5 WVJ5 B65542 IX65542 ST65542 ACP65542 AML65542 AWH65542 BGD65542 BPZ65542 BZV65542 CJR65542 CTN65542 DDJ65542 DNF65542 DXB65542 EGX65542 EQT65542 FAP65542 FKL65542 FUH65542 GED65542 GNZ65542 GXV65542 HHR65542 HRN65542 IBJ65542 ILF65542 IVB65542 JEX65542 JOT65542 JYP65542 KIL65542 KSH65542 LCD65542 LLZ65542 LVV65542 MFR65542 MPN65542 MZJ65542 NJF65542 NTB65542 OCX65542 OMT65542 OWP65542 PGL65542 PQH65542 QAD65542 QJZ65542 QTV65542 RDR65542 RNN65542 RXJ65542 SHF65542 SRB65542 TAX65542 TKT65542 TUP65542 UEL65542 UOH65542 UYD65542 VHZ65542 VRV65542 WBR65542 WLN65542 WVJ65542 B131078 IX131078 ST131078 ACP131078 AML131078 AWH131078 BGD131078 BPZ131078 BZV131078 CJR131078 CTN131078 DDJ131078 DNF131078 DXB131078 EGX131078 EQT131078 FAP131078 FKL131078 FUH131078 GED131078 GNZ131078 GXV131078 HHR131078 HRN131078 IBJ131078 ILF131078 IVB131078 JEX131078 JOT131078 JYP131078 KIL131078 KSH131078 LCD131078 LLZ131078 LVV131078 MFR131078 MPN131078 MZJ131078 NJF131078 NTB131078 OCX131078 OMT131078 OWP131078 PGL131078 PQH131078 QAD131078 QJZ131078 QTV131078 RDR131078 RNN131078 RXJ131078 SHF131078 SRB131078 TAX131078 TKT131078 TUP131078 UEL131078 UOH131078 UYD131078 VHZ131078 VRV131078 WBR131078 WLN131078 WVJ131078 B196614 IX196614 ST196614 ACP196614 AML196614 AWH196614 BGD196614 BPZ196614 BZV196614 CJR196614 CTN196614 DDJ196614 DNF196614 DXB196614 EGX196614 EQT196614 FAP196614 FKL196614 FUH196614 GED196614 GNZ196614 GXV196614 HHR196614 HRN196614 IBJ196614 ILF196614 IVB196614 JEX196614 JOT196614 JYP196614 KIL196614 KSH196614 LCD196614 LLZ196614 LVV196614 MFR196614 MPN196614 MZJ196614 NJF196614 NTB196614 OCX196614 OMT196614 OWP196614 PGL196614 PQH196614 QAD196614 QJZ196614 QTV196614 RDR196614 RNN196614 RXJ196614 SHF196614 SRB196614 TAX196614 TKT196614 TUP196614 UEL196614 UOH196614 UYD196614 VHZ196614 VRV196614 WBR196614 WLN196614 WVJ196614 B262150 IX262150 ST262150 ACP262150 AML262150 AWH262150 BGD262150 BPZ262150 BZV262150 CJR262150 CTN262150 DDJ262150 DNF262150 DXB262150 EGX262150 EQT262150 FAP262150 FKL262150 FUH262150 GED262150 GNZ262150 GXV262150 HHR262150 HRN262150 IBJ262150 ILF262150 IVB262150 JEX262150 JOT262150 JYP262150 KIL262150 KSH262150 LCD262150 LLZ262150 LVV262150 MFR262150 MPN262150 MZJ262150 NJF262150 NTB262150 OCX262150 OMT262150 OWP262150 PGL262150 PQH262150 QAD262150 QJZ262150 QTV262150 RDR262150 RNN262150 RXJ262150 SHF262150 SRB262150 TAX262150 TKT262150 TUP262150 UEL262150 UOH262150 UYD262150 VHZ262150 VRV262150 WBR262150 WLN262150 WVJ262150 B327686 IX327686 ST327686 ACP327686 AML327686 AWH327686 BGD327686 BPZ327686 BZV327686 CJR327686 CTN327686 DDJ327686 DNF327686 DXB327686 EGX327686 EQT327686 FAP327686 FKL327686 FUH327686 GED327686 GNZ327686 GXV327686 HHR327686 HRN327686 IBJ327686 ILF327686 IVB327686 JEX327686 JOT327686 JYP327686 KIL327686 KSH327686 LCD327686 LLZ327686 LVV327686 MFR327686 MPN327686 MZJ327686 NJF327686 NTB327686 OCX327686 OMT327686 OWP327686 PGL327686 PQH327686 QAD327686 QJZ327686 QTV327686 RDR327686 RNN327686 RXJ327686 SHF327686 SRB327686 TAX327686 TKT327686 TUP327686 UEL327686 UOH327686 UYD327686 VHZ327686 VRV327686 WBR327686 WLN327686 WVJ327686 B393222 IX393222 ST393222 ACP393222 AML393222 AWH393222 BGD393222 BPZ393222 BZV393222 CJR393222 CTN393222 DDJ393222 DNF393222 DXB393222 EGX393222 EQT393222 FAP393222 FKL393222 FUH393222 GED393222 GNZ393222 GXV393222 HHR393222 HRN393222 IBJ393222 ILF393222 IVB393222 JEX393222 JOT393222 JYP393222 KIL393222 KSH393222 LCD393222 LLZ393222 LVV393222 MFR393222 MPN393222 MZJ393222 NJF393222 NTB393222 OCX393222 OMT393222 OWP393222 PGL393222 PQH393222 QAD393222 QJZ393222 QTV393222 RDR393222 RNN393222 RXJ393222 SHF393222 SRB393222 TAX393222 TKT393222 TUP393222 UEL393222 UOH393222 UYD393222 VHZ393222 VRV393222 WBR393222 WLN393222 WVJ393222 B458758 IX458758 ST458758 ACP458758 AML458758 AWH458758 BGD458758 BPZ458758 BZV458758 CJR458758 CTN458758 DDJ458758 DNF458758 DXB458758 EGX458758 EQT458758 FAP458758 FKL458758 FUH458758 GED458758 GNZ458758 GXV458758 HHR458758 HRN458758 IBJ458758 ILF458758 IVB458758 JEX458758 JOT458758 JYP458758 KIL458758 KSH458758 LCD458758 LLZ458758 LVV458758 MFR458758 MPN458758 MZJ458758 NJF458758 NTB458758 OCX458758 OMT458758 OWP458758 PGL458758 PQH458758 QAD458758 QJZ458758 QTV458758 RDR458758 RNN458758 RXJ458758 SHF458758 SRB458758 TAX458758 TKT458758 TUP458758 UEL458758 UOH458758 UYD458758 VHZ458758 VRV458758 WBR458758 WLN458758 WVJ458758 B524294 IX524294 ST524294 ACP524294 AML524294 AWH524294 BGD524294 BPZ524294 BZV524294 CJR524294 CTN524294 DDJ524294 DNF524294 DXB524294 EGX524294 EQT524294 FAP524294 FKL524294 FUH524294 GED524294 GNZ524294 GXV524294 HHR524294 HRN524294 IBJ524294 ILF524294 IVB524294 JEX524294 JOT524294 JYP524294 KIL524294 KSH524294 LCD524294 LLZ524294 LVV524294 MFR524294 MPN524294 MZJ524294 NJF524294 NTB524294 OCX524294 OMT524294 OWP524294 PGL524294 PQH524294 QAD524294 QJZ524294 QTV524294 RDR524294 RNN524294 RXJ524294 SHF524294 SRB524294 TAX524294 TKT524294 TUP524294 UEL524294 UOH524294 UYD524294 VHZ524294 VRV524294 WBR524294 WLN524294 WVJ524294 B589830 IX589830 ST589830 ACP589830 AML589830 AWH589830 BGD589830 BPZ589830 BZV589830 CJR589830 CTN589830 DDJ589830 DNF589830 DXB589830 EGX589830 EQT589830 FAP589830 FKL589830 FUH589830 GED589830 GNZ589830 GXV589830 HHR589830 HRN589830 IBJ589830 ILF589830 IVB589830 JEX589830 JOT589830 JYP589830 KIL589830 KSH589830 LCD589830 LLZ589830 LVV589830 MFR589830 MPN589830 MZJ589830 NJF589830 NTB589830 OCX589830 OMT589830 OWP589830 PGL589830 PQH589830 QAD589830 QJZ589830 QTV589830 RDR589830 RNN589830 RXJ589830 SHF589830 SRB589830 TAX589830 TKT589830 TUP589830 UEL589830 UOH589830 UYD589830 VHZ589830 VRV589830 WBR589830 WLN589830 WVJ589830 B655366 IX655366 ST655366 ACP655366 AML655366 AWH655366 BGD655366 BPZ655366 BZV655366 CJR655366 CTN655366 DDJ655366 DNF655366 DXB655366 EGX655366 EQT655366 FAP655366 FKL655366 FUH655366 GED655366 GNZ655366 GXV655366 HHR655366 HRN655366 IBJ655366 ILF655366 IVB655366 JEX655366 JOT655366 JYP655366 KIL655366 KSH655366 LCD655366 LLZ655366 LVV655366 MFR655366 MPN655366 MZJ655366 NJF655366 NTB655366 OCX655366 OMT655366 OWP655366 PGL655366 PQH655366 QAD655366 QJZ655366 QTV655366 RDR655366 RNN655366 RXJ655366 SHF655366 SRB655366 TAX655366 TKT655366 TUP655366 UEL655366 UOH655366 UYD655366 VHZ655366 VRV655366 WBR655366 WLN655366 WVJ655366 B720902 IX720902 ST720902 ACP720902 AML720902 AWH720902 BGD720902 BPZ720902 BZV720902 CJR720902 CTN720902 DDJ720902 DNF720902 DXB720902 EGX720902 EQT720902 FAP720902 FKL720902 FUH720902 GED720902 GNZ720902 GXV720902 HHR720902 HRN720902 IBJ720902 ILF720902 IVB720902 JEX720902 JOT720902 JYP720902 KIL720902 KSH720902 LCD720902 LLZ720902 LVV720902 MFR720902 MPN720902 MZJ720902 NJF720902 NTB720902 OCX720902 OMT720902 OWP720902 PGL720902 PQH720902 QAD720902 QJZ720902 QTV720902 RDR720902 RNN720902 RXJ720902 SHF720902 SRB720902 TAX720902 TKT720902 TUP720902 UEL720902 UOH720902 UYD720902 VHZ720902 VRV720902 WBR720902 WLN720902 WVJ720902 B786438 IX786438 ST786438 ACP786438 AML786438 AWH786438 BGD786438 BPZ786438 BZV786438 CJR786438 CTN786438 DDJ786438 DNF786438 DXB786438 EGX786438 EQT786438 FAP786438 FKL786438 FUH786438 GED786438 GNZ786438 GXV786438 HHR786438 HRN786438 IBJ786438 ILF786438 IVB786438 JEX786438 JOT786438 JYP786438 KIL786438 KSH786438 LCD786438 LLZ786438 LVV786438 MFR786438 MPN786438 MZJ786438 NJF786438 NTB786438 OCX786438 OMT786438 OWP786438 PGL786438 PQH786438 QAD786438 QJZ786438 QTV786438 RDR786438 RNN786438 RXJ786438 SHF786438 SRB786438 TAX786438 TKT786438 TUP786438 UEL786438 UOH786438 UYD786438 VHZ786438 VRV786438 WBR786438 WLN786438 WVJ786438 B851974 IX851974 ST851974 ACP851974 AML851974 AWH851974 BGD851974 BPZ851974 BZV851974 CJR851974 CTN851974 DDJ851974 DNF851974 DXB851974 EGX851974 EQT851974 FAP851974 FKL851974 FUH851974 GED851974 GNZ851974 GXV851974 HHR851974 HRN851974 IBJ851974 ILF851974 IVB851974 JEX851974 JOT851974 JYP851974 KIL851974 KSH851974 LCD851974 LLZ851974 LVV851974 MFR851974 MPN851974 MZJ851974 NJF851974 NTB851974 OCX851974 OMT851974 OWP851974 PGL851974 PQH851974 QAD851974 QJZ851974 QTV851974 RDR851974 RNN851974 RXJ851974 SHF851974 SRB851974 TAX851974 TKT851974 TUP851974 UEL851974 UOH851974 UYD851974 VHZ851974 VRV851974 WBR851974 WLN851974 WVJ851974 B917510 IX917510 ST917510 ACP917510 AML917510 AWH917510 BGD917510 BPZ917510 BZV917510 CJR917510 CTN917510 DDJ917510 DNF917510 DXB917510 EGX917510 EQT917510 FAP917510 FKL917510 FUH917510 GED917510 GNZ917510 GXV917510 HHR917510 HRN917510 IBJ917510 ILF917510 IVB917510 JEX917510 JOT917510 JYP917510 KIL917510 KSH917510 LCD917510 LLZ917510 LVV917510 MFR917510 MPN917510 MZJ917510 NJF917510 NTB917510 OCX917510 OMT917510 OWP917510 PGL917510 PQH917510 QAD917510 QJZ917510 QTV917510 RDR917510 RNN917510 RXJ917510 SHF917510 SRB917510 TAX917510 TKT917510 TUP917510 UEL917510 UOH917510 UYD917510 VHZ917510 VRV917510 WBR917510 WLN917510 WVJ917510 B983046 IX983046 ST983046 ACP983046 AML983046 AWH983046 BGD983046 BPZ983046 BZV983046 CJR983046 CTN983046 DDJ983046 DNF983046 DXB983046 EGX983046 EQT983046 FAP983046 FKL983046 FUH983046 GED983046 GNZ983046 GXV983046 HHR983046 HRN983046 IBJ983046 ILF983046 IVB983046 JEX983046 JOT983046 JYP983046 KIL983046 KSH983046 LCD983046 LLZ983046 LVV983046 MFR983046 MPN983046 MZJ983046 NJF983046 NTB983046 OCX983046 OMT983046 OWP983046 PGL983046 PQH983046 QAD983046 QJZ983046 QTV983046 RDR983046 RNN983046 RXJ983046 SHF983046 SRB983046 TAX983046 TKT983046 TUP983046 UEL983046 UOH983046 UYD983046 VHZ983046 VRV983046 WBR983046 WLN983046 WVJ983046" xr:uid="{61FCDED3-9168-4749-BAE9-D985D714EC5B}">
      <formula1>0</formula1>
      <formula2>2099</formula2>
    </dataValidation>
    <dataValidation type="list" allowBlank="1" showInputMessage="1" showErrorMessage="1" promptTitle="Existing Volts" prompt="Enter the amount of volts based on the outlet.  110 volts are used by regular outlets.  220 volts are used by larger ACs." sqref="B35 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B65571 IX65571 ST65571 ACP65571 AML65571 AWH65571 BGD65571 BPZ65571 BZV65571 CJR65571 CTN65571 DDJ65571 DNF65571 DXB65571 EGX65571 EQT65571 FAP65571 FKL65571 FUH65571 GED65571 GNZ65571 GXV65571 HHR65571 HRN65571 IBJ65571 ILF65571 IVB65571 JEX65571 JOT65571 JYP65571 KIL65571 KSH65571 LCD65571 LLZ65571 LVV65571 MFR65571 MPN65571 MZJ65571 NJF65571 NTB65571 OCX65571 OMT65571 OWP65571 PGL65571 PQH65571 QAD65571 QJZ65571 QTV65571 RDR65571 RNN65571 RXJ65571 SHF65571 SRB65571 TAX65571 TKT65571 TUP65571 UEL65571 UOH65571 UYD65571 VHZ65571 VRV65571 WBR65571 WLN65571 WVJ65571 B131107 IX131107 ST131107 ACP131107 AML131107 AWH131107 BGD131107 BPZ131107 BZV131107 CJR131107 CTN131107 DDJ131107 DNF131107 DXB131107 EGX131107 EQT131107 FAP131107 FKL131107 FUH131107 GED131107 GNZ131107 GXV131107 HHR131107 HRN131107 IBJ131107 ILF131107 IVB131107 JEX131107 JOT131107 JYP131107 KIL131107 KSH131107 LCD131107 LLZ131107 LVV131107 MFR131107 MPN131107 MZJ131107 NJF131107 NTB131107 OCX131107 OMT131107 OWP131107 PGL131107 PQH131107 QAD131107 QJZ131107 QTV131107 RDR131107 RNN131107 RXJ131107 SHF131107 SRB131107 TAX131107 TKT131107 TUP131107 UEL131107 UOH131107 UYD131107 VHZ131107 VRV131107 WBR131107 WLN131107 WVJ131107 B196643 IX196643 ST196643 ACP196643 AML196643 AWH196643 BGD196643 BPZ196643 BZV196643 CJR196643 CTN196643 DDJ196643 DNF196643 DXB196643 EGX196643 EQT196643 FAP196643 FKL196643 FUH196643 GED196643 GNZ196643 GXV196643 HHR196643 HRN196643 IBJ196643 ILF196643 IVB196643 JEX196643 JOT196643 JYP196643 KIL196643 KSH196643 LCD196643 LLZ196643 LVV196643 MFR196643 MPN196643 MZJ196643 NJF196643 NTB196643 OCX196643 OMT196643 OWP196643 PGL196643 PQH196643 QAD196643 QJZ196643 QTV196643 RDR196643 RNN196643 RXJ196643 SHF196643 SRB196643 TAX196643 TKT196643 TUP196643 UEL196643 UOH196643 UYD196643 VHZ196643 VRV196643 WBR196643 WLN196643 WVJ196643 B262179 IX262179 ST262179 ACP262179 AML262179 AWH262179 BGD262179 BPZ262179 BZV262179 CJR262179 CTN262179 DDJ262179 DNF262179 DXB262179 EGX262179 EQT262179 FAP262179 FKL262179 FUH262179 GED262179 GNZ262179 GXV262179 HHR262179 HRN262179 IBJ262179 ILF262179 IVB262179 JEX262179 JOT262179 JYP262179 KIL262179 KSH262179 LCD262179 LLZ262179 LVV262179 MFR262179 MPN262179 MZJ262179 NJF262179 NTB262179 OCX262179 OMT262179 OWP262179 PGL262179 PQH262179 QAD262179 QJZ262179 QTV262179 RDR262179 RNN262179 RXJ262179 SHF262179 SRB262179 TAX262179 TKT262179 TUP262179 UEL262179 UOH262179 UYD262179 VHZ262179 VRV262179 WBR262179 WLN262179 WVJ262179 B327715 IX327715 ST327715 ACP327715 AML327715 AWH327715 BGD327715 BPZ327715 BZV327715 CJR327715 CTN327715 DDJ327715 DNF327715 DXB327715 EGX327715 EQT327715 FAP327715 FKL327715 FUH327715 GED327715 GNZ327715 GXV327715 HHR327715 HRN327715 IBJ327715 ILF327715 IVB327715 JEX327715 JOT327715 JYP327715 KIL327715 KSH327715 LCD327715 LLZ327715 LVV327715 MFR327715 MPN327715 MZJ327715 NJF327715 NTB327715 OCX327715 OMT327715 OWP327715 PGL327715 PQH327715 QAD327715 QJZ327715 QTV327715 RDR327715 RNN327715 RXJ327715 SHF327715 SRB327715 TAX327715 TKT327715 TUP327715 UEL327715 UOH327715 UYD327715 VHZ327715 VRV327715 WBR327715 WLN327715 WVJ327715 B393251 IX393251 ST393251 ACP393251 AML393251 AWH393251 BGD393251 BPZ393251 BZV393251 CJR393251 CTN393251 DDJ393251 DNF393251 DXB393251 EGX393251 EQT393251 FAP393251 FKL393251 FUH393251 GED393251 GNZ393251 GXV393251 HHR393251 HRN393251 IBJ393251 ILF393251 IVB393251 JEX393251 JOT393251 JYP393251 KIL393251 KSH393251 LCD393251 LLZ393251 LVV393251 MFR393251 MPN393251 MZJ393251 NJF393251 NTB393251 OCX393251 OMT393251 OWP393251 PGL393251 PQH393251 QAD393251 QJZ393251 QTV393251 RDR393251 RNN393251 RXJ393251 SHF393251 SRB393251 TAX393251 TKT393251 TUP393251 UEL393251 UOH393251 UYD393251 VHZ393251 VRV393251 WBR393251 WLN393251 WVJ393251 B458787 IX458787 ST458787 ACP458787 AML458787 AWH458787 BGD458787 BPZ458787 BZV458787 CJR458787 CTN458787 DDJ458787 DNF458787 DXB458787 EGX458787 EQT458787 FAP458787 FKL458787 FUH458787 GED458787 GNZ458787 GXV458787 HHR458787 HRN458787 IBJ458787 ILF458787 IVB458787 JEX458787 JOT458787 JYP458787 KIL458787 KSH458787 LCD458787 LLZ458787 LVV458787 MFR458787 MPN458787 MZJ458787 NJF458787 NTB458787 OCX458787 OMT458787 OWP458787 PGL458787 PQH458787 QAD458787 QJZ458787 QTV458787 RDR458787 RNN458787 RXJ458787 SHF458787 SRB458787 TAX458787 TKT458787 TUP458787 UEL458787 UOH458787 UYD458787 VHZ458787 VRV458787 WBR458787 WLN458787 WVJ458787 B524323 IX524323 ST524323 ACP524323 AML524323 AWH524323 BGD524323 BPZ524323 BZV524323 CJR524323 CTN524323 DDJ524323 DNF524323 DXB524323 EGX524323 EQT524323 FAP524323 FKL524323 FUH524323 GED524323 GNZ524323 GXV524323 HHR524323 HRN524323 IBJ524323 ILF524323 IVB524323 JEX524323 JOT524323 JYP524323 KIL524323 KSH524323 LCD524323 LLZ524323 LVV524323 MFR524323 MPN524323 MZJ524323 NJF524323 NTB524323 OCX524323 OMT524323 OWP524323 PGL524323 PQH524323 QAD524323 QJZ524323 QTV524323 RDR524323 RNN524323 RXJ524323 SHF524323 SRB524323 TAX524323 TKT524323 TUP524323 UEL524323 UOH524323 UYD524323 VHZ524323 VRV524323 WBR524323 WLN524323 WVJ524323 B589859 IX589859 ST589859 ACP589859 AML589859 AWH589859 BGD589859 BPZ589859 BZV589859 CJR589859 CTN589859 DDJ589859 DNF589859 DXB589859 EGX589859 EQT589859 FAP589859 FKL589859 FUH589859 GED589859 GNZ589859 GXV589859 HHR589859 HRN589859 IBJ589859 ILF589859 IVB589859 JEX589859 JOT589859 JYP589859 KIL589859 KSH589859 LCD589859 LLZ589859 LVV589859 MFR589859 MPN589859 MZJ589859 NJF589859 NTB589859 OCX589859 OMT589859 OWP589859 PGL589859 PQH589859 QAD589859 QJZ589859 QTV589859 RDR589859 RNN589859 RXJ589859 SHF589859 SRB589859 TAX589859 TKT589859 TUP589859 UEL589859 UOH589859 UYD589859 VHZ589859 VRV589859 WBR589859 WLN589859 WVJ589859 B655395 IX655395 ST655395 ACP655395 AML655395 AWH655395 BGD655395 BPZ655395 BZV655395 CJR655395 CTN655395 DDJ655395 DNF655395 DXB655395 EGX655395 EQT655395 FAP655395 FKL655395 FUH655395 GED655395 GNZ655395 GXV655395 HHR655395 HRN655395 IBJ655395 ILF655395 IVB655395 JEX655395 JOT655395 JYP655395 KIL655395 KSH655395 LCD655395 LLZ655395 LVV655395 MFR655395 MPN655395 MZJ655395 NJF655395 NTB655395 OCX655395 OMT655395 OWP655395 PGL655395 PQH655395 QAD655395 QJZ655395 QTV655395 RDR655395 RNN655395 RXJ655395 SHF655395 SRB655395 TAX655395 TKT655395 TUP655395 UEL655395 UOH655395 UYD655395 VHZ655395 VRV655395 WBR655395 WLN655395 WVJ655395 B720931 IX720931 ST720931 ACP720931 AML720931 AWH720931 BGD720931 BPZ720931 BZV720931 CJR720931 CTN720931 DDJ720931 DNF720931 DXB720931 EGX720931 EQT720931 FAP720931 FKL720931 FUH720931 GED720931 GNZ720931 GXV720931 HHR720931 HRN720931 IBJ720931 ILF720931 IVB720931 JEX720931 JOT720931 JYP720931 KIL720931 KSH720931 LCD720931 LLZ720931 LVV720931 MFR720931 MPN720931 MZJ720931 NJF720931 NTB720931 OCX720931 OMT720931 OWP720931 PGL720931 PQH720931 QAD720931 QJZ720931 QTV720931 RDR720931 RNN720931 RXJ720931 SHF720931 SRB720931 TAX720931 TKT720931 TUP720931 UEL720931 UOH720931 UYD720931 VHZ720931 VRV720931 WBR720931 WLN720931 WVJ720931 B786467 IX786467 ST786467 ACP786467 AML786467 AWH786467 BGD786467 BPZ786467 BZV786467 CJR786467 CTN786467 DDJ786467 DNF786467 DXB786467 EGX786467 EQT786467 FAP786467 FKL786467 FUH786467 GED786467 GNZ786467 GXV786467 HHR786467 HRN786467 IBJ786467 ILF786467 IVB786467 JEX786467 JOT786467 JYP786467 KIL786467 KSH786467 LCD786467 LLZ786467 LVV786467 MFR786467 MPN786467 MZJ786467 NJF786467 NTB786467 OCX786467 OMT786467 OWP786467 PGL786467 PQH786467 QAD786467 QJZ786467 QTV786467 RDR786467 RNN786467 RXJ786467 SHF786467 SRB786467 TAX786467 TKT786467 TUP786467 UEL786467 UOH786467 UYD786467 VHZ786467 VRV786467 WBR786467 WLN786467 WVJ786467 B852003 IX852003 ST852003 ACP852003 AML852003 AWH852003 BGD852003 BPZ852003 BZV852003 CJR852003 CTN852003 DDJ852003 DNF852003 DXB852003 EGX852003 EQT852003 FAP852003 FKL852003 FUH852003 GED852003 GNZ852003 GXV852003 HHR852003 HRN852003 IBJ852003 ILF852003 IVB852003 JEX852003 JOT852003 JYP852003 KIL852003 KSH852003 LCD852003 LLZ852003 LVV852003 MFR852003 MPN852003 MZJ852003 NJF852003 NTB852003 OCX852003 OMT852003 OWP852003 PGL852003 PQH852003 QAD852003 QJZ852003 QTV852003 RDR852003 RNN852003 RXJ852003 SHF852003 SRB852003 TAX852003 TKT852003 TUP852003 UEL852003 UOH852003 UYD852003 VHZ852003 VRV852003 WBR852003 WLN852003 WVJ852003 B917539 IX917539 ST917539 ACP917539 AML917539 AWH917539 BGD917539 BPZ917539 BZV917539 CJR917539 CTN917539 DDJ917539 DNF917539 DXB917539 EGX917539 EQT917539 FAP917539 FKL917539 FUH917539 GED917539 GNZ917539 GXV917539 HHR917539 HRN917539 IBJ917539 ILF917539 IVB917539 JEX917539 JOT917539 JYP917539 KIL917539 KSH917539 LCD917539 LLZ917539 LVV917539 MFR917539 MPN917539 MZJ917539 NJF917539 NTB917539 OCX917539 OMT917539 OWP917539 PGL917539 PQH917539 QAD917539 QJZ917539 QTV917539 RDR917539 RNN917539 RXJ917539 SHF917539 SRB917539 TAX917539 TKT917539 TUP917539 UEL917539 UOH917539 UYD917539 VHZ917539 VRV917539 WBR917539 WLN917539 WVJ917539 B983075 IX983075 ST983075 ACP983075 AML983075 AWH983075 BGD983075 BPZ983075 BZV983075 CJR983075 CTN983075 DDJ983075 DNF983075 DXB983075 EGX983075 EQT983075 FAP983075 FKL983075 FUH983075 GED983075 GNZ983075 GXV983075 HHR983075 HRN983075 IBJ983075 ILF983075 IVB983075 JEX983075 JOT983075 JYP983075 KIL983075 KSH983075 LCD983075 LLZ983075 LVV983075 MFR983075 MPN983075 MZJ983075 NJF983075 NTB983075 OCX983075 OMT983075 OWP983075 PGL983075 PQH983075 QAD983075 QJZ983075 QTV983075 RDR983075 RNN983075 RXJ983075 SHF983075 SRB983075 TAX983075 TKT983075 TUP983075 UEL983075 UOH983075 UYD983075 VHZ983075 VRV983075 WBR983075 WLN983075 WVJ983075" xr:uid="{8DCA2CA6-C442-4B84-81A0-7828F924AE96}">
      <formula1>"110, 220"</formula1>
    </dataValidation>
  </dataValidation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dimension ref="A1:AI209"/>
  <sheetViews>
    <sheetView showGridLines="0" topLeftCell="A23" zoomScale="120" zoomScaleNormal="120" workbookViewId="0">
      <selection activeCell="AF24" sqref="AF24"/>
    </sheetView>
  </sheetViews>
  <sheetFormatPr defaultColWidth="9.1796875" defaultRowHeight="14.5" x14ac:dyDescent="0.35"/>
  <cols>
    <col min="1" max="9" width="9.1796875" style="3"/>
    <col min="10" max="10" width="11.1796875" style="3" customWidth="1"/>
    <col min="11" max="11" width="8" style="3" customWidth="1"/>
    <col min="12" max="30" width="0" style="3" hidden="1" customWidth="1"/>
    <col min="31" max="16384" width="9.1796875" style="3"/>
  </cols>
  <sheetData>
    <row r="1" spans="1:13" customFormat="1" ht="3.75" customHeight="1" thickBot="1" x14ac:dyDescent="0.4">
      <c r="A1" s="1024"/>
      <c r="B1" s="1024"/>
      <c r="C1" s="1024"/>
      <c r="D1" s="1024"/>
      <c r="E1" s="1024"/>
      <c r="F1" s="1024"/>
      <c r="G1" s="1024"/>
      <c r="H1" s="1024"/>
      <c r="I1" s="1024"/>
      <c r="J1" s="1024"/>
      <c r="K1" s="1024"/>
      <c r="L1" s="1024"/>
      <c r="M1" s="1024"/>
    </row>
    <row r="2" spans="1:13" x14ac:dyDescent="0.35">
      <c r="A2" s="297" t="s">
        <v>200</v>
      </c>
      <c r="B2" s="1061">
        <f>'Contact Info'!B3</f>
        <v>0</v>
      </c>
      <c r="C2" s="1061"/>
      <c r="D2" s="297" t="s">
        <v>199</v>
      </c>
      <c r="E2" s="1062">
        <f>'Contact Info'!D3</f>
        <v>0</v>
      </c>
      <c r="F2" s="1063"/>
      <c r="G2" s="1063"/>
      <c r="H2" s="1063"/>
      <c r="I2" s="1063"/>
      <c r="J2" s="1063"/>
      <c r="K2" s="1064"/>
    </row>
    <row r="3" spans="1:13" x14ac:dyDescent="0.35">
      <c r="A3" s="1071"/>
      <c r="B3" s="1071"/>
      <c r="C3" s="1071"/>
      <c r="D3" s="1071"/>
      <c r="E3" s="1071"/>
      <c r="F3" s="1071"/>
      <c r="G3" s="1071"/>
      <c r="H3" s="1071"/>
      <c r="I3" s="1071"/>
      <c r="J3" s="1071"/>
      <c r="K3" s="1071"/>
    </row>
    <row r="4" spans="1:13" ht="18" customHeight="1" x14ac:dyDescent="0.45">
      <c r="A4" s="1043" t="s">
        <v>174</v>
      </c>
      <c r="B4" s="1043"/>
      <c r="C4" s="1043"/>
      <c r="D4" s="1043"/>
      <c r="E4" s="1043"/>
      <c r="F4" s="1043"/>
      <c r="G4" s="1043"/>
      <c r="H4" s="1043"/>
      <c r="I4" s="1043"/>
      <c r="J4" s="1043"/>
      <c r="K4" s="1043"/>
    </row>
    <row r="5" spans="1:13" ht="18" customHeight="1" x14ac:dyDescent="0.35">
      <c r="A5" s="1044" t="s">
        <v>198</v>
      </c>
      <c r="B5" s="1044"/>
      <c r="C5" s="1044"/>
      <c r="D5" s="1044"/>
      <c r="E5" s="1044"/>
      <c r="F5" s="1044"/>
      <c r="G5" s="1044"/>
      <c r="H5" s="1044"/>
      <c r="I5" s="1044"/>
      <c r="J5" s="1044"/>
      <c r="K5" s="1044"/>
    </row>
    <row r="6" spans="1:13" ht="9" customHeight="1" x14ac:dyDescent="0.35">
      <c r="A6" s="1045"/>
      <c r="B6" s="1045"/>
      <c r="C6" s="1045"/>
      <c r="D6" s="1045"/>
      <c r="E6" s="1045"/>
      <c r="F6" s="1045"/>
      <c r="G6" s="1045"/>
      <c r="H6" s="1045"/>
      <c r="I6" s="1045"/>
      <c r="J6" s="1045"/>
      <c r="K6" s="1045"/>
    </row>
    <row r="7" spans="1:13" ht="14.5" customHeight="1" x14ac:dyDescent="0.35">
      <c r="A7" s="1034" t="s">
        <v>693</v>
      </c>
      <c r="B7" s="1034"/>
      <c r="C7" s="1034"/>
      <c r="D7" s="1034"/>
      <c r="E7" s="1034"/>
      <c r="F7" s="1034"/>
      <c r="G7" s="1034"/>
      <c r="H7" s="1034"/>
      <c r="I7" s="1034"/>
      <c r="J7" s="1034"/>
      <c r="K7" s="1034"/>
    </row>
    <row r="8" spans="1:13" ht="18" customHeight="1" x14ac:dyDescent="0.35">
      <c r="A8" s="1034"/>
      <c r="B8" s="1034"/>
      <c r="C8" s="1034"/>
      <c r="D8" s="1034"/>
      <c r="E8" s="1034"/>
      <c r="F8" s="1034"/>
      <c r="G8" s="1034"/>
      <c r="H8" s="1034"/>
      <c r="I8" s="1034"/>
      <c r="J8" s="1034"/>
      <c r="K8" s="1034"/>
    </row>
    <row r="9" spans="1:13" x14ac:dyDescent="0.35">
      <c r="A9" s="1034"/>
      <c r="B9" s="1034"/>
      <c r="C9" s="1034"/>
      <c r="D9" s="1034"/>
      <c r="E9" s="1034"/>
      <c r="F9" s="1034"/>
      <c r="G9" s="1034"/>
      <c r="H9" s="1034"/>
      <c r="I9" s="1034"/>
      <c r="J9" s="1034"/>
      <c r="K9" s="1034"/>
    </row>
    <row r="10" spans="1:13" ht="18" customHeight="1" x14ac:dyDescent="0.35">
      <c r="A10" s="1034"/>
      <c r="B10" s="1034"/>
      <c r="C10" s="1034"/>
      <c r="D10" s="1034"/>
      <c r="E10" s="1034"/>
      <c r="F10" s="1034"/>
      <c r="G10" s="1034"/>
      <c r="H10" s="1034"/>
      <c r="I10" s="1034"/>
      <c r="J10" s="1034"/>
      <c r="K10" s="1034"/>
    </row>
    <row r="11" spans="1:13" ht="9" customHeight="1" x14ac:dyDescent="0.35">
      <c r="A11" s="1046"/>
      <c r="B11" s="1046"/>
      <c r="C11" s="1046"/>
      <c r="D11" s="1046"/>
      <c r="E11" s="1046"/>
      <c r="F11" s="1046"/>
      <c r="G11" s="1046"/>
      <c r="H11" s="1046"/>
      <c r="I11" s="1046"/>
      <c r="J11" s="1046"/>
      <c r="K11" s="1046"/>
    </row>
    <row r="12" spans="1:13" ht="14.5" customHeight="1" x14ac:dyDescent="0.35">
      <c r="A12" s="1047" t="s">
        <v>938</v>
      </c>
      <c r="B12" s="1034"/>
      <c r="C12" s="1034"/>
      <c r="D12" s="1034"/>
      <c r="E12" s="1034"/>
      <c r="F12" s="1034"/>
      <c r="G12" s="1034"/>
      <c r="H12" s="1034"/>
      <c r="I12" s="1034"/>
      <c r="J12" s="1034"/>
      <c r="K12" s="1034"/>
    </row>
    <row r="13" spans="1:13" ht="18" customHeight="1" x14ac:dyDescent="0.35">
      <c r="A13" s="1034"/>
      <c r="B13" s="1034"/>
      <c r="C13" s="1034"/>
      <c r="D13" s="1034"/>
      <c r="E13" s="1034"/>
      <c r="F13" s="1034"/>
      <c r="G13" s="1034"/>
      <c r="H13" s="1034"/>
      <c r="I13" s="1034"/>
      <c r="J13" s="1034"/>
      <c r="K13" s="1034"/>
    </row>
    <row r="14" spans="1:13" x14ac:dyDescent="0.35">
      <c r="A14" s="1034"/>
      <c r="B14" s="1034"/>
      <c r="C14" s="1034"/>
      <c r="D14" s="1034"/>
      <c r="E14" s="1034"/>
      <c r="F14" s="1034"/>
      <c r="G14" s="1034"/>
      <c r="H14" s="1034"/>
      <c r="I14" s="1034"/>
      <c r="J14" s="1034"/>
      <c r="K14" s="1034"/>
    </row>
    <row r="15" spans="1:13" ht="18" customHeight="1" x14ac:dyDescent="0.35">
      <c r="A15" s="1034"/>
      <c r="B15" s="1034"/>
      <c r="C15" s="1034"/>
      <c r="D15" s="1034"/>
      <c r="E15" s="1034"/>
      <c r="F15" s="1034"/>
      <c r="G15" s="1034"/>
      <c r="H15" s="1034"/>
      <c r="I15" s="1034"/>
      <c r="J15" s="1034"/>
      <c r="K15" s="1034"/>
    </row>
    <row r="16" spans="1:13" ht="9" customHeight="1" x14ac:dyDescent="0.35">
      <c r="A16" s="1070"/>
      <c r="B16" s="1070"/>
      <c r="C16" s="1070"/>
      <c r="D16" s="1070"/>
      <c r="E16" s="1070"/>
      <c r="F16" s="1070"/>
      <c r="G16" s="1070"/>
      <c r="H16" s="1070"/>
      <c r="I16" s="1070"/>
      <c r="J16" s="1070"/>
      <c r="K16" s="1070"/>
    </row>
    <row r="17" spans="1:11" ht="18" customHeight="1" x14ac:dyDescent="0.35">
      <c r="A17" s="1025" t="s">
        <v>713</v>
      </c>
      <c r="B17" s="1025"/>
      <c r="C17" s="1025"/>
      <c r="D17" s="1025"/>
      <c r="E17" s="1025"/>
      <c r="F17" s="1025"/>
      <c r="G17" s="1025"/>
      <c r="H17" s="1025"/>
      <c r="I17" s="1025"/>
      <c r="J17" s="1025"/>
      <c r="K17" s="1025"/>
    </row>
    <row r="18" spans="1:11" ht="9" customHeight="1" x14ac:dyDescent="0.35">
      <c r="A18" s="1070"/>
      <c r="B18" s="1070"/>
      <c r="C18" s="1070"/>
      <c r="D18" s="1070"/>
      <c r="E18" s="1070"/>
      <c r="F18" s="1070"/>
      <c r="G18" s="1070"/>
      <c r="H18" s="1070"/>
      <c r="I18" s="1070"/>
      <c r="J18" s="1070"/>
      <c r="K18" s="1070"/>
    </row>
    <row r="19" spans="1:11" x14ac:dyDescent="0.35">
      <c r="A19" s="1072" t="s">
        <v>197</v>
      </c>
      <c r="B19" s="1072"/>
      <c r="C19" s="1072"/>
      <c r="D19" s="1072"/>
      <c r="E19" s="1072"/>
      <c r="F19" s="1072"/>
      <c r="G19" s="1072"/>
      <c r="H19" s="1072"/>
      <c r="I19" s="1072"/>
      <c r="J19" s="1072"/>
      <c r="K19" s="1072"/>
    </row>
    <row r="20" spans="1:11" x14ac:dyDescent="0.35">
      <c r="A20" s="1073"/>
      <c r="B20" s="1073"/>
      <c r="C20" s="1073"/>
      <c r="D20" s="1073"/>
      <c r="E20" s="1073"/>
      <c r="F20" s="1073"/>
      <c r="G20" s="1073"/>
      <c r="H20" s="1073"/>
      <c r="I20" s="1073"/>
      <c r="J20" s="1073"/>
      <c r="K20" s="1073"/>
    </row>
    <row r="21" spans="1:11" ht="32" customHeight="1" x14ac:dyDescent="0.35">
      <c r="A21" s="1034" t="s">
        <v>694</v>
      </c>
      <c r="B21" s="1034"/>
      <c r="C21" s="1034"/>
      <c r="D21" s="1034"/>
      <c r="E21" s="1034"/>
      <c r="F21" s="1034"/>
      <c r="G21" s="1034"/>
      <c r="H21" s="1034"/>
      <c r="I21" s="1034"/>
      <c r="J21" s="1034"/>
      <c r="K21" s="1034"/>
    </row>
    <row r="22" spans="1:11" ht="32" customHeight="1" x14ac:dyDescent="0.35">
      <c r="A22" s="287"/>
      <c r="B22" s="287"/>
      <c r="C22" s="287"/>
      <c r="D22" s="287"/>
      <c r="E22" s="287"/>
      <c r="F22" s="287"/>
      <c r="G22" s="287"/>
      <c r="H22" s="287"/>
      <c r="I22" s="287"/>
      <c r="J22" s="287"/>
      <c r="K22" s="287"/>
    </row>
    <row r="23" spans="1:11" ht="32" customHeight="1" x14ac:dyDescent="0.35">
      <c r="A23" s="287"/>
      <c r="B23" s="287"/>
      <c r="C23" s="287"/>
      <c r="D23" s="287"/>
      <c r="E23" s="287"/>
      <c r="F23" s="287"/>
      <c r="G23" s="287"/>
      <c r="H23" s="287"/>
      <c r="I23" s="287"/>
      <c r="J23" s="287"/>
      <c r="K23" s="287"/>
    </row>
    <row r="24" spans="1:11" ht="32" customHeight="1" x14ac:dyDescent="0.35">
      <c r="A24" s="287"/>
      <c r="B24" s="287"/>
      <c r="C24" s="287"/>
      <c r="D24" s="287"/>
      <c r="E24" s="287"/>
      <c r="F24" s="287"/>
      <c r="G24" s="287"/>
      <c r="H24" s="287"/>
      <c r="I24" s="287"/>
      <c r="J24" s="287"/>
      <c r="K24" s="287"/>
    </row>
    <row r="25" spans="1:11" ht="32" customHeight="1" x14ac:dyDescent="0.35">
      <c r="A25" s="287"/>
      <c r="B25" s="287"/>
      <c r="C25" s="287"/>
      <c r="D25" s="287"/>
      <c r="E25" s="287"/>
      <c r="F25" s="287"/>
      <c r="G25" s="287"/>
      <c r="H25" s="287"/>
      <c r="I25" s="287"/>
      <c r="J25" s="287"/>
      <c r="K25" s="287"/>
    </row>
    <row r="26" spans="1:11" ht="7.25" customHeight="1" x14ac:dyDescent="0.35">
      <c r="A26" s="1058"/>
      <c r="B26" s="1058"/>
      <c r="C26" s="1058"/>
      <c r="D26" s="1058"/>
      <c r="E26" s="1058"/>
      <c r="F26" s="1058"/>
      <c r="G26" s="1058"/>
      <c r="H26" s="1058"/>
      <c r="I26" s="1058"/>
      <c r="J26" s="1058"/>
      <c r="K26" s="1058"/>
    </row>
    <row r="27" spans="1:11" ht="30.65" customHeight="1" x14ac:dyDescent="0.35">
      <c r="A27" s="1034" t="s">
        <v>695</v>
      </c>
      <c r="B27" s="1034"/>
      <c r="C27" s="1034"/>
      <c r="D27" s="1034"/>
      <c r="E27" s="1034"/>
      <c r="F27" s="1034"/>
      <c r="G27" s="1034"/>
      <c r="H27" s="1034"/>
      <c r="I27" s="1034"/>
      <c r="J27" s="1034"/>
      <c r="K27" s="1034"/>
    </row>
    <row r="28" spans="1:11" ht="34.25" customHeight="1" x14ac:dyDescent="0.35">
      <c r="A28" s="1069" t="s">
        <v>696</v>
      </c>
      <c r="B28" s="1069"/>
      <c r="C28" s="1069"/>
      <c r="D28" s="1069"/>
      <c r="E28" s="1069"/>
      <c r="F28" s="1069"/>
      <c r="G28" s="1069"/>
      <c r="H28" s="1069"/>
      <c r="I28" s="1069"/>
      <c r="J28" s="1069"/>
      <c r="K28" s="1069"/>
    </row>
    <row r="29" spans="1:11" ht="9" customHeight="1" x14ac:dyDescent="0.35">
      <c r="A29" s="1070"/>
      <c r="B29" s="1070"/>
      <c r="C29" s="1070"/>
      <c r="D29" s="1070"/>
      <c r="E29" s="1070"/>
      <c r="F29" s="1070"/>
      <c r="G29" s="1070"/>
      <c r="H29" s="1070"/>
      <c r="I29" s="1070"/>
      <c r="J29" s="1070"/>
      <c r="K29" s="1070"/>
    </row>
    <row r="30" spans="1:11" ht="18" customHeight="1" x14ac:dyDescent="0.35">
      <c r="A30" s="1066" t="s">
        <v>697</v>
      </c>
      <c r="B30" s="1066"/>
      <c r="C30" s="1066"/>
      <c r="D30" s="1066"/>
      <c r="E30" s="1066"/>
      <c r="F30" s="1066"/>
      <c r="G30" s="1066"/>
      <c r="H30" s="1066"/>
      <c r="I30" s="1066"/>
      <c r="J30" s="1066"/>
      <c r="K30" s="1066"/>
    </row>
    <row r="31" spans="1:11" ht="18.5" x14ac:dyDescent="0.45">
      <c r="A31" s="1067" t="s">
        <v>174</v>
      </c>
      <c r="B31" s="1067"/>
      <c r="C31" s="1067"/>
      <c r="D31" s="1067"/>
      <c r="E31" s="1067"/>
      <c r="F31" s="1067"/>
      <c r="G31" s="1067"/>
      <c r="H31" s="1067"/>
      <c r="I31" s="1067"/>
      <c r="J31" s="1067"/>
      <c r="K31" s="288"/>
    </row>
    <row r="32" spans="1:11" ht="15.5" x14ac:dyDescent="0.35">
      <c r="A32" s="1068" t="s">
        <v>196</v>
      </c>
      <c r="B32" s="1068"/>
      <c r="C32" s="1068"/>
      <c r="D32" s="1068"/>
      <c r="E32" s="1068"/>
      <c r="F32" s="1068"/>
      <c r="G32" s="1068"/>
      <c r="H32" s="1068"/>
      <c r="I32" s="1068"/>
      <c r="J32" s="1068"/>
      <c r="K32" s="288"/>
    </row>
    <row r="33" spans="1:23" ht="11" customHeight="1" thickBot="1" x14ac:dyDescent="0.4">
      <c r="A33" s="1030"/>
      <c r="B33" s="1030"/>
      <c r="C33" s="1030"/>
      <c r="D33" s="1030"/>
      <c r="E33" s="1030"/>
      <c r="F33" s="1030"/>
      <c r="G33" s="1030"/>
      <c r="H33" s="1030"/>
      <c r="I33" s="1030"/>
      <c r="J33" s="1030"/>
      <c r="K33" s="1030"/>
    </row>
    <row r="34" spans="1:23" ht="15" thickBot="1" x14ac:dyDescent="0.4">
      <c r="A34" s="282" t="s">
        <v>195</v>
      </c>
      <c r="B34" s="285"/>
      <c r="C34" s="285"/>
      <c r="D34" s="1035"/>
      <c r="E34" s="1036"/>
      <c r="F34" s="1036"/>
      <c r="G34" s="1036"/>
      <c r="H34" s="1036"/>
      <c r="I34" s="1036"/>
      <c r="J34" s="1036"/>
      <c r="K34" s="1037"/>
    </row>
    <row r="35" spans="1:23" x14ac:dyDescent="0.35">
      <c r="A35" s="288"/>
      <c r="B35" s="1025" t="s">
        <v>194</v>
      </c>
      <c r="C35" s="1025"/>
      <c r="D35" s="1025"/>
      <c r="E35" s="1025"/>
      <c r="F35" s="1025"/>
      <c r="G35" s="1025"/>
      <c r="H35" s="1025"/>
      <c r="I35" s="1025"/>
      <c r="J35" s="1025"/>
      <c r="K35" s="1025"/>
      <c r="V35" s="3" t="b">
        <v>0</v>
      </c>
    </row>
    <row r="36" spans="1:23" x14ac:dyDescent="0.35">
      <c r="A36" s="288"/>
      <c r="B36" s="1025" t="s">
        <v>193</v>
      </c>
      <c r="C36" s="1025"/>
      <c r="D36" s="1025"/>
      <c r="E36" s="1025"/>
      <c r="F36" s="1025"/>
      <c r="G36" s="1025"/>
      <c r="H36" s="1025"/>
      <c r="I36" s="1025"/>
      <c r="J36" s="1025"/>
      <c r="K36" s="1025"/>
      <c r="V36" s="3" t="b">
        <v>0</v>
      </c>
    </row>
    <row r="37" spans="1:23" x14ac:dyDescent="0.35">
      <c r="A37" s="288"/>
      <c r="B37" s="1025" t="s">
        <v>714</v>
      </c>
      <c r="C37" s="1025"/>
      <c r="D37" s="1025"/>
      <c r="E37" s="1025"/>
      <c r="F37" s="1025"/>
      <c r="G37" s="1025"/>
      <c r="H37" s="1025"/>
      <c r="I37" s="1025"/>
      <c r="J37" s="1025"/>
      <c r="K37" s="1025"/>
      <c r="V37" s="3" t="b">
        <v>0</v>
      </c>
    </row>
    <row r="38" spans="1:23" x14ac:dyDescent="0.35">
      <c r="A38" s="288"/>
      <c r="B38" s="1025" t="s">
        <v>700</v>
      </c>
      <c r="C38" s="1025"/>
      <c r="D38" s="1025"/>
      <c r="E38" s="1025"/>
      <c r="F38" s="1025"/>
      <c r="G38" s="1025"/>
      <c r="H38" s="1025"/>
      <c r="I38" s="1025"/>
      <c r="J38" s="1025"/>
      <c r="K38" s="1025"/>
    </row>
    <row r="39" spans="1:23" x14ac:dyDescent="0.35">
      <c r="A39" s="288"/>
      <c r="B39" s="1065" t="s">
        <v>698</v>
      </c>
      <c r="C39" s="1065"/>
      <c r="D39" s="1065"/>
      <c r="E39" s="1065"/>
      <c r="F39" s="1065"/>
      <c r="G39" s="1065"/>
      <c r="H39" s="1065"/>
      <c r="I39" s="1065"/>
      <c r="J39" s="1065"/>
      <c r="K39" s="289"/>
      <c r="V39" s="3" t="b">
        <v>1</v>
      </c>
    </row>
    <row r="40" spans="1:23" x14ac:dyDescent="0.35">
      <c r="A40" s="288"/>
      <c r="B40" s="1059" t="s">
        <v>699</v>
      </c>
      <c r="C40" s="1059"/>
      <c r="D40" s="1059"/>
      <c r="E40" s="1059"/>
      <c r="F40" s="1059"/>
      <c r="G40" s="1059"/>
      <c r="H40" s="1059"/>
      <c r="I40" s="1059"/>
      <c r="J40" s="1059"/>
      <c r="K40" s="289"/>
      <c r="W40" s="3" t="e">
        <f>IF(AND(V35=TRUE,V36=TRUE,V37=TRUE,#REF!=TRUE,V39=TRUE),"See Assessment for justification and work order for items and locations","No Measures Justified")</f>
        <v>#REF!</v>
      </c>
    </row>
    <row r="41" spans="1:23" ht="11" customHeight="1" thickBot="1" x14ac:dyDescent="0.4">
      <c r="A41" s="1030"/>
      <c r="B41" s="1030"/>
      <c r="C41" s="1030"/>
      <c r="D41" s="1030"/>
      <c r="E41" s="1030"/>
      <c r="F41" s="1030"/>
      <c r="G41" s="1030"/>
      <c r="H41" s="1030"/>
      <c r="I41" s="1030"/>
      <c r="J41" s="1030"/>
      <c r="K41" s="1030"/>
    </row>
    <row r="42" spans="1:23" ht="15" thickBot="1" x14ac:dyDescent="0.4">
      <c r="A42" s="5" t="s">
        <v>192</v>
      </c>
      <c r="B42" s="285"/>
      <c r="C42" s="1035"/>
      <c r="D42" s="1036"/>
      <c r="E42" s="1036"/>
      <c r="F42" s="1036"/>
      <c r="G42" s="1036"/>
      <c r="H42" s="1036"/>
      <c r="I42" s="1036"/>
      <c r="J42" s="1036"/>
      <c r="K42" s="1037"/>
    </row>
    <row r="43" spans="1:23" x14ac:dyDescent="0.35">
      <c r="A43" s="285"/>
      <c r="B43" s="286" t="s">
        <v>715</v>
      </c>
      <c r="C43" s="285"/>
      <c r="D43" s="285"/>
      <c r="E43" s="285"/>
      <c r="F43" s="1060"/>
      <c r="G43" s="1060"/>
      <c r="H43" s="1060"/>
      <c r="I43" s="1060"/>
      <c r="J43" s="1060"/>
      <c r="K43" s="1060"/>
      <c r="V43" s="3" t="b">
        <v>0</v>
      </c>
    </row>
    <row r="44" spans="1:23" x14ac:dyDescent="0.35">
      <c r="A44" s="285"/>
      <c r="B44" s="286" t="s">
        <v>716</v>
      </c>
      <c r="C44" s="285"/>
      <c r="D44" s="285"/>
      <c r="E44" s="285"/>
      <c r="F44" s="285"/>
      <c r="G44" s="285"/>
      <c r="H44" s="285"/>
      <c r="I44" s="285"/>
      <c r="J44" s="285"/>
      <c r="K44" s="288"/>
      <c r="V44" s="3" t="b">
        <v>0</v>
      </c>
    </row>
    <row r="45" spans="1:23" x14ac:dyDescent="0.35">
      <c r="A45" s="285"/>
      <c r="B45" s="286" t="s">
        <v>717</v>
      </c>
      <c r="C45" s="285"/>
      <c r="D45" s="285"/>
      <c r="E45" s="285"/>
      <c r="F45" s="285"/>
      <c r="G45" s="285"/>
      <c r="H45" s="285"/>
      <c r="I45" s="285"/>
      <c r="J45" s="285"/>
      <c r="K45" s="288"/>
      <c r="V45" s="3" t="b">
        <v>0</v>
      </c>
    </row>
    <row r="46" spans="1:23" x14ac:dyDescent="0.35">
      <c r="A46" s="285"/>
      <c r="B46" s="1054" t="s">
        <v>718</v>
      </c>
      <c r="C46" s="1054"/>
      <c r="D46" s="1054"/>
      <c r="E46" s="1054"/>
      <c r="F46" s="1054"/>
      <c r="G46" s="1054"/>
      <c r="H46" s="1054"/>
      <c r="I46" s="1054"/>
      <c r="J46" s="1054"/>
      <c r="K46" s="1054"/>
      <c r="V46" s="3" t="b">
        <v>0</v>
      </c>
    </row>
    <row r="47" spans="1:23" x14ac:dyDescent="0.35">
      <c r="A47" s="285"/>
      <c r="B47" s="1054"/>
      <c r="C47" s="1054"/>
      <c r="D47" s="1054"/>
      <c r="E47" s="1054"/>
      <c r="F47" s="1054"/>
      <c r="G47" s="1054"/>
      <c r="H47" s="1054"/>
      <c r="I47" s="1054"/>
      <c r="J47" s="1054"/>
      <c r="K47" s="1054"/>
      <c r="W47" s="3" t="str">
        <f>IF(AND(V43=TRUE,V44=TRUE,V45=TRUE,V46=TRUE),"See Assessment for justification and work order for items and locations","No Measures Justified")</f>
        <v>No Measures Justified</v>
      </c>
    </row>
    <row r="48" spans="1:23" ht="11" customHeight="1" thickBot="1" x14ac:dyDescent="0.4">
      <c r="A48" s="1027"/>
      <c r="B48" s="1027"/>
      <c r="C48" s="1027"/>
      <c r="D48" s="1027"/>
      <c r="E48" s="1027"/>
      <c r="F48" s="1027"/>
      <c r="G48" s="1027"/>
      <c r="H48" s="1027"/>
      <c r="I48" s="1027"/>
      <c r="J48" s="1027"/>
      <c r="K48" s="1027"/>
    </row>
    <row r="49" spans="1:23" ht="15" thickBot="1" x14ac:dyDescent="0.4">
      <c r="A49" s="5" t="s">
        <v>719</v>
      </c>
      <c r="B49" s="285"/>
      <c r="C49" s="1035"/>
      <c r="D49" s="1036"/>
      <c r="E49" s="1036"/>
      <c r="F49" s="1036"/>
      <c r="G49" s="1036"/>
      <c r="H49" s="1036"/>
      <c r="I49" s="1036"/>
      <c r="J49" s="1036"/>
      <c r="K49" s="1037"/>
    </row>
    <row r="50" spans="1:23" x14ac:dyDescent="0.35">
      <c r="A50" s="288"/>
      <c r="B50" s="285" t="s">
        <v>720</v>
      </c>
      <c r="C50" s="285"/>
      <c r="D50" s="285"/>
      <c r="E50" s="285"/>
      <c r="F50" s="1060"/>
      <c r="G50" s="1060"/>
      <c r="H50" s="1060"/>
      <c r="I50" s="1060"/>
      <c r="J50" s="1060"/>
      <c r="K50" s="1060"/>
      <c r="V50" s="3" t="b">
        <v>0</v>
      </c>
    </row>
    <row r="51" spans="1:23" x14ac:dyDescent="0.35">
      <c r="A51" s="288"/>
      <c r="B51" s="1025" t="s">
        <v>721</v>
      </c>
      <c r="C51" s="1025"/>
      <c r="D51" s="1025"/>
      <c r="E51" s="1025"/>
      <c r="F51" s="1025"/>
      <c r="G51" s="1025"/>
      <c r="H51" s="1025"/>
      <c r="I51" s="1025"/>
      <c r="J51" s="1025"/>
      <c r="K51" s="1025"/>
      <c r="V51" s="3" t="b">
        <v>0</v>
      </c>
    </row>
    <row r="52" spans="1:23" x14ac:dyDescent="0.35">
      <c r="A52" s="288"/>
      <c r="B52" s="1025" t="s">
        <v>722</v>
      </c>
      <c r="C52" s="1025"/>
      <c r="D52" s="1025"/>
      <c r="E52" s="1025"/>
      <c r="F52" s="1025"/>
      <c r="G52" s="1025"/>
      <c r="H52" s="1025"/>
      <c r="I52" s="1025"/>
      <c r="J52" s="1025"/>
      <c r="K52" s="1025"/>
      <c r="V52" s="3" t="b">
        <v>0</v>
      </c>
    </row>
    <row r="53" spans="1:23" ht="14.5" customHeight="1" x14ac:dyDescent="0.35">
      <c r="A53" s="288"/>
      <c r="B53" s="1034" t="s">
        <v>723</v>
      </c>
      <c r="C53" s="1034"/>
      <c r="D53" s="1034"/>
      <c r="E53" s="1034"/>
      <c r="F53" s="1034"/>
      <c r="G53" s="1034"/>
      <c r="H53" s="1034"/>
      <c r="I53" s="1034"/>
      <c r="J53" s="1034"/>
      <c r="K53" s="1034"/>
      <c r="V53" s="3" t="b">
        <v>0</v>
      </c>
    </row>
    <row r="54" spans="1:23" x14ac:dyDescent="0.35">
      <c r="A54" s="286"/>
      <c r="B54" s="1034"/>
      <c r="C54" s="1034"/>
      <c r="D54" s="1034"/>
      <c r="E54" s="1034"/>
      <c r="F54" s="1034"/>
      <c r="G54" s="1034"/>
      <c r="H54" s="1034"/>
      <c r="I54" s="1034"/>
      <c r="J54" s="1034"/>
      <c r="K54" s="1034"/>
      <c r="W54" s="3" t="str">
        <f>IF(AND(V50=TRUE,V51=TRUE,V52=TRUE,V53=TRUE),"See Assessment for justification and work order for measure parameters","No Measures Justified")</f>
        <v>No Measures Justified</v>
      </c>
    </row>
    <row r="55" spans="1:23" ht="11" customHeight="1" thickBot="1" x14ac:dyDescent="0.4">
      <c r="A55" s="1027"/>
      <c r="B55" s="1027"/>
      <c r="C55" s="1027"/>
      <c r="D55" s="1027"/>
      <c r="E55" s="1027"/>
      <c r="F55" s="1027"/>
      <c r="G55" s="1027"/>
      <c r="H55" s="1027"/>
      <c r="I55" s="1027"/>
      <c r="J55" s="1027"/>
      <c r="K55" s="1027"/>
    </row>
    <row r="56" spans="1:23" ht="15" thickBot="1" x14ac:dyDescent="0.4">
      <c r="A56" s="5" t="s">
        <v>191</v>
      </c>
      <c r="B56" s="5"/>
      <c r="C56" s="1035"/>
      <c r="D56" s="1036"/>
      <c r="E56" s="1036"/>
      <c r="F56" s="1036"/>
      <c r="G56" s="1036"/>
      <c r="H56" s="1036"/>
      <c r="I56" s="1036"/>
      <c r="J56" s="1036"/>
      <c r="K56" s="1037"/>
    </row>
    <row r="57" spans="1:23" x14ac:dyDescent="0.35">
      <c r="A57" s="288"/>
      <c r="B57" s="1025" t="s">
        <v>724</v>
      </c>
      <c r="C57" s="1025"/>
      <c r="D57" s="1025"/>
      <c r="E57" s="1025"/>
      <c r="F57" s="1025"/>
      <c r="G57" s="1025"/>
      <c r="H57" s="1025"/>
      <c r="I57" s="1025"/>
      <c r="J57" s="1025"/>
      <c r="K57" s="1025"/>
      <c r="V57" s="3" t="b">
        <v>0</v>
      </c>
    </row>
    <row r="58" spans="1:23" x14ac:dyDescent="0.35">
      <c r="A58" s="288"/>
      <c r="B58" s="1025" t="s">
        <v>725</v>
      </c>
      <c r="C58" s="1025"/>
      <c r="D58" s="1025"/>
      <c r="E58" s="1025"/>
      <c r="F58" s="1025"/>
      <c r="G58" s="1025"/>
      <c r="H58" s="1025"/>
      <c r="I58" s="1025"/>
      <c r="J58" s="1025"/>
      <c r="K58" s="1025"/>
      <c r="V58" s="3" t="b">
        <v>0</v>
      </c>
    </row>
    <row r="59" spans="1:23" x14ac:dyDescent="0.35">
      <c r="A59" s="288"/>
      <c r="B59" s="1025" t="s">
        <v>726</v>
      </c>
      <c r="C59" s="1025"/>
      <c r="D59" s="1025"/>
      <c r="E59" s="1025"/>
      <c r="F59" s="1025"/>
      <c r="G59" s="1025"/>
      <c r="H59" s="1025"/>
      <c r="I59" s="1025"/>
      <c r="J59" s="1025"/>
      <c r="K59" s="1025"/>
      <c r="V59" s="3" t="b">
        <v>0</v>
      </c>
    </row>
    <row r="60" spans="1:23" ht="11" customHeight="1" thickBot="1" x14ac:dyDescent="0.4">
      <c r="A60" s="1030"/>
      <c r="B60" s="1030"/>
      <c r="C60" s="1030"/>
      <c r="D60" s="1030"/>
      <c r="E60" s="1030"/>
      <c r="F60" s="1030"/>
      <c r="G60" s="1030"/>
      <c r="H60" s="1030"/>
      <c r="I60" s="1030"/>
      <c r="J60" s="1030"/>
      <c r="K60" s="1030"/>
    </row>
    <row r="61" spans="1:23" ht="15" thickBot="1" x14ac:dyDescent="0.4">
      <c r="A61" s="5" t="s">
        <v>727</v>
      </c>
      <c r="B61" s="5"/>
      <c r="C61" s="1035"/>
      <c r="D61" s="1036"/>
      <c r="E61" s="1036"/>
      <c r="F61" s="1036"/>
      <c r="G61" s="1036"/>
      <c r="H61" s="1036"/>
      <c r="I61" s="1036"/>
      <c r="J61" s="1036"/>
      <c r="K61" s="1037"/>
    </row>
    <row r="62" spans="1:23" x14ac:dyDescent="0.35">
      <c r="A62" s="285"/>
      <c r="B62" s="1025" t="s">
        <v>728</v>
      </c>
      <c r="C62" s="1025"/>
      <c r="D62" s="1025"/>
      <c r="E62" s="1025"/>
      <c r="F62" s="1025"/>
      <c r="G62" s="1025"/>
      <c r="H62" s="1025"/>
      <c r="I62" s="1025"/>
      <c r="J62" s="1025"/>
      <c r="K62" s="1025"/>
      <c r="V62" s="3" t="b">
        <v>0</v>
      </c>
    </row>
    <row r="63" spans="1:23" x14ac:dyDescent="0.35">
      <c r="A63" s="285"/>
      <c r="B63" s="286"/>
      <c r="C63" s="1025" t="s">
        <v>190</v>
      </c>
      <c r="D63" s="1025"/>
      <c r="E63" s="1025"/>
      <c r="F63" s="1025"/>
      <c r="G63" s="1025"/>
      <c r="H63" s="1025"/>
      <c r="I63" s="1025"/>
      <c r="J63" s="1025"/>
      <c r="K63" s="1025"/>
      <c r="V63" s="3" t="b">
        <v>0</v>
      </c>
    </row>
    <row r="64" spans="1:23" ht="27" customHeight="1" x14ac:dyDescent="0.35">
      <c r="A64" s="285"/>
      <c r="B64" s="286"/>
      <c r="C64" s="1034" t="s">
        <v>701</v>
      </c>
      <c r="D64" s="1034"/>
      <c r="E64" s="1034"/>
      <c r="F64" s="1034"/>
      <c r="G64" s="1034"/>
      <c r="H64" s="1034"/>
      <c r="I64" s="1034"/>
      <c r="J64" s="1034"/>
      <c r="K64" s="1034"/>
      <c r="V64" s="3" t="b">
        <v>0</v>
      </c>
      <c r="W64" s="3" t="str">
        <f>IF(AND(V62=TRUE,V63=TRUE),#REF!,IF(AND(V62=TRUE,V64=TRUE),V65,"No Measures Justified"))</f>
        <v>No Measures Justified</v>
      </c>
    </row>
    <row r="65" spans="1:35" ht="11" customHeight="1" thickBot="1" x14ac:dyDescent="0.4">
      <c r="A65" s="1027"/>
      <c r="B65" s="1027"/>
      <c r="C65" s="1027"/>
      <c r="D65" s="1027"/>
      <c r="E65" s="1027"/>
      <c r="F65" s="1027"/>
      <c r="G65" s="1027"/>
      <c r="H65" s="1027"/>
      <c r="I65" s="1027"/>
      <c r="J65" s="1027"/>
      <c r="K65" s="1027"/>
      <c r="V65" s="3" t="s">
        <v>189</v>
      </c>
    </row>
    <row r="66" spans="1:35" ht="15" thickBot="1" x14ac:dyDescent="0.4">
      <c r="A66" s="5" t="s">
        <v>729</v>
      </c>
      <c r="B66" s="5"/>
      <c r="C66" s="1035"/>
      <c r="D66" s="1036"/>
      <c r="E66" s="1036"/>
      <c r="F66" s="1036"/>
      <c r="G66" s="1036"/>
      <c r="H66" s="1036"/>
      <c r="I66" s="1036"/>
      <c r="J66" s="1036"/>
      <c r="K66" s="1037"/>
      <c r="AI66" s="298"/>
    </row>
    <row r="67" spans="1:35" x14ac:dyDescent="0.35">
      <c r="A67" s="285"/>
      <c r="B67" s="1025" t="s">
        <v>730</v>
      </c>
      <c r="C67" s="1025"/>
      <c r="D67" s="1025"/>
      <c r="E67" s="1025"/>
      <c r="F67" s="1025"/>
      <c r="G67" s="1025"/>
      <c r="H67" s="1025"/>
      <c r="I67" s="1025"/>
      <c r="J67" s="1025"/>
      <c r="K67" s="1025"/>
      <c r="V67" s="3" t="b">
        <v>0</v>
      </c>
    </row>
    <row r="68" spans="1:35" x14ac:dyDescent="0.35">
      <c r="A68" s="285"/>
      <c r="B68" s="1025" t="s">
        <v>731</v>
      </c>
      <c r="C68" s="1025"/>
      <c r="D68" s="1025"/>
      <c r="E68" s="1025"/>
      <c r="F68" s="1025"/>
      <c r="G68" s="1025"/>
      <c r="H68" s="1025"/>
      <c r="I68" s="1025"/>
      <c r="J68" s="1025"/>
      <c r="K68" s="1025"/>
      <c r="V68" s="3" t="b">
        <v>0</v>
      </c>
    </row>
    <row r="69" spans="1:35" x14ac:dyDescent="0.35">
      <c r="A69" s="285"/>
      <c r="B69" s="1025" t="s">
        <v>732</v>
      </c>
      <c r="C69" s="1025"/>
      <c r="D69" s="1025"/>
      <c r="E69" s="1025"/>
      <c r="F69" s="1025"/>
      <c r="G69" s="1025"/>
      <c r="H69" s="1025"/>
      <c r="I69" s="1025"/>
      <c r="J69" s="1025"/>
      <c r="K69" s="1025"/>
      <c r="V69" s="3" t="b">
        <v>0</v>
      </c>
      <c r="W69" s="3" t="str">
        <f>IF(AND(V67=TRUE,V68=TRUE,V69=TRUE),"See Assessment for justification and work order for measure parameters","No Measures Justified")</f>
        <v>No Measures Justified</v>
      </c>
    </row>
    <row r="70" spans="1:35" ht="11" customHeight="1" thickBot="1" x14ac:dyDescent="0.4">
      <c r="A70" s="1027"/>
      <c r="B70" s="1027"/>
      <c r="C70" s="1027"/>
      <c r="D70" s="1027"/>
      <c r="E70" s="1027"/>
      <c r="F70" s="1027"/>
      <c r="G70" s="1027"/>
      <c r="H70" s="1027"/>
      <c r="I70" s="1027"/>
      <c r="J70" s="1027"/>
      <c r="K70" s="1027"/>
    </row>
    <row r="71" spans="1:35" ht="15" thickBot="1" x14ac:dyDescent="0.4">
      <c r="A71" s="5" t="s">
        <v>188</v>
      </c>
      <c r="B71" s="5"/>
      <c r="C71" s="1035"/>
      <c r="D71" s="1036"/>
      <c r="E71" s="1036"/>
      <c r="F71" s="1036"/>
      <c r="G71" s="1036"/>
      <c r="H71" s="1036"/>
      <c r="I71" s="1036"/>
      <c r="J71" s="1036"/>
      <c r="K71" s="1037"/>
    </row>
    <row r="72" spans="1:35" x14ac:dyDescent="0.35">
      <c r="A72" s="285"/>
      <c r="B72" s="286" t="s">
        <v>733</v>
      </c>
      <c r="C72" s="286"/>
      <c r="D72" s="286"/>
      <c r="E72" s="286"/>
      <c r="F72" s="286"/>
      <c r="G72" s="286"/>
      <c r="H72" s="290"/>
      <c r="I72" s="98"/>
      <c r="J72" s="98"/>
      <c r="K72" s="288"/>
    </row>
    <row r="73" spans="1:35" ht="31.25" customHeight="1" x14ac:dyDescent="0.35">
      <c r="A73" s="285"/>
      <c r="B73" s="1034" t="s">
        <v>734</v>
      </c>
      <c r="C73" s="1034"/>
      <c r="D73" s="1034"/>
      <c r="E73" s="1034"/>
      <c r="F73" s="1034"/>
      <c r="G73" s="1034"/>
      <c r="H73" s="1034"/>
      <c r="I73" s="1034"/>
      <c r="J73" s="1034"/>
      <c r="K73" s="1034"/>
      <c r="V73" s="3" t="b">
        <v>0</v>
      </c>
    </row>
    <row r="74" spans="1:35" x14ac:dyDescent="0.35">
      <c r="A74" s="285"/>
      <c r="B74" s="1034" t="s">
        <v>702</v>
      </c>
      <c r="C74" s="1034"/>
      <c r="D74" s="1034"/>
      <c r="E74" s="1034"/>
      <c r="F74" s="1034"/>
      <c r="G74" s="1034"/>
      <c r="H74" s="1034"/>
      <c r="I74" s="1034"/>
      <c r="J74" s="1034"/>
      <c r="K74" s="1034"/>
      <c r="V74" s="3" t="b">
        <v>0</v>
      </c>
    </row>
    <row r="75" spans="1:35" x14ac:dyDescent="0.35">
      <c r="A75" s="285"/>
      <c r="B75" s="1034"/>
      <c r="C75" s="1034"/>
      <c r="D75" s="1034"/>
      <c r="E75" s="1034"/>
      <c r="F75" s="1034"/>
      <c r="G75" s="1034"/>
      <c r="H75" s="1034"/>
      <c r="I75" s="1034"/>
      <c r="J75" s="1034"/>
      <c r="K75" s="1034"/>
      <c r="W75" s="3" t="str">
        <f>IF(AND(V73=TRUE,V74=TRUE),"See Assessment for justification and work order for items and locations","No Measures Justified")</f>
        <v>No Measures Justified</v>
      </c>
    </row>
    <row r="76" spans="1:35" ht="11" customHeight="1" x14ac:dyDescent="0.35">
      <c r="A76" s="1030"/>
      <c r="B76" s="1030"/>
      <c r="C76" s="1030"/>
      <c r="D76" s="1030"/>
      <c r="E76" s="1030"/>
      <c r="F76" s="1030"/>
      <c r="G76" s="1030"/>
      <c r="H76" s="1030"/>
      <c r="I76" s="1030"/>
      <c r="J76" s="1030"/>
      <c r="K76" s="1030"/>
    </row>
    <row r="77" spans="1:35" x14ac:dyDescent="0.35">
      <c r="A77" s="1042" t="s">
        <v>697</v>
      </c>
      <c r="B77" s="1042"/>
      <c r="C77" s="1042"/>
      <c r="D77" s="1042"/>
      <c r="E77" s="1042"/>
      <c r="F77" s="1042"/>
      <c r="G77" s="1042"/>
      <c r="H77" s="1042"/>
      <c r="I77" s="1042"/>
      <c r="J77" s="1042"/>
      <c r="K77" s="1042"/>
    </row>
    <row r="78" spans="1:35" ht="15.5" x14ac:dyDescent="0.35">
      <c r="A78" s="1038" t="s">
        <v>173</v>
      </c>
      <c r="B78" s="1038"/>
      <c r="C78" s="1038"/>
      <c r="D78" s="1038"/>
      <c r="E78" s="1038"/>
      <c r="F78" s="1038"/>
      <c r="G78" s="1038"/>
      <c r="H78" s="1038"/>
      <c r="I78" s="1038"/>
      <c r="J78" s="1038"/>
      <c r="K78" s="1038"/>
    </row>
    <row r="79" spans="1:35" ht="11" customHeight="1" thickBot="1" x14ac:dyDescent="0.4">
      <c r="A79" s="1030"/>
      <c r="B79" s="1030"/>
      <c r="C79" s="1030"/>
      <c r="D79" s="1030"/>
      <c r="E79" s="1030"/>
      <c r="F79" s="1030"/>
      <c r="G79" s="1030"/>
      <c r="H79" s="1030"/>
      <c r="I79" s="1030"/>
      <c r="J79" s="1030"/>
      <c r="K79" s="1030"/>
    </row>
    <row r="80" spans="1:35" ht="15" thickBot="1" x14ac:dyDescent="0.4">
      <c r="A80" s="282" t="s">
        <v>705</v>
      </c>
      <c r="B80" s="288"/>
      <c r="C80" s="1039"/>
      <c r="D80" s="1040"/>
      <c r="E80" s="1040"/>
      <c r="F80" s="1040"/>
      <c r="G80" s="1040"/>
      <c r="H80" s="1040"/>
      <c r="I80" s="1040"/>
      <c r="J80" s="1040"/>
      <c r="K80" s="1041"/>
    </row>
    <row r="81" spans="1:29" x14ac:dyDescent="0.35">
      <c r="A81" s="288"/>
      <c r="B81" s="1025" t="s">
        <v>735</v>
      </c>
      <c r="C81" s="1025"/>
      <c r="D81" s="1025"/>
      <c r="E81" s="1025"/>
      <c r="F81" s="1025"/>
      <c r="G81" s="1025"/>
      <c r="H81" s="1025"/>
      <c r="I81" s="1025"/>
      <c r="J81" s="1025"/>
      <c r="K81" s="1025"/>
      <c r="V81" s="3" t="b">
        <v>0</v>
      </c>
    </row>
    <row r="82" spans="1:29" x14ac:dyDescent="0.35">
      <c r="A82" s="288"/>
      <c r="B82" s="1025" t="s">
        <v>736</v>
      </c>
      <c r="C82" s="1025"/>
      <c r="D82" s="1025"/>
      <c r="E82" s="1025"/>
      <c r="F82" s="1025"/>
      <c r="G82" s="1025"/>
      <c r="H82" s="1025"/>
      <c r="I82" s="1025"/>
      <c r="J82" s="1025"/>
      <c r="K82" s="1025"/>
      <c r="V82" s="3" t="b">
        <v>0</v>
      </c>
    </row>
    <row r="83" spans="1:29" ht="29" customHeight="1" x14ac:dyDescent="0.35">
      <c r="A83" s="288"/>
      <c r="B83" s="1034" t="s">
        <v>737</v>
      </c>
      <c r="C83" s="1034"/>
      <c r="D83" s="1034"/>
      <c r="E83" s="1034"/>
      <c r="F83" s="1034"/>
      <c r="G83" s="1034"/>
      <c r="H83" s="1034"/>
      <c r="I83" s="1034"/>
      <c r="J83" s="1034"/>
      <c r="K83" s="1034"/>
      <c r="V83" s="3" t="b">
        <v>0</v>
      </c>
    </row>
    <row r="84" spans="1:29" x14ac:dyDescent="0.35">
      <c r="A84" s="288"/>
      <c r="B84" s="1025" t="s">
        <v>703</v>
      </c>
      <c r="C84" s="1025"/>
      <c r="D84" s="1025"/>
      <c r="E84" s="1025"/>
      <c r="F84" s="1025"/>
      <c r="G84" s="1025"/>
      <c r="H84" s="1025"/>
      <c r="I84" s="1025"/>
      <c r="J84" s="1025"/>
      <c r="K84" s="1025"/>
      <c r="V84" s="3" t="b">
        <v>0</v>
      </c>
    </row>
    <row r="85" spans="1:29" x14ac:dyDescent="0.35">
      <c r="A85" s="285"/>
      <c r="B85" s="288"/>
      <c r="C85" s="1025" t="s">
        <v>738</v>
      </c>
      <c r="D85" s="1025"/>
      <c r="E85" s="1025"/>
      <c r="F85" s="1025"/>
      <c r="G85" s="1025"/>
      <c r="H85" s="1025"/>
      <c r="I85" s="1025"/>
      <c r="J85" s="1025"/>
      <c r="K85" s="1025"/>
      <c r="N85" s="4"/>
      <c r="O85" s="4"/>
      <c r="P85" s="4"/>
      <c r="Q85" s="4"/>
      <c r="R85" s="4"/>
      <c r="S85" s="4"/>
      <c r="T85" s="4"/>
      <c r="U85" s="4"/>
      <c r="V85" s="4" t="b">
        <v>0</v>
      </c>
      <c r="W85" s="3" t="str">
        <f>IF(OR(V81=TRUE,V82=TRUE,V83=TRUE,V84=TRUE,V85=TRUE),"Unit met required criteria above &amp; assessment justifies measures on work orders","No Measures Justified")</f>
        <v>No Measures Justified</v>
      </c>
    </row>
    <row r="86" spans="1:29" ht="11" customHeight="1" thickBot="1" x14ac:dyDescent="0.4">
      <c r="A86" s="1027"/>
      <c r="B86" s="1027"/>
      <c r="C86" s="1027"/>
      <c r="D86" s="1027"/>
      <c r="E86" s="1027"/>
      <c r="F86" s="1027"/>
      <c r="G86" s="1027"/>
      <c r="H86" s="1027"/>
      <c r="I86" s="1027"/>
      <c r="J86" s="1027"/>
      <c r="K86" s="1027"/>
      <c r="N86" s="4"/>
      <c r="O86" s="4"/>
      <c r="P86" s="4"/>
      <c r="Q86" s="4"/>
      <c r="R86" s="4"/>
      <c r="S86" s="4"/>
      <c r="T86" s="4"/>
      <c r="U86" s="4"/>
      <c r="V86" s="4"/>
    </row>
    <row r="87" spans="1:29" ht="15" thickBot="1" x14ac:dyDescent="0.4">
      <c r="A87" s="5" t="s">
        <v>704</v>
      </c>
      <c r="B87" s="285"/>
      <c r="C87" s="285"/>
      <c r="D87" s="1051"/>
      <c r="E87" s="1052"/>
      <c r="F87" s="1052"/>
      <c r="G87" s="1052"/>
      <c r="H87" s="1052"/>
      <c r="I87" s="1052"/>
      <c r="J87" s="1052"/>
      <c r="K87" s="1053"/>
    </row>
    <row r="88" spans="1:29" x14ac:dyDescent="0.35">
      <c r="A88" s="288"/>
      <c r="B88" s="1025" t="s">
        <v>739</v>
      </c>
      <c r="C88" s="1025"/>
      <c r="D88" s="1025"/>
      <c r="E88" s="1025"/>
      <c r="F88" s="1025"/>
      <c r="G88" s="1025"/>
      <c r="H88" s="1025"/>
      <c r="I88" s="1025"/>
      <c r="J88" s="1025"/>
      <c r="K88" s="1025"/>
      <c r="V88" s="3" t="b">
        <v>0</v>
      </c>
      <c r="W88" s="4"/>
      <c r="X88" s="4"/>
      <c r="Z88" s="4"/>
      <c r="AA88" s="4"/>
      <c r="AB88" s="4"/>
      <c r="AC88" s="4"/>
    </row>
    <row r="89" spans="1:29" x14ac:dyDescent="0.35">
      <c r="A89" s="285"/>
      <c r="B89" s="288"/>
      <c r="C89" s="1025" t="s">
        <v>740</v>
      </c>
      <c r="D89" s="1025"/>
      <c r="E89" s="1025"/>
      <c r="F89" s="1025"/>
      <c r="G89" s="1025"/>
      <c r="H89" s="1025"/>
      <c r="I89" s="1025"/>
      <c r="J89" s="1025"/>
      <c r="K89" s="1025"/>
      <c r="V89" s="3" t="b">
        <v>0</v>
      </c>
    </row>
    <row r="90" spans="1:29" ht="29.5" customHeight="1" x14ac:dyDescent="0.35">
      <c r="A90" s="288"/>
      <c r="B90" s="1054" t="s">
        <v>741</v>
      </c>
      <c r="C90" s="1054"/>
      <c r="D90" s="1054"/>
      <c r="E90" s="1054"/>
      <c r="F90" s="1054"/>
      <c r="G90" s="1054"/>
      <c r="H90" s="1054"/>
      <c r="I90" s="1054"/>
      <c r="J90" s="1054"/>
      <c r="K90" s="1054"/>
      <c r="V90" s="3" t="b">
        <v>0</v>
      </c>
      <c r="W90" s="3" t="str">
        <f>IF(AND(V88=TRUE,V89=TRUE,V90=TRUE),"Unit met required criteria above &amp; assessment justifies measures on work orders","No Measures Justified")</f>
        <v>No Measures Justified</v>
      </c>
    </row>
    <row r="91" spans="1:29" ht="11" customHeight="1" thickBot="1" x14ac:dyDescent="0.4">
      <c r="A91" s="1030"/>
      <c r="B91" s="1030"/>
      <c r="C91" s="1030"/>
      <c r="D91" s="1030"/>
      <c r="E91" s="1030"/>
      <c r="F91" s="1030"/>
      <c r="G91" s="1030"/>
      <c r="H91" s="1030"/>
      <c r="I91" s="1030"/>
      <c r="J91" s="1030"/>
      <c r="K91" s="1030"/>
    </row>
    <row r="92" spans="1:29" ht="15" thickBot="1" x14ac:dyDescent="0.4">
      <c r="A92" s="5" t="s">
        <v>706</v>
      </c>
      <c r="B92" s="285"/>
      <c r="C92" s="1051"/>
      <c r="D92" s="1052"/>
      <c r="E92" s="1052"/>
      <c r="F92" s="1052"/>
      <c r="G92" s="1052"/>
      <c r="H92" s="1052"/>
      <c r="I92" s="1052"/>
      <c r="J92" s="1052"/>
      <c r="K92" s="1053"/>
    </row>
    <row r="93" spans="1:29" x14ac:dyDescent="0.35">
      <c r="A93" s="288"/>
      <c r="B93" s="1025" t="s">
        <v>742</v>
      </c>
      <c r="C93" s="1025"/>
      <c r="D93" s="1025"/>
      <c r="E93" s="1025"/>
      <c r="F93" s="1025"/>
      <c r="G93" s="1025"/>
      <c r="H93" s="1025"/>
      <c r="I93" s="1025"/>
      <c r="J93" s="1025"/>
      <c r="K93" s="1025"/>
      <c r="V93" s="3" t="b">
        <v>0</v>
      </c>
      <c r="W93" s="3" t="str">
        <f>IF(AND(V93=TRUE,V94=TRUE,V95=TRUE),"True","False")</f>
        <v>False</v>
      </c>
      <c r="X93" s="3" t="e">
        <f>IF(OR(#REF!="TRUE",W96=TRUE,W97=TRUE,W98=TRUE,W99=TRUE),"Unit met required criteria above &amp; assessment justifies measures on work orders","No Measures Justified")</f>
        <v>#REF!</v>
      </c>
    </row>
    <row r="94" spans="1:29" x14ac:dyDescent="0.35">
      <c r="A94" s="288"/>
      <c r="B94" s="1025" t="s">
        <v>743</v>
      </c>
      <c r="C94" s="1025"/>
      <c r="D94" s="1025"/>
      <c r="E94" s="1025"/>
      <c r="F94" s="1025"/>
      <c r="G94" s="1025"/>
      <c r="H94" s="1025"/>
      <c r="I94" s="1025"/>
      <c r="J94" s="1025"/>
      <c r="K94" s="1025"/>
      <c r="V94" s="3" t="b">
        <v>0</v>
      </c>
      <c r="W94" s="3" t="str">
        <f>IF(AND(V93=TRUE,V94=TRUE,V95=TRUE),"True","False")</f>
        <v>False</v>
      </c>
    </row>
    <row r="95" spans="1:29" ht="32.5" customHeight="1" x14ac:dyDescent="0.35">
      <c r="A95" s="288"/>
      <c r="B95" s="1034" t="s">
        <v>744</v>
      </c>
      <c r="C95" s="1034"/>
      <c r="D95" s="1034"/>
      <c r="E95" s="1034"/>
      <c r="F95" s="1034"/>
      <c r="G95" s="1034"/>
      <c r="H95" s="1034"/>
      <c r="I95" s="1034"/>
      <c r="J95" s="1034"/>
      <c r="K95" s="1034"/>
      <c r="V95" s="3" t="b">
        <v>0</v>
      </c>
      <c r="W95" s="3" t="str">
        <f>IF(AND(V93=TRUE,V94=TRUE,V95=TRUE,V96=TRUE),"True","False")</f>
        <v>False</v>
      </c>
    </row>
    <row r="96" spans="1:29" x14ac:dyDescent="0.35">
      <c r="A96" s="288"/>
      <c r="B96" s="1025" t="s">
        <v>745</v>
      </c>
      <c r="C96" s="1025"/>
      <c r="D96" s="1025"/>
      <c r="E96" s="1025"/>
      <c r="F96" s="1025"/>
      <c r="G96" s="1025"/>
      <c r="H96" s="1025"/>
      <c r="I96" s="1025"/>
      <c r="J96" s="1025"/>
      <c r="K96" s="1025"/>
      <c r="V96" s="3" t="b">
        <v>0</v>
      </c>
      <c r="W96" s="3" t="e">
        <f>IF(OR(#REF!=TRUE,V96=TRUE),"True","False")</f>
        <v>#REF!</v>
      </c>
    </row>
    <row r="97" spans="1:24" ht="28.25" customHeight="1" x14ac:dyDescent="0.35">
      <c r="A97" s="288"/>
      <c r="B97" s="1034" t="s">
        <v>746</v>
      </c>
      <c r="C97" s="1034"/>
      <c r="D97" s="1034"/>
      <c r="E97" s="1034"/>
      <c r="F97" s="1034"/>
      <c r="G97" s="1034"/>
      <c r="H97" s="1034"/>
      <c r="I97" s="1034"/>
      <c r="J97" s="1034"/>
      <c r="K97" s="1034"/>
      <c r="V97" s="3" t="b">
        <v>0</v>
      </c>
      <c r="W97" s="3" t="e">
        <f>IF(OR(#REF!=TRUE,V97=TRUE),"True","False")</f>
        <v>#REF!</v>
      </c>
    </row>
    <row r="98" spans="1:24" x14ac:dyDescent="0.35">
      <c r="A98" s="288"/>
      <c r="B98" s="1025" t="s">
        <v>747</v>
      </c>
      <c r="C98" s="1025"/>
      <c r="D98" s="1025"/>
      <c r="E98" s="1025"/>
      <c r="F98" s="1025"/>
      <c r="G98" s="1025"/>
      <c r="H98" s="1025"/>
      <c r="I98" s="1025"/>
      <c r="J98" s="1025"/>
      <c r="K98" s="1025"/>
      <c r="V98" s="3" t="b">
        <v>0</v>
      </c>
      <c r="W98" s="3" t="e">
        <f>IF(OR(#REF!=TRUE,V98=TRUE),"True","False")</f>
        <v>#REF!</v>
      </c>
    </row>
    <row r="99" spans="1:24" x14ac:dyDescent="0.35">
      <c r="A99" s="288"/>
      <c r="B99" s="1025" t="s">
        <v>748</v>
      </c>
      <c r="C99" s="1025"/>
      <c r="D99" s="1025"/>
      <c r="E99" s="1025"/>
      <c r="F99" s="1025"/>
      <c r="G99" s="1025"/>
      <c r="H99" s="1025"/>
      <c r="I99" s="1025"/>
      <c r="J99" s="1025"/>
      <c r="K99" s="1025"/>
      <c r="V99" s="3" t="b">
        <v>0</v>
      </c>
      <c r="W99" s="3" t="e">
        <f>IF(AND(#REF!="TRUE",V99=TRUE,V100=TRUE,#REF!=TRUE),"True","False")</f>
        <v>#REF!</v>
      </c>
    </row>
    <row r="100" spans="1:24" x14ac:dyDescent="0.35">
      <c r="A100" s="288"/>
      <c r="B100" s="288"/>
      <c r="C100" s="1025" t="s">
        <v>707</v>
      </c>
      <c r="D100" s="1025"/>
      <c r="E100" s="1025"/>
      <c r="F100" s="1025"/>
      <c r="G100" s="1025"/>
      <c r="H100" s="1025"/>
      <c r="I100" s="1025"/>
      <c r="J100" s="1025"/>
      <c r="K100" s="1025"/>
      <c r="V100" s="3" t="b">
        <v>0</v>
      </c>
    </row>
    <row r="101" spans="1:24" ht="11" customHeight="1" thickBot="1" x14ac:dyDescent="0.4">
      <c r="A101" s="1030"/>
      <c r="B101" s="1030"/>
      <c r="C101" s="1030"/>
      <c r="D101" s="1030"/>
      <c r="E101" s="1030"/>
      <c r="F101" s="1030"/>
      <c r="G101" s="1030"/>
      <c r="H101" s="1030"/>
      <c r="I101" s="1030"/>
      <c r="J101" s="1030"/>
      <c r="K101" s="1030"/>
    </row>
    <row r="102" spans="1:24" ht="15" thickBot="1" x14ac:dyDescent="0.4">
      <c r="A102" s="5" t="s">
        <v>708</v>
      </c>
      <c r="B102" s="285"/>
      <c r="C102" s="285"/>
      <c r="D102" s="285"/>
      <c r="E102" s="1055"/>
      <c r="F102" s="1056"/>
      <c r="G102" s="1056"/>
      <c r="H102" s="1056"/>
      <c r="I102" s="1056"/>
      <c r="J102" s="1056"/>
      <c r="K102" s="1057"/>
      <c r="L102" s="283"/>
      <c r="M102" s="284"/>
    </row>
    <row r="103" spans="1:24" x14ac:dyDescent="0.35">
      <c r="A103" s="288"/>
      <c r="B103" s="1025" t="s">
        <v>749</v>
      </c>
      <c r="C103" s="1025"/>
      <c r="D103" s="1025"/>
      <c r="E103" s="1025"/>
      <c r="F103" s="1025"/>
      <c r="G103" s="1025"/>
      <c r="H103" s="1025"/>
      <c r="I103" s="1025"/>
      <c r="J103" s="1025"/>
      <c r="K103" s="1025"/>
      <c r="V103" s="3" t="b">
        <v>0</v>
      </c>
      <c r="W103" s="3" t="b">
        <f>IF(AND(V103=TRUE,V104=TRUE,V106=TRUE,V107=TRUE),"Yes")</f>
        <v>0</v>
      </c>
      <c r="X103" s="3" t="e">
        <f>IF(AND(W103="YES",W110="Yes"),"HVAC met required criteria justifying replacement",IF(AND(W118="TRUE",W103=FALSE),"AC only components of the HVAC system met replacement criteria","No HVAC Measures Justified"))</f>
        <v>#REF!</v>
      </c>
    </row>
    <row r="104" spans="1:24" x14ac:dyDescent="0.35">
      <c r="A104" s="288"/>
      <c r="B104" s="288"/>
      <c r="C104" s="1025" t="s">
        <v>750</v>
      </c>
      <c r="D104" s="1025"/>
      <c r="E104" s="1025"/>
      <c r="F104" s="1025"/>
      <c r="G104" s="1025"/>
      <c r="H104" s="1025"/>
      <c r="I104" s="1025"/>
      <c r="J104" s="1025"/>
      <c r="K104" s="1025"/>
      <c r="V104" s="3" t="b">
        <v>0</v>
      </c>
    </row>
    <row r="105" spans="1:24" x14ac:dyDescent="0.35">
      <c r="A105" s="288"/>
      <c r="B105" s="288"/>
      <c r="C105" s="285" t="s">
        <v>187</v>
      </c>
      <c r="D105" s="285"/>
      <c r="E105" s="285"/>
      <c r="F105" s="285"/>
      <c r="G105" s="1058"/>
      <c r="H105" s="1058"/>
      <c r="I105" s="1058"/>
      <c r="J105" s="1058"/>
      <c r="K105" s="1058"/>
    </row>
    <row r="106" spans="1:24" x14ac:dyDescent="0.35">
      <c r="A106" s="288"/>
      <c r="B106" s="288"/>
      <c r="C106" s="1025" t="s">
        <v>751</v>
      </c>
      <c r="D106" s="1025"/>
      <c r="E106" s="1025"/>
      <c r="F106" s="1025"/>
      <c r="G106" s="1025"/>
      <c r="H106" s="1025"/>
      <c r="I106" s="1025"/>
      <c r="J106" s="1025"/>
      <c r="K106" s="1025"/>
      <c r="V106" s="3" t="b">
        <v>0</v>
      </c>
    </row>
    <row r="107" spans="1:24" x14ac:dyDescent="0.35">
      <c r="A107" s="288"/>
      <c r="B107" s="288"/>
      <c r="C107" s="1029" t="s">
        <v>709</v>
      </c>
      <c r="D107" s="1029"/>
      <c r="E107" s="1029"/>
      <c r="F107" s="1029"/>
      <c r="G107" s="1029"/>
      <c r="H107" s="1029"/>
      <c r="I107" s="1029"/>
      <c r="J107" s="1029"/>
      <c r="K107" s="1029"/>
      <c r="V107" s="3" t="b">
        <v>0</v>
      </c>
    </row>
    <row r="108" spans="1:24" x14ac:dyDescent="0.35">
      <c r="A108" s="288"/>
      <c r="B108" s="288"/>
      <c r="C108" s="1025" t="s">
        <v>186</v>
      </c>
      <c r="D108" s="1025"/>
      <c r="E108" s="1025"/>
      <c r="F108" s="1025"/>
      <c r="G108" s="1025"/>
      <c r="H108" s="1025"/>
      <c r="I108" s="1025"/>
      <c r="J108" s="1025"/>
      <c r="K108" s="1025"/>
    </row>
    <row r="109" spans="1:24" x14ac:dyDescent="0.35">
      <c r="A109" s="288"/>
      <c r="B109" s="288"/>
      <c r="C109" s="1025" t="s">
        <v>185</v>
      </c>
      <c r="D109" s="1025"/>
      <c r="E109" s="1025"/>
      <c r="F109" s="1025"/>
      <c r="G109" s="1025"/>
      <c r="H109" s="1025"/>
      <c r="I109" s="1025"/>
      <c r="J109" s="1025"/>
      <c r="K109" s="1025"/>
    </row>
    <row r="110" spans="1:24" x14ac:dyDescent="0.35">
      <c r="A110" s="288"/>
      <c r="B110" s="288"/>
      <c r="C110" s="1025" t="s">
        <v>184</v>
      </c>
      <c r="D110" s="1025"/>
      <c r="E110" s="1025"/>
      <c r="F110" s="1025"/>
      <c r="G110" s="1025"/>
      <c r="H110" s="1025"/>
      <c r="I110" s="1025"/>
      <c r="J110" s="1025"/>
      <c r="K110" s="1025"/>
      <c r="V110" s="3" t="b">
        <v>0</v>
      </c>
      <c r="W110" s="8" t="str">
        <f>IF(OR(V110=TRUE,V114=TRUE),"Yes","No")</f>
        <v>No</v>
      </c>
    </row>
    <row r="111" spans="1:24" x14ac:dyDescent="0.35">
      <c r="A111" s="288"/>
      <c r="B111" s="288"/>
      <c r="C111" s="1025" t="s">
        <v>183</v>
      </c>
      <c r="D111" s="1025"/>
      <c r="E111" s="1025"/>
      <c r="F111" s="1025"/>
      <c r="G111" s="1025"/>
      <c r="H111" s="1025"/>
      <c r="I111" s="1025"/>
      <c r="J111" s="1025"/>
      <c r="K111" s="1025"/>
    </row>
    <row r="112" spans="1:24" x14ac:dyDescent="0.35">
      <c r="A112" s="288"/>
      <c r="B112" s="288"/>
      <c r="C112" s="1025" t="s">
        <v>182</v>
      </c>
      <c r="D112" s="1025"/>
      <c r="E112" s="1025"/>
      <c r="F112" s="1025"/>
      <c r="G112" s="1025"/>
      <c r="H112" s="1025"/>
      <c r="I112" s="1025"/>
      <c r="J112" s="1025"/>
      <c r="K112" s="1025"/>
    </row>
    <row r="113" spans="1:23" x14ac:dyDescent="0.35">
      <c r="A113" s="288"/>
      <c r="B113" s="288"/>
      <c r="C113" s="1025" t="s">
        <v>181</v>
      </c>
      <c r="D113" s="1025"/>
      <c r="E113" s="1025"/>
      <c r="F113" s="1025"/>
      <c r="G113" s="1025"/>
      <c r="H113" s="1025"/>
      <c r="I113" s="1025"/>
      <c r="J113" s="1025"/>
      <c r="K113" s="1025"/>
    </row>
    <row r="114" spans="1:23" x14ac:dyDescent="0.35">
      <c r="A114" s="288"/>
      <c r="B114" s="288"/>
      <c r="C114" s="1025" t="s">
        <v>180</v>
      </c>
      <c r="D114" s="1025"/>
      <c r="E114" s="1025"/>
      <c r="F114" s="1025"/>
      <c r="G114" s="1025"/>
      <c r="H114" s="1025"/>
      <c r="I114" s="1025"/>
      <c r="J114" s="1025"/>
      <c r="K114" s="1025"/>
      <c r="V114" s="3" t="b">
        <v>0</v>
      </c>
    </row>
    <row r="115" spans="1:23" x14ac:dyDescent="0.35">
      <c r="A115" s="288"/>
      <c r="B115" s="288"/>
      <c r="C115" s="1025" t="s">
        <v>179</v>
      </c>
      <c r="D115" s="1025"/>
      <c r="E115" s="1025"/>
      <c r="F115" s="1025"/>
      <c r="G115" s="1025"/>
      <c r="H115" s="1025"/>
      <c r="I115" s="1025"/>
      <c r="J115" s="1025"/>
      <c r="K115" s="1025"/>
    </row>
    <row r="116" spans="1:23" x14ac:dyDescent="0.35">
      <c r="A116" s="288"/>
      <c r="B116" s="288"/>
      <c r="C116" s="1025" t="s">
        <v>178</v>
      </c>
      <c r="D116" s="1025"/>
      <c r="E116" s="1025"/>
      <c r="F116" s="1025"/>
      <c r="G116" s="1025"/>
      <c r="H116" s="1025"/>
      <c r="I116" s="1025"/>
      <c r="J116" s="1025"/>
      <c r="K116" s="1025"/>
    </row>
    <row r="117" spans="1:23" x14ac:dyDescent="0.35">
      <c r="A117" s="288"/>
      <c r="B117" s="288"/>
      <c r="C117" s="286" t="s">
        <v>177</v>
      </c>
      <c r="D117" s="286"/>
      <c r="E117" s="286"/>
      <c r="F117" s="286"/>
      <c r="G117" s="286"/>
      <c r="H117" s="286"/>
      <c r="I117" s="286"/>
      <c r="J117" s="286"/>
      <c r="K117" s="286"/>
    </row>
    <row r="118" spans="1:23" x14ac:dyDescent="0.35">
      <c r="A118" s="288"/>
      <c r="B118" s="288"/>
      <c r="C118" s="1025" t="s">
        <v>752</v>
      </c>
      <c r="D118" s="1025"/>
      <c r="E118" s="1025"/>
      <c r="F118" s="1025"/>
      <c r="G118" s="1025"/>
      <c r="H118" s="1025"/>
      <c r="I118" s="1025"/>
      <c r="J118" s="1025"/>
      <c r="K118" s="1025"/>
      <c r="V118" s="3" t="b">
        <v>0</v>
      </c>
      <c r="W118" s="8" t="e">
        <f>IF(AND(V118=TRUE,V121=TRUE,W122="Yes"),"True","False")</f>
        <v>#REF!</v>
      </c>
    </row>
    <row r="119" spans="1:23" x14ac:dyDescent="0.35">
      <c r="A119" s="288"/>
      <c r="B119" s="288"/>
      <c r="C119" s="1025" t="s">
        <v>176</v>
      </c>
      <c r="D119" s="1025"/>
      <c r="E119" s="1025"/>
      <c r="F119" s="1025"/>
      <c r="G119" s="1025"/>
      <c r="H119" s="1025"/>
      <c r="I119" s="1025"/>
      <c r="J119" s="1025"/>
      <c r="K119" s="1025"/>
    </row>
    <row r="120" spans="1:23" x14ac:dyDescent="0.35">
      <c r="A120" s="288"/>
      <c r="B120" s="288"/>
      <c r="C120" s="1025" t="s">
        <v>175</v>
      </c>
      <c r="D120" s="1025"/>
      <c r="E120" s="1025"/>
      <c r="F120" s="1025"/>
      <c r="G120" s="1025"/>
      <c r="H120" s="1025"/>
      <c r="I120" s="1025"/>
      <c r="J120" s="1025"/>
      <c r="K120" s="1025"/>
    </row>
    <row r="121" spans="1:23" x14ac:dyDescent="0.35">
      <c r="A121" s="285"/>
      <c r="B121" s="288"/>
      <c r="C121" s="288"/>
      <c r="D121" s="1025" t="s">
        <v>753</v>
      </c>
      <c r="E121" s="1025"/>
      <c r="F121" s="1025"/>
      <c r="G121" s="1025"/>
      <c r="H121" s="1025"/>
      <c r="I121" s="1025"/>
      <c r="J121" s="1025"/>
      <c r="K121" s="1025"/>
      <c r="O121" s="4"/>
      <c r="V121" s="3" t="b">
        <v>0</v>
      </c>
    </row>
    <row r="122" spans="1:23" x14ac:dyDescent="0.35">
      <c r="A122" s="285"/>
      <c r="B122" s="288"/>
      <c r="C122" s="288"/>
      <c r="D122" s="1025" t="s">
        <v>710</v>
      </c>
      <c r="E122" s="1025"/>
      <c r="F122" s="1025"/>
      <c r="G122" s="1025"/>
      <c r="H122" s="1025"/>
      <c r="I122" s="1025"/>
      <c r="J122" s="1025"/>
      <c r="K122" s="1025"/>
      <c r="O122" s="4"/>
      <c r="V122" s="3" t="b">
        <v>0</v>
      </c>
      <c r="W122" s="3" t="e">
        <f>IF(AND(#REF!="Yes",V122=TRUE),"Yes","No")</f>
        <v>#REF!</v>
      </c>
    </row>
    <row r="123" spans="1:23" ht="11" customHeight="1" x14ac:dyDescent="0.35">
      <c r="A123" s="1027"/>
      <c r="B123" s="1027"/>
      <c r="C123" s="1027"/>
      <c r="D123" s="1027"/>
      <c r="E123" s="1027"/>
      <c r="F123" s="1027"/>
      <c r="G123" s="1027"/>
      <c r="H123" s="1027"/>
      <c r="I123" s="1027"/>
      <c r="J123" s="1027"/>
      <c r="K123" s="1027"/>
      <c r="O123" s="4"/>
    </row>
    <row r="124" spans="1:23" x14ac:dyDescent="0.35">
      <c r="A124" s="288"/>
      <c r="B124" s="1034" t="s">
        <v>711</v>
      </c>
      <c r="C124" s="1034"/>
      <c r="D124" s="1034"/>
      <c r="E124" s="1034"/>
      <c r="F124" s="1034"/>
      <c r="G124" s="1034"/>
      <c r="H124" s="1034"/>
      <c r="I124" s="1034"/>
      <c r="J124" s="1034"/>
      <c r="K124" s="1034"/>
      <c r="O124" s="4"/>
      <c r="V124" s="3" t="b">
        <v>0</v>
      </c>
      <c r="W124" s="3" t="str">
        <f>IF(AND(V124=TRUE,W127="Yes"),"HVAC repair justified in client file, following measures to be completed","No HVAC repair measures justified")</f>
        <v>No HVAC repair measures justified</v>
      </c>
    </row>
    <row r="125" spans="1:23" x14ac:dyDescent="0.35">
      <c r="A125" s="288"/>
      <c r="B125" s="1034"/>
      <c r="C125" s="1034"/>
      <c r="D125" s="1034"/>
      <c r="E125" s="1034"/>
      <c r="F125" s="1034"/>
      <c r="G125" s="1034"/>
      <c r="H125" s="1034"/>
      <c r="I125" s="1034"/>
      <c r="J125" s="1034"/>
      <c r="K125" s="1034"/>
      <c r="O125" s="4"/>
    </row>
    <row r="126" spans="1:23" x14ac:dyDescent="0.35">
      <c r="A126" s="288"/>
      <c r="B126" s="1034"/>
      <c r="C126" s="1034"/>
      <c r="D126" s="1034"/>
      <c r="E126" s="1034"/>
      <c r="F126" s="1034"/>
      <c r="G126" s="1034"/>
      <c r="H126" s="1034"/>
      <c r="I126" s="1034"/>
      <c r="J126" s="1034"/>
      <c r="K126" s="1034"/>
      <c r="O126" s="4"/>
    </row>
    <row r="127" spans="1:23" x14ac:dyDescent="0.35">
      <c r="A127" s="285"/>
      <c r="B127" s="288"/>
      <c r="C127" s="1025" t="s">
        <v>754</v>
      </c>
      <c r="D127" s="1025"/>
      <c r="E127" s="1025"/>
      <c r="F127" s="1025"/>
      <c r="G127" s="1025"/>
      <c r="H127" s="1025"/>
      <c r="I127" s="1025"/>
      <c r="J127" s="1025"/>
      <c r="K127" s="1025"/>
      <c r="O127" s="4"/>
      <c r="V127" s="3" t="b">
        <v>0</v>
      </c>
      <c r="W127" s="3" t="str">
        <f>IF(OR(V127=TRUE,V128=TRUE,V129=TRUE,V130=TRUE,V131=TRUE),"Yes","No")</f>
        <v>No</v>
      </c>
    </row>
    <row r="128" spans="1:23" x14ac:dyDescent="0.35">
      <c r="A128" s="285"/>
      <c r="B128" s="288"/>
      <c r="C128" s="1025" t="s">
        <v>755</v>
      </c>
      <c r="D128" s="1025"/>
      <c r="E128" s="1025"/>
      <c r="F128" s="1025"/>
      <c r="G128" s="1025"/>
      <c r="H128" s="1025"/>
      <c r="I128" s="1025"/>
      <c r="J128" s="1025"/>
      <c r="K128" s="1025"/>
      <c r="O128" s="4"/>
      <c r="V128" s="3" t="b">
        <v>0</v>
      </c>
    </row>
    <row r="129" spans="1:23" x14ac:dyDescent="0.35">
      <c r="A129" s="285"/>
      <c r="B129" s="288"/>
      <c r="C129" s="1025" t="s">
        <v>756</v>
      </c>
      <c r="D129" s="1025"/>
      <c r="E129" s="1025"/>
      <c r="F129" s="1025"/>
      <c r="G129" s="1025"/>
      <c r="H129" s="1025"/>
      <c r="I129" s="1025"/>
      <c r="J129" s="1025"/>
      <c r="K129" s="1025"/>
      <c r="O129" s="4"/>
      <c r="V129" s="3" t="b">
        <v>0</v>
      </c>
    </row>
    <row r="130" spans="1:23" x14ac:dyDescent="0.35">
      <c r="A130" s="285"/>
      <c r="B130" s="288"/>
      <c r="C130" s="1025" t="s">
        <v>757</v>
      </c>
      <c r="D130" s="1025"/>
      <c r="E130" s="1025"/>
      <c r="F130" s="1025"/>
      <c r="G130" s="1025"/>
      <c r="H130" s="1025"/>
      <c r="I130" s="1025"/>
      <c r="J130" s="1025"/>
      <c r="K130" s="1025"/>
      <c r="O130" s="4"/>
      <c r="V130" s="3" t="b">
        <v>0</v>
      </c>
    </row>
    <row r="131" spans="1:23" x14ac:dyDescent="0.35">
      <c r="A131" s="285"/>
      <c r="B131" s="288"/>
      <c r="C131" s="1025" t="s">
        <v>758</v>
      </c>
      <c r="D131" s="1025"/>
      <c r="E131" s="1025"/>
      <c r="F131" s="1025"/>
      <c r="G131" s="1025"/>
      <c r="H131" s="1025"/>
      <c r="I131" s="1025"/>
      <c r="J131" s="1025"/>
      <c r="K131" s="1025"/>
      <c r="O131" s="4"/>
      <c r="V131" s="3" t="b">
        <v>0</v>
      </c>
    </row>
    <row r="132" spans="1:23" x14ac:dyDescent="0.35">
      <c r="A132" s="288"/>
      <c r="B132" s="1025" t="s">
        <v>759</v>
      </c>
      <c r="C132" s="1025"/>
      <c r="D132" s="1025"/>
      <c r="E132" s="1025"/>
      <c r="F132" s="1025"/>
      <c r="G132" s="1025"/>
      <c r="H132" s="1025"/>
      <c r="I132" s="1025"/>
      <c r="J132" s="1025"/>
      <c r="K132" s="1025"/>
      <c r="O132" s="4"/>
      <c r="V132" s="3" t="b">
        <v>0</v>
      </c>
      <c r="W132" s="3" t="str">
        <f>IF(V132=TRUE,"Change &amp; provide 12 filter", "No Measures justified")</f>
        <v>No Measures justified</v>
      </c>
    </row>
    <row r="133" spans="1:23" ht="11" customHeight="1" x14ac:dyDescent="0.35">
      <c r="A133" s="1030"/>
      <c r="B133" s="1030"/>
      <c r="C133" s="1030"/>
      <c r="D133" s="1030"/>
      <c r="E133" s="1030"/>
      <c r="F133" s="1030"/>
      <c r="G133" s="1030"/>
      <c r="H133" s="1030"/>
      <c r="I133" s="1030"/>
      <c r="J133" s="1030"/>
      <c r="K133" s="1030"/>
      <c r="O133" s="4"/>
    </row>
    <row r="134" spans="1:23" x14ac:dyDescent="0.35">
      <c r="A134" s="288"/>
      <c r="B134" s="285" t="s">
        <v>760</v>
      </c>
      <c r="C134" s="288"/>
      <c r="D134" s="288"/>
      <c r="E134" s="285"/>
      <c r="F134" s="285"/>
      <c r="G134" s="285"/>
      <c r="H134" s="285"/>
      <c r="I134" s="285"/>
      <c r="J134" s="285"/>
      <c r="K134" s="285"/>
      <c r="O134" s="4"/>
      <c r="V134" s="3" t="b">
        <v>0</v>
      </c>
      <c r="W134" s="3" t="str">
        <f>IF(AND(V103=FALSE,V118=FALSE,V121=FALSE,V124=FALSE,V134=TRUE,V136=TRUE,W137="Yes"),"See each TDHCA RAC Repl Tool for justification &amp; work order for sizes &amp; locations","No Measures justified")</f>
        <v>No Measures justified</v>
      </c>
    </row>
    <row r="135" spans="1:23" ht="11" customHeight="1" thickBot="1" x14ac:dyDescent="0.4">
      <c r="A135" s="1030"/>
      <c r="B135" s="1030"/>
      <c r="C135" s="1030"/>
      <c r="D135" s="1030"/>
      <c r="E135" s="1030"/>
      <c r="F135" s="1030"/>
      <c r="G135" s="1030"/>
      <c r="H135" s="1030"/>
      <c r="I135" s="1030"/>
      <c r="J135" s="1030"/>
      <c r="K135" s="1030"/>
      <c r="O135" s="4"/>
    </row>
    <row r="136" spans="1:23" ht="15" thickBot="1" x14ac:dyDescent="0.4">
      <c r="A136" s="288"/>
      <c r="B136" s="286" t="s">
        <v>761</v>
      </c>
      <c r="C136" s="288"/>
      <c r="D136" s="288"/>
      <c r="E136" s="286"/>
      <c r="F136" s="286"/>
      <c r="G136" s="1031"/>
      <c r="H136" s="1032"/>
      <c r="I136" s="1032"/>
      <c r="J136" s="1032"/>
      <c r="K136" s="1033"/>
      <c r="O136" s="4"/>
      <c r="V136" s="3" t="b">
        <v>0</v>
      </c>
    </row>
    <row r="137" spans="1:23" x14ac:dyDescent="0.35">
      <c r="A137" s="286"/>
      <c r="B137" s="288"/>
      <c r="C137" s="1029" t="s">
        <v>712</v>
      </c>
      <c r="D137" s="1029"/>
      <c r="E137" s="1029"/>
      <c r="F137" s="1029"/>
      <c r="G137" s="1029"/>
      <c r="H137" s="1029"/>
      <c r="I137" s="1029"/>
      <c r="J137" s="1029"/>
      <c r="K137" s="1029"/>
      <c r="O137" s="4"/>
      <c r="V137" s="3" t="b">
        <v>0</v>
      </c>
      <c r="W137" s="7" t="str">
        <f>IF(AND(V137=TRUE,V140=TRUE),"Yes","N/A")</f>
        <v>N/A</v>
      </c>
    </row>
    <row r="138" spans="1:23" ht="29" customHeight="1" x14ac:dyDescent="0.35">
      <c r="A138" s="286"/>
      <c r="B138" s="288"/>
      <c r="C138" s="1028" t="s">
        <v>939</v>
      </c>
      <c r="D138" s="1028"/>
      <c r="E138" s="1028"/>
      <c r="F138" s="1028"/>
      <c r="G138" s="1028"/>
      <c r="H138" s="1028"/>
      <c r="I138" s="1028"/>
      <c r="J138" s="1028"/>
      <c r="K138" s="1028"/>
      <c r="O138" s="4"/>
      <c r="V138" s="3" t="b">
        <v>0</v>
      </c>
      <c r="W138" s="7" t="str">
        <f>IF(AND(V138=TRUE,V141=TRUE),"Yes","N/A")</f>
        <v>N/A</v>
      </c>
    </row>
    <row r="139" spans="1:23" x14ac:dyDescent="0.35">
      <c r="A139" s="285"/>
      <c r="B139" s="288"/>
      <c r="C139" s="1029" t="s">
        <v>770</v>
      </c>
      <c r="D139" s="1029"/>
      <c r="E139" s="1029"/>
      <c r="F139" s="1029"/>
      <c r="G139" s="1029"/>
      <c r="H139" s="1029"/>
      <c r="I139" s="1029"/>
      <c r="J139" s="1029"/>
      <c r="K139" s="1029"/>
      <c r="O139" s="4"/>
      <c r="V139" s="3" t="b">
        <v>0</v>
      </c>
    </row>
    <row r="140" spans="1:23" x14ac:dyDescent="0.35">
      <c r="A140" s="285"/>
      <c r="B140" s="288"/>
      <c r="C140" s="1029" t="s">
        <v>771</v>
      </c>
      <c r="D140" s="1025"/>
      <c r="E140" s="1025"/>
      <c r="F140" s="1025"/>
      <c r="G140" s="1025"/>
      <c r="H140" s="1025"/>
      <c r="I140" s="1025"/>
      <c r="J140" s="1025"/>
      <c r="K140" s="1025"/>
      <c r="O140" s="4"/>
      <c r="V140" s="3" t="b">
        <v>0</v>
      </c>
    </row>
    <row r="141" spans="1:23" x14ac:dyDescent="0.35">
      <c r="A141" s="285"/>
      <c r="B141" s="288"/>
      <c r="C141" s="1025" t="s">
        <v>172</v>
      </c>
      <c r="D141" s="1025"/>
      <c r="E141" s="1025"/>
      <c r="F141" s="1025"/>
      <c r="G141" s="1025"/>
      <c r="H141" s="1025"/>
      <c r="I141" s="1025"/>
      <c r="J141" s="1025"/>
      <c r="K141" s="1025"/>
      <c r="O141" s="4"/>
    </row>
    <row r="142" spans="1:23" x14ac:dyDescent="0.35">
      <c r="A142" s="285"/>
      <c r="B142" s="288"/>
      <c r="C142" s="1026" t="s">
        <v>772</v>
      </c>
      <c r="D142" s="1026"/>
      <c r="E142" s="1026"/>
      <c r="F142" s="1026"/>
      <c r="G142" s="1026"/>
      <c r="H142" s="1026"/>
      <c r="I142" s="1026"/>
      <c r="J142" s="1026"/>
      <c r="K142" s="1026"/>
      <c r="O142" s="4"/>
      <c r="V142" s="3" t="b">
        <v>0</v>
      </c>
      <c r="W142" s="3" t="str">
        <f>IF(V142=TRUE,"See client file for TDHCA approval, see work order for measure perameters","No Meases Justified")</f>
        <v>No Meases Justified</v>
      </c>
    </row>
    <row r="143" spans="1:23" x14ac:dyDescent="0.35">
      <c r="A143" s="285"/>
      <c r="B143" s="288"/>
      <c r="C143" s="1026" t="s">
        <v>773</v>
      </c>
      <c r="D143" s="1026"/>
      <c r="E143" s="1026"/>
      <c r="F143" s="1026"/>
      <c r="G143" s="1026"/>
      <c r="H143" s="1026"/>
      <c r="I143" s="1026"/>
      <c r="J143" s="1026"/>
      <c r="K143" s="1026"/>
      <c r="O143" s="4"/>
    </row>
    <row r="144" spans="1:23" x14ac:dyDescent="0.35">
      <c r="A144" s="285"/>
      <c r="B144" s="288"/>
      <c r="C144" s="1026" t="s">
        <v>774</v>
      </c>
      <c r="D144" s="1026"/>
      <c r="E144" s="1026"/>
      <c r="F144" s="1026"/>
      <c r="G144" s="1026"/>
      <c r="H144" s="1026"/>
      <c r="I144" s="1026"/>
      <c r="J144" s="1026"/>
      <c r="K144" s="1026"/>
      <c r="O144" s="4"/>
    </row>
    <row r="145" spans="1:27" x14ac:dyDescent="0.35">
      <c r="A145" s="285"/>
      <c r="B145" s="288"/>
      <c r="C145" s="288"/>
      <c r="D145" s="1025" t="s">
        <v>762</v>
      </c>
      <c r="E145" s="1025"/>
      <c r="F145" s="1025"/>
      <c r="G145" s="1025"/>
      <c r="H145" s="1025"/>
      <c r="I145" s="1025"/>
      <c r="J145" s="1025"/>
      <c r="K145" s="1025"/>
      <c r="O145" s="4"/>
      <c r="V145" s="6"/>
      <c r="W145" s="6"/>
      <c r="X145" s="6"/>
      <c r="Y145" s="6"/>
      <c r="Z145" s="6"/>
      <c r="AA145" s="6"/>
    </row>
    <row r="146" spans="1:27" x14ac:dyDescent="0.35">
      <c r="A146" s="285"/>
      <c r="B146" s="288"/>
      <c r="C146" s="288"/>
      <c r="D146" s="1025" t="s">
        <v>763</v>
      </c>
      <c r="E146" s="1025"/>
      <c r="F146" s="1025"/>
      <c r="G146" s="1025"/>
      <c r="H146" s="1025"/>
      <c r="I146" s="1025"/>
      <c r="J146" s="1025"/>
      <c r="K146" s="1025"/>
      <c r="O146" s="4"/>
    </row>
    <row r="147" spans="1:27" x14ac:dyDescent="0.35">
      <c r="A147" s="285"/>
      <c r="B147" s="288"/>
      <c r="C147" s="288"/>
      <c r="D147" s="1025" t="s">
        <v>171</v>
      </c>
      <c r="E147" s="1025"/>
      <c r="F147" s="1025"/>
      <c r="G147" s="1025"/>
      <c r="H147" s="1025"/>
      <c r="I147" s="1025"/>
      <c r="J147" s="1025"/>
      <c r="K147" s="1025"/>
      <c r="O147" s="4"/>
    </row>
    <row r="148" spans="1:27" x14ac:dyDescent="0.35">
      <c r="A148" s="285"/>
      <c r="B148" s="288"/>
      <c r="C148" s="288"/>
      <c r="D148" s="1025" t="s">
        <v>764</v>
      </c>
      <c r="E148" s="1025"/>
      <c r="F148" s="1025"/>
      <c r="G148" s="1025"/>
      <c r="H148" s="1025"/>
      <c r="I148" s="1025"/>
      <c r="J148" s="1025"/>
      <c r="K148" s="1025"/>
      <c r="O148" s="4"/>
    </row>
    <row r="149" spans="1:27" x14ac:dyDescent="0.35">
      <c r="A149" s="285"/>
      <c r="B149" s="288"/>
      <c r="C149" s="288"/>
      <c r="D149" s="1025" t="s">
        <v>765</v>
      </c>
      <c r="E149" s="1025"/>
      <c r="F149" s="1025"/>
      <c r="G149" s="1025"/>
      <c r="H149" s="1025"/>
      <c r="I149" s="1025"/>
      <c r="J149" s="1025"/>
      <c r="K149" s="1025"/>
      <c r="O149" s="4"/>
    </row>
    <row r="150" spans="1:27" x14ac:dyDescent="0.35">
      <c r="A150" s="285"/>
      <c r="B150" s="288"/>
      <c r="C150" s="288"/>
      <c r="D150" s="1025" t="s">
        <v>766</v>
      </c>
      <c r="E150" s="1025"/>
      <c r="F150" s="1025"/>
      <c r="G150" s="1025"/>
      <c r="H150" s="1025"/>
      <c r="I150" s="1025"/>
      <c r="J150" s="1025"/>
      <c r="K150" s="1025"/>
      <c r="O150" s="4"/>
    </row>
    <row r="151" spans="1:27" x14ac:dyDescent="0.35">
      <c r="A151" s="285"/>
      <c r="B151" s="288"/>
      <c r="C151" s="288"/>
      <c r="D151" s="1025" t="s">
        <v>767</v>
      </c>
      <c r="E151" s="1025"/>
      <c r="F151" s="1025"/>
      <c r="G151" s="1025"/>
      <c r="H151" s="1025"/>
      <c r="I151" s="1025"/>
      <c r="J151" s="1025"/>
      <c r="K151" s="1025"/>
      <c r="O151" s="4"/>
    </row>
    <row r="152" spans="1:27" x14ac:dyDescent="0.35">
      <c r="A152" s="285"/>
      <c r="B152" s="288"/>
      <c r="C152" s="288"/>
      <c r="D152" s="1025" t="s">
        <v>768</v>
      </c>
      <c r="E152" s="1025"/>
      <c r="F152" s="1025"/>
      <c r="G152" s="1025"/>
      <c r="H152" s="1025"/>
      <c r="I152" s="1025"/>
      <c r="J152" s="1025"/>
      <c r="K152" s="1025"/>
      <c r="O152" s="4"/>
    </row>
    <row r="153" spans="1:27" x14ac:dyDescent="0.35">
      <c r="A153" s="285"/>
      <c r="B153" s="288"/>
      <c r="C153" s="288"/>
      <c r="D153" s="1025" t="s">
        <v>170</v>
      </c>
      <c r="E153" s="1025"/>
      <c r="F153" s="1025"/>
      <c r="G153" s="1025"/>
      <c r="H153" s="1025"/>
      <c r="I153" s="1025"/>
      <c r="J153" s="1025"/>
      <c r="K153" s="1025"/>
      <c r="O153" s="4"/>
    </row>
    <row r="154" spans="1:27" ht="11" customHeight="1" thickBot="1" x14ac:dyDescent="0.4">
      <c r="A154" s="1027"/>
      <c r="B154" s="1027"/>
      <c r="C154" s="1027"/>
      <c r="D154" s="1027"/>
      <c r="E154" s="1027"/>
      <c r="F154" s="1027"/>
      <c r="G154" s="1027"/>
      <c r="H154" s="1027"/>
      <c r="I154" s="1027"/>
      <c r="J154" s="1027"/>
      <c r="K154" s="1027"/>
      <c r="O154" s="4"/>
    </row>
    <row r="155" spans="1:27" ht="15" thickBot="1" x14ac:dyDescent="0.4">
      <c r="A155" s="5" t="s">
        <v>775</v>
      </c>
      <c r="B155" s="285"/>
      <c r="C155" s="285"/>
      <c r="D155" s="1048"/>
      <c r="E155" s="1049"/>
      <c r="F155" s="1049"/>
      <c r="G155" s="1049"/>
      <c r="H155" s="1049"/>
      <c r="I155" s="1049"/>
      <c r="J155" s="1049"/>
      <c r="K155" s="1050"/>
      <c r="O155" s="4"/>
    </row>
    <row r="156" spans="1:27" x14ac:dyDescent="0.35">
      <c r="A156" s="288"/>
      <c r="B156" s="1025" t="s">
        <v>769</v>
      </c>
      <c r="C156" s="1025"/>
      <c r="D156" s="1025"/>
      <c r="E156" s="1025"/>
      <c r="F156" s="1025"/>
      <c r="G156" s="1025"/>
      <c r="H156" s="1025"/>
      <c r="I156" s="1025"/>
      <c r="J156" s="1025"/>
      <c r="K156" s="1025"/>
      <c r="O156" s="4"/>
      <c r="V156" s="3" t="b">
        <v>0</v>
      </c>
    </row>
    <row r="157" spans="1:27" x14ac:dyDescent="0.35">
      <c r="A157" s="288"/>
      <c r="B157" s="1025" t="s">
        <v>169</v>
      </c>
      <c r="C157" s="1025"/>
      <c r="D157" s="1025"/>
      <c r="E157" s="1025"/>
      <c r="F157" s="1025"/>
      <c r="G157" s="1025"/>
      <c r="H157" s="1025"/>
      <c r="I157" s="1025"/>
      <c r="J157" s="1025"/>
      <c r="K157" s="1025"/>
      <c r="O157" s="4"/>
    </row>
    <row r="158" spans="1:27" x14ac:dyDescent="0.35">
      <c r="A158" s="288"/>
      <c r="B158" s="1026" t="s">
        <v>952</v>
      </c>
      <c r="C158" s="1025"/>
      <c r="D158" s="1025"/>
      <c r="E158" s="1025"/>
      <c r="F158" s="1025"/>
      <c r="G158" s="1025"/>
      <c r="H158" s="1025"/>
      <c r="I158" s="1025"/>
      <c r="J158" s="1025"/>
      <c r="K158" s="1025"/>
      <c r="O158" s="4"/>
      <c r="V158" s="3" t="b">
        <v>0</v>
      </c>
    </row>
    <row r="159" spans="1:27" x14ac:dyDescent="0.35">
      <c r="A159" s="288"/>
      <c r="B159" s="285" t="s">
        <v>168</v>
      </c>
      <c r="C159" s="285"/>
      <c r="D159" s="285"/>
      <c r="E159" s="285"/>
      <c r="F159" s="285"/>
      <c r="G159" s="285"/>
      <c r="H159" s="285"/>
      <c r="I159" s="285"/>
      <c r="J159" s="285"/>
      <c r="K159" s="285"/>
      <c r="O159" s="4"/>
      <c r="V159" s="3" t="str">
        <f>IF(AND(V156=TRUE,V158=TRUE),"See Departmental approval in client file","No Measures Justified")</f>
        <v>No Measures Justified</v>
      </c>
    </row>
    <row r="160" spans="1:27" ht="11" customHeight="1" x14ac:dyDescent="0.35">
      <c r="A160" s="1027"/>
      <c r="B160" s="1027"/>
      <c r="C160" s="1027"/>
      <c r="D160" s="1027"/>
      <c r="E160" s="1027"/>
      <c r="F160" s="1027"/>
      <c r="G160" s="1027"/>
      <c r="H160" s="1027"/>
      <c r="I160" s="1027"/>
      <c r="J160" s="1027"/>
      <c r="K160" s="1027"/>
      <c r="O160" s="4"/>
    </row>
    <row r="161" spans="1:24" x14ac:dyDescent="0.35">
      <c r="A161" s="1042" t="s">
        <v>697</v>
      </c>
      <c r="B161" s="1042"/>
      <c r="C161" s="1042"/>
      <c r="D161" s="1042"/>
      <c r="E161" s="1042"/>
      <c r="F161" s="1042"/>
      <c r="G161" s="1042"/>
      <c r="H161" s="1042"/>
      <c r="I161" s="1042"/>
      <c r="J161" s="1042"/>
      <c r="K161" s="1042"/>
      <c r="O161" s="4"/>
      <c r="P161" s="4"/>
      <c r="Q161" s="4"/>
      <c r="R161" s="4"/>
      <c r="S161" s="4"/>
      <c r="T161" s="4"/>
      <c r="U161" s="4"/>
      <c r="V161" s="4"/>
      <c r="W161" s="4"/>
      <c r="X161" s="4"/>
    </row>
    <row r="162" spans="1:24" x14ac:dyDescent="0.35">
      <c r="A162" s="4"/>
    </row>
    <row r="163" spans="1:24" x14ac:dyDescent="0.35">
      <c r="A163" s="4"/>
    </row>
    <row r="164" spans="1:24" x14ac:dyDescent="0.35">
      <c r="A164" s="4"/>
    </row>
    <row r="165" spans="1:24" x14ac:dyDescent="0.35">
      <c r="A165" s="4"/>
    </row>
    <row r="166" spans="1:24" x14ac:dyDescent="0.35">
      <c r="A166" s="4"/>
      <c r="B166" s="4"/>
      <c r="C166" s="4"/>
      <c r="D166" s="4"/>
      <c r="E166" s="4"/>
      <c r="F166" s="4"/>
      <c r="G166" s="4"/>
      <c r="H166" s="4"/>
      <c r="I166" s="4"/>
      <c r="J166" s="4"/>
      <c r="O166" s="4"/>
      <c r="P166" s="4"/>
      <c r="Q166" s="4"/>
      <c r="R166" s="4"/>
      <c r="S166" s="4"/>
      <c r="T166" s="4"/>
      <c r="U166" s="4"/>
      <c r="V166" s="4"/>
      <c r="W166" s="4"/>
    </row>
    <row r="167" spans="1:24" x14ac:dyDescent="0.35">
      <c r="A167" s="4"/>
      <c r="B167" s="4"/>
      <c r="C167" s="4"/>
      <c r="D167" s="4"/>
      <c r="E167" s="4"/>
      <c r="F167" s="4"/>
      <c r="G167" s="4"/>
      <c r="H167" s="4"/>
      <c r="I167" s="4"/>
      <c r="J167" s="4"/>
      <c r="O167" s="4"/>
      <c r="P167" s="4"/>
      <c r="Q167" s="4"/>
      <c r="R167" s="4"/>
      <c r="S167" s="4"/>
      <c r="T167" s="4"/>
      <c r="U167" s="4"/>
      <c r="V167" s="4"/>
      <c r="W167" s="4"/>
    </row>
    <row r="168" spans="1:24" x14ac:dyDescent="0.35">
      <c r="A168" s="4"/>
      <c r="B168" s="4"/>
      <c r="C168" s="4"/>
      <c r="D168" s="4"/>
      <c r="E168" s="4"/>
      <c r="F168" s="4"/>
      <c r="G168" s="4"/>
      <c r="H168" s="4"/>
      <c r="I168" s="4"/>
      <c r="J168" s="4"/>
      <c r="O168" s="4"/>
      <c r="P168" s="4"/>
      <c r="Q168" s="4"/>
      <c r="R168" s="4"/>
      <c r="S168" s="4"/>
      <c r="T168" s="4"/>
      <c r="U168" s="4"/>
      <c r="V168" s="4"/>
      <c r="W168" s="4"/>
    </row>
    <row r="169" spans="1:24" x14ac:dyDescent="0.35">
      <c r="A169" s="4"/>
      <c r="B169" s="4"/>
      <c r="C169" s="4"/>
      <c r="D169" s="4"/>
      <c r="E169" s="4"/>
      <c r="F169" s="4"/>
      <c r="G169" s="4"/>
      <c r="H169" s="4"/>
      <c r="I169" s="4"/>
      <c r="J169" s="4"/>
      <c r="O169" s="4"/>
      <c r="P169" s="4"/>
      <c r="Q169" s="4"/>
      <c r="R169" s="4"/>
      <c r="S169" s="4"/>
      <c r="T169" s="4"/>
      <c r="U169" s="4"/>
      <c r="V169" s="4"/>
      <c r="W169" s="4"/>
    </row>
    <row r="170" spans="1:24" x14ac:dyDescent="0.35">
      <c r="A170" s="4"/>
      <c r="B170" s="4"/>
      <c r="C170" s="4"/>
      <c r="D170" s="4"/>
      <c r="E170" s="4"/>
      <c r="F170" s="4"/>
      <c r="G170" s="4"/>
      <c r="H170" s="4"/>
      <c r="I170" s="4"/>
      <c r="J170" s="4"/>
    </row>
    <row r="171" spans="1:24" x14ac:dyDescent="0.35">
      <c r="A171" s="4"/>
      <c r="B171" s="4"/>
      <c r="C171" s="4"/>
      <c r="D171" s="4"/>
      <c r="E171" s="4"/>
      <c r="F171" s="4"/>
      <c r="G171" s="4"/>
      <c r="H171" s="4"/>
      <c r="I171" s="4"/>
      <c r="J171" s="4"/>
    </row>
    <row r="172" spans="1:24" x14ac:dyDescent="0.35">
      <c r="A172" s="4"/>
      <c r="B172" s="4"/>
      <c r="C172" s="4"/>
      <c r="D172" s="4"/>
      <c r="E172" s="4"/>
      <c r="F172" s="4"/>
      <c r="G172" s="4"/>
      <c r="H172" s="4"/>
      <c r="I172" s="4"/>
      <c r="J172" s="4"/>
    </row>
    <row r="173" spans="1:24" x14ac:dyDescent="0.35">
      <c r="A173" s="4"/>
      <c r="B173" s="4"/>
      <c r="C173" s="4"/>
      <c r="D173" s="4"/>
      <c r="E173" s="4"/>
      <c r="F173" s="4"/>
      <c r="G173" s="4"/>
      <c r="H173" s="4"/>
      <c r="I173" s="4"/>
      <c r="J173" s="4"/>
    </row>
    <row r="174" spans="1:24" x14ac:dyDescent="0.35">
      <c r="A174" s="4"/>
      <c r="B174" s="4"/>
      <c r="C174" s="4"/>
      <c r="D174" s="4"/>
      <c r="E174" s="4"/>
      <c r="F174" s="4"/>
      <c r="G174" s="4"/>
      <c r="H174" s="4"/>
      <c r="I174" s="4"/>
      <c r="J174" s="4"/>
    </row>
    <row r="175" spans="1:24" x14ac:dyDescent="0.35">
      <c r="A175" s="4"/>
      <c r="B175" s="4"/>
      <c r="C175" s="4"/>
      <c r="D175" s="4"/>
      <c r="E175" s="4"/>
      <c r="F175" s="4"/>
      <c r="G175" s="4"/>
      <c r="H175" s="4"/>
      <c r="I175" s="4"/>
      <c r="J175" s="4"/>
    </row>
    <row r="176" spans="1:24" x14ac:dyDescent="0.35">
      <c r="A176" s="4"/>
      <c r="B176" s="4"/>
      <c r="C176" s="4"/>
      <c r="D176" s="4"/>
      <c r="E176" s="4"/>
      <c r="F176" s="4"/>
      <c r="G176" s="4"/>
      <c r="H176" s="4"/>
      <c r="I176" s="4"/>
      <c r="J176" s="4"/>
    </row>
    <row r="177" spans="1:10" x14ac:dyDescent="0.35">
      <c r="A177" s="4"/>
      <c r="B177" s="4"/>
      <c r="C177" s="4"/>
      <c r="D177" s="4"/>
      <c r="E177" s="4"/>
      <c r="F177" s="4"/>
      <c r="G177" s="4"/>
      <c r="H177" s="4"/>
      <c r="I177" s="4"/>
      <c r="J177" s="4"/>
    </row>
    <row r="178" spans="1:10" x14ac:dyDescent="0.35">
      <c r="A178" s="4"/>
      <c r="B178" s="4"/>
      <c r="C178" s="4"/>
      <c r="D178" s="4"/>
      <c r="E178" s="4"/>
      <c r="F178" s="4"/>
      <c r="G178" s="4"/>
      <c r="H178" s="4"/>
      <c r="I178" s="4"/>
      <c r="J178" s="4"/>
    </row>
    <row r="179" spans="1:10" x14ac:dyDescent="0.35">
      <c r="A179" s="4"/>
      <c r="B179" s="4"/>
      <c r="C179" s="4"/>
      <c r="D179" s="4"/>
      <c r="E179" s="4"/>
      <c r="F179" s="4"/>
      <c r="G179" s="4"/>
      <c r="H179" s="4"/>
      <c r="I179" s="4"/>
      <c r="J179" s="4"/>
    </row>
    <row r="180" spans="1:10" x14ac:dyDescent="0.35">
      <c r="A180" s="4"/>
      <c r="B180" s="4"/>
      <c r="C180" s="4"/>
      <c r="D180" s="4"/>
      <c r="E180" s="4"/>
      <c r="F180" s="4"/>
      <c r="G180" s="4"/>
      <c r="H180" s="4"/>
      <c r="I180" s="4"/>
      <c r="J180" s="4"/>
    </row>
    <row r="181" spans="1:10" x14ac:dyDescent="0.35">
      <c r="A181" s="4"/>
      <c r="B181" s="4"/>
      <c r="C181" s="4"/>
      <c r="D181" s="4"/>
      <c r="E181" s="4"/>
      <c r="F181" s="4"/>
      <c r="G181" s="4"/>
      <c r="H181" s="4"/>
      <c r="I181" s="4"/>
      <c r="J181" s="4"/>
    </row>
    <row r="182" spans="1:10" x14ac:dyDescent="0.35">
      <c r="A182" s="4"/>
      <c r="B182" s="4"/>
      <c r="C182" s="4"/>
      <c r="D182" s="4"/>
      <c r="E182" s="4"/>
      <c r="F182" s="4"/>
      <c r="G182" s="4"/>
      <c r="H182" s="4"/>
      <c r="I182" s="4"/>
      <c r="J182" s="4"/>
    </row>
    <row r="183" spans="1:10" x14ac:dyDescent="0.35">
      <c r="A183" s="4"/>
      <c r="B183" s="4"/>
      <c r="C183" s="4"/>
      <c r="D183" s="4"/>
      <c r="E183" s="4"/>
      <c r="F183" s="4"/>
      <c r="G183" s="4"/>
      <c r="H183" s="4"/>
      <c r="I183" s="4"/>
      <c r="J183" s="4"/>
    </row>
    <row r="184" spans="1:10" x14ac:dyDescent="0.35">
      <c r="A184" s="4"/>
      <c r="B184" s="4"/>
      <c r="C184" s="4"/>
      <c r="D184" s="4"/>
      <c r="E184" s="4"/>
      <c r="F184" s="4"/>
      <c r="G184" s="4"/>
      <c r="H184" s="4"/>
      <c r="I184" s="4"/>
      <c r="J184" s="4"/>
    </row>
    <row r="185" spans="1:10" x14ac:dyDescent="0.35">
      <c r="A185" s="4"/>
      <c r="B185" s="4"/>
      <c r="C185" s="4"/>
      <c r="D185" s="4"/>
      <c r="E185" s="4"/>
      <c r="F185" s="4"/>
      <c r="G185" s="4"/>
      <c r="H185" s="4"/>
      <c r="I185" s="4"/>
      <c r="J185" s="4"/>
    </row>
    <row r="186" spans="1:10" x14ac:dyDescent="0.35">
      <c r="A186" s="4"/>
      <c r="B186" s="4"/>
      <c r="C186" s="4"/>
      <c r="D186" s="4"/>
      <c r="E186" s="4"/>
      <c r="F186" s="4"/>
      <c r="G186" s="4"/>
      <c r="H186" s="4"/>
      <c r="I186" s="4"/>
      <c r="J186" s="4"/>
    </row>
    <row r="187" spans="1:10" x14ac:dyDescent="0.35">
      <c r="A187" s="4"/>
      <c r="B187" s="4"/>
      <c r="C187" s="4"/>
      <c r="D187" s="4"/>
      <c r="E187" s="4"/>
      <c r="F187" s="4"/>
      <c r="G187" s="4"/>
      <c r="H187" s="4"/>
      <c r="I187" s="4"/>
      <c r="J187" s="4"/>
    </row>
    <row r="188" spans="1:10" x14ac:dyDescent="0.35">
      <c r="A188" s="4"/>
      <c r="B188" s="4"/>
      <c r="C188" s="4"/>
      <c r="D188" s="4"/>
      <c r="E188" s="4"/>
      <c r="F188" s="4"/>
      <c r="G188" s="4"/>
      <c r="H188" s="4"/>
      <c r="I188" s="4"/>
      <c r="J188" s="4"/>
    </row>
    <row r="189" spans="1:10" x14ac:dyDescent="0.35">
      <c r="A189" s="4"/>
      <c r="B189" s="4"/>
      <c r="C189" s="4"/>
      <c r="D189" s="4"/>
      <c r="E189" s="4"/>
      <c r="F189" s="4"/>
      <c r="G189" s="4"/>
      <c r="H189" s="4"/>
      <c r="I189" s="4"/>
      <c r="J189" s="4"/>
    </row>
    <row r="190" spans="1:10" x14ac:dyDescent="0.35">
      <c r="A190" s="4"/>
      <c r="B190" s="4"/>
      <c r="C190" s="4"/>
      <c r="D190" s="4"/>
      <c r="E190" s="4"/>
      <c r="F190" s="4"/>
      <c r="G190" s="4"/>
      <c r="H190" s="4"/>
      <c r="I190" s="4"/>
      <c r="J190" s="4"/>
    </row>
    <row r="191" spans="1:10" x14ac:dyDescent="0.35">
      <c r="A191" s="4"/>
      <c r="B191" s="4"/>
      <c r="C191" s="4"/>
      <c r="D191" s="4"/>
      <c r="E191" s="4"/>
      <c r="F191" s="4"/>
      <c r="G191" s="4"/>
      <c r="H191" s="4"/>
      <c r="I191" s="4"/>
      <c r="J191" s="4"/>
    </row>
    <row r="192" spans="1:10" x14ac:dyDescent="0.35">
      <c r="A192" s="4"/>
      <c r="B192" s="4"/>
      <c r="C192" s="4"/>
      <c r="D192" s="4"/>
      <c r="E192" s="4"/>
      <c r="F192" s="4"/>
      <c r="G192" s="4"/>
      <c r="H192" s="4"/>
      <c r="I192" s="4"/>
      <c r="J192" s="4"/>
    </row>
    <row r="193" spans="1:10" x14ac:dyDescent="0.35">
      <c r="A193" s="4"/>
      <c r="B193" s="4"/>
      <c r="C193" s="4"/>
      <c r="D193" s="4"/>
      <c r="E193" s="4"/>
      <c r="F193" s="4"/>
      <c r="G193" s="4"/>
      <c r="H193" s="4"/>
      <c r="I193" s="4"/>
      <c r="J193" s="4"/>
    </row>
    <row r="194" spans="1:10" x14ac:dyDescent="0.35">
      <c r="A194" s="4"/>
      <c r="B194" s="4"/>
      <c r="C194" s="4"/>
      <c r="D194" s="4"/>
      <c r="E194" s="4"/>
      <c r="F194" s="4"/>
      <c r="G194" s="4"/>
      <c r="H194" s="4"/>
      <c r="I194" s="4"/>
      <c r="J194" s="4"/>
    </row>
    <row r="195" spans="1:10" x14ac:dyDescent="0.35">
      <c r="A195" s="4"/>
      <c r="B195" s="4"/>
      <c r="C195" s="4"/>
      <c r="D195" s="4"/>
      <c r="E195" s="4"/>
      <c r="F195" s="4"/>
      <c r="G195" s="4"/>
      <c r="H195" s="4"/>
      <c r="I195" s="4"/>
      <c r="J195" s="4"/>
    </row>
    <row r="196" spans="1:10" x14ac:dyDescent="0.35">
      <c r="A196" s="4"/>
      <c r="B196" s="4"/>
      <c r="C196" s="4"/>
      <c r="D196" s="4"/>
      <c r="E196" s="4"/>
      <c r="F196" s="4"/>
      <c r="G196" s="4"/>
      <c r="H196" s="4"/>
      <c r="I196" s="4"/>
      <c r="J196" s="4"/>
    </row>
    <row r="197" spans="1:10" x14ac:dyDescent="0.35">
      <c r="A197" s="4"/>
      <c r="B197" s="4"/>
      <c r="C197" s="4"/>
      <c r="D197" s="4"/>
      <c r="E197" s="4"/>
      <c r="F197" s="4"/>
      <c r="G197" s="4"/>
      <c r="H197" s="4"/>
      <c r="I197" s="4"/>
      <c r="J197" s="4"/>
    </row>
    <row r="198" spans="1:10" x14ac:dyDescent="0.35">
      <c r="A198" s="4"/>
      <c r="B198" s="4"/>
      <c r="C198" s="4"/>
      <c r="D198" s="4"/>
      <c r="E198" s="4"/>
      <c r="F198" s="4"/>
      <c r="G198" s="4"/>
      <c r="H198" s="4"/>
      <c r="I198" s="4"/>
      <c r="J198" s="4"/>
    </row>
    <row r="199" spans="1:10" x14ac:dyDescent="0.35">
      <c r="A199" s="4"/>
      <c r="B199" s="4"/>
      <c r="C199" s="4"/>
      <c r="D199" s="4"/>
      <c r="E199" s="4"/>
      <c r="F199" s="4"/>
      <c r="G199" s="4"/>
      <c r="H199" s="4"/>
      <c r="I199" s="4"/>
      <c r="J199" s="4"/>
    </row>
    <row r="200" spans="1:10" x14ac:dyDescent="0.35">
      <c r="A200" s="4"/>
      <c r="B200" s="4"/>
      <c r="C200" s="4"/>
      <c r="D200" s="4"/>
      <c r="E200" s="4"/>
      <c r="F200" s="4"/>
      <c r="G200" s="4"/>
      <c r="H200" s="4"/>
      <c r="I200" s="4"/>
      <c r="J200" s="4"/>
    </row>
    <row r="201" spans="1:10" x14ac:dyDescent="0.35">
      <c r="A201" s="4"/>
      <c r="B201" s="4"/>
      <c r="C201" s="4"/>
      <c r="D201" s="4"/>
      <c r="E201" s="4"/>
      <c r="F201" s="4"/>
      <c r="G201" s="4"/>
      <c r="H201" s="4"/>
      <c r="I201" s="4"/>
      <c r="J201" s="4"/>
    </row>
    <row r="202" spans="1:10" x14ac:dyDescent="0.35">
      <c r="A202" s="4"/>
      <c r="B202" s="4"/>
      <c r="C202" s="4"/>
      <c r="D202" s="4"/>
      <c r="E202" s="4"/>
      <c r="F202" s="4"/>
      <c r="G202" s="4"/>
      <c r="H202" s="4"/>
      <c r="I202" s="4"/>
      <c r="J202" s="4"/>
    </row>
    <row r="203" spans="1:10" x14ac:dyDescent="0.35">
      <c r="A203" s="4"/>
      <c r="B203" s="4"/>
      <c r="C203" s="4"/>
      <c r="D203" s="4"/>
      <c r="E203" s="4"/>
      <c r="F203" s="4"/>
      <c r="G203" s="4"/>
      <c r="H203" s="4"/>
      <c r="I203" s="4"/>
      <c r="J203" s="4"/>
    </row>
    <row r="204" spans="1:10" x14ac:dyDescent="0.35">
      <c r="A204" s="4"/>
      <c r="B204" s="4"/>
      <c r="C204" s="4"/>
      <c r="D204" s="4"/>
      <c r="E204" s="4"/>
      <c r="F204" s="4"/>
      <c r="G204" s="4"/>
      <c r="H204" s="4"/>
      <c r="I204" s="4"/>
      <c r="J204" s="4"/>
    </row>
    <row r="205" spans="1:10" x14ac:dyDescent="0.35">
      <c r="A205" s="4"/>
      <c r="B205" s="4"/>
      <c r="C205" s="4"/>
      <c r="D205" s="4"/>
      <c r="E205" s="4"/>
      <c r="F205" s="4"/>
      <c r="G205" s="4"/>
      <c r="H205" s="4"/>
      <c r="I205" s="4"/>
      <c r="J205" s="4"/>
    </row>
    <row r="206" spans="1:10" x14ac:dyDescent="0.35">
      <c r="A206" s="4"/>
      <c r="B206" s="4"/>
      <c r="C206" s="4"/>
      <c r="D206" s="4"/>
      <c r="E206" s="4"/>
      <c r="F206" s="4"/>
      <c r="G206" s="4"/>
      <c r="H206" s="4"/>
      <c r="I206" s="4"/>
      <c r="J206" s="4"/>
    </row>
    <row r="207" spans="1:10" x14ac:dyDescent="0.35">
      <c r="A207" s="4"/>
      <c r="B207" s="4"/>
      <c r="C207" s="4"/>
      <c r="D207" s="4"/>
      <c r="E207" s="4"/>
      <c r="F207" s="4"/>
      <c r="G207" s="4"/>
      <c r="H207" s="4"/>
      <c r="I207" s="4"/>
      <c r="J207" s="4"/>
    </row>
    <row r="208" spans="1:10" x14ac:dyDescent="0.35">
      <c r="A208" s="4"/>
      <c r="B208" s="4"/>
      <c r="C208" s="4"/>
      <c r="D208" s="4"/>
      <c r="E208" s="4"/>
      <c r="F208" s="4"/>
      <c r="G208" s="4"/>
      <c r="H208" s="4"/>
      <c r="I208" s="4"/>
      <c r="J208" s="4"/>
    </row>
    <row r="209" spans="1:10" x14ac:dyDescent="0.35">
      <c r="A209" s="4"/>
      <c r="B209" s="4"/>
      <c r="C209" s="4"/>
      <c r="D209" s="4"/>
      <c r="E209" s="4"/>
      <c r="F209" s="4"/>
      <c r="G209" s="4"/>
      <c r="H209" s="4"/>
      <c r="I209" s="4"/>
      <c r="J209" s="4"/>
    </row>
  </sheetData>
  <mergeCells count="141">
    <mergeCell ref="B2:C2"/>
    <mergeCell ref="E2:K2"/>
    <mergeCell ref="B39:J39"/>
    <mergeCell ref="B37:K37"/>
    <mergeCell ref="B38:K38"/>
    <mergeCell ref="B36:K36"/>
    <mergeCell ref="B35:K35"/>
    <mergeCell ref="A30:K30"/>
    <mergeCell ref="A31:J31"/>
    <mergeCell ref="A32:J32"/>
    <mergeCell ref="D34:K34"/>
    <mergeCell ref="A33:K33"/>
    <mergeCell ref="A27:K27"/>
    <mergeCell ref="A26:K26"/>
    <mergeCell ref="A28:K28"/>
    <mergeCell ref="A29:K29"/>
    <mergeCell ref="A3:K3"/>
    <mergeCell ref="A19:K19"/>
    <mergeCell ref="A17:K17"/>
    <mergeCell ref="A16:K16"/>
    <mergeCell ref="A18:K18"/>
    <mergeCell ref="A20:K20"/>
    <mergeCell ref="A21:K21"/>
    <mergeCell ref="A7:K10"/>
    <mergeCell ref="B67:K67"/>
    <mergeCell ref="B68:K68"/>
    <mergeCell ref="B69:K69"/>
    <mergeCell ref="A70:K70"/>
    <mergeCell ref="C66:K66"/>
    <mergeCell ref="B53:K54"/>
    <mergeCell ref="B59:K59"/>
    <mergeCell ref="A60:K60"/>
    <mergeCell ref="B40:J40"/>
    <mergeCell ref="C42:K42"/>
    <mergeCell ref="B46:K47"/>
    <mergeCell ref="C49:K49"/>
    <mergeCell ref="F50:K50"/>
    <mergeCell ref="F43:K43"/>
    <mergeCell ref="A41:K41"/>
    <mergeCell ref="A65:K65"/>
    <mergeCell ref="C137:K137"/>
    <mergeCell ref="D155:K155"/>
    <mergeCell ref="A161:K161"/>
    <mergeCell ref="B124:K126"/>
    <mergeCell ref="C127:K127"/>
    <mergeCell ref="C128:K128"/>
    <mergeCell ref="C129:K129"/>
    <mergeCell ref="D87:K87"/>
    <mergeCell ref="C92:K92"/>
    <mergeCell ref="C89:K89"/>
    <mergeCell ref="B90:K90"/>
    <mergeCell ref="A91:K91"/>
    <mergeCell ref="B93:K93"/>
    <mergeCell ref="C100:K100"/>
    <mergeCell ref="A101:K101"/>
    <mergeCell ref="E102:K102"/>
    <mergeCell ref="B103:K103"/>
    <mergeCell ref="C104:K104"/>
    <mergeCell ref="G105:K105"/>
    <mergeCell ref="B94:K94"/>
    <mergeCell ref="B95:K95"/>
    <mergeCell ref="B96:K96"/>
    <mergeCell ref="B97:K97"/>
    <mergeCell ref="B98:K98"/>
    <mergeCell ref="A4:K4"/>
    <mergeCell ref="A5:K5"/>
    <mergeCell ref="A6:K6"/>
    <mergeCell ref="A11:K11"/>
    <mergeCell ref="A12:K15"/>
    <mergeCell ref="A48:K48"/>
    <mergeCell ref="C61:K61"/>
    <mergeCell ref="C63:K63"/>
    <mergeCell ref="C64:K64"/>
    <mergeCell ref="B62:K62"/>
    <mergeCell ref="B52:K52"/>
    <mergeCell ref="B51:K51"/>
    <mergeCell ref="A55:K55"/>
    <mergeCell ref="C56:K56"/>
    <mergeCell ref="B57:K57"/>
    <mergeCell ref="B58:K58"/>
    <mergeCell ref="B82:K82"/>
    <mergeCell ref="B83:K83"/>
    <mergeCell ref="B84:K84"/>
    <mergeCell ref="C85:K85"/>
    <mergeCell ref="A86:K86"/>
    <mergeCell ref="B88:K88"/>
    <mergeCell ref="C71:K71"/>
    <mergeCell ref="B73:K73"/>
    <mergeCell ref="B74:K75"/>
    <mergeCell ref="A78:K78"/>
    <mergeCell ref="A76:K76"/>
    <mergeCell ref="C80:K80"/>
    <mergeCell ref="A79:K79"/>
    <mergeCell ref="A77:K77"/>
    <mergeCell ref="B81:K81"/>
    <mergeCell ref="B99:K99"/>
    <mergeCell ref="C112:K112"/>
    <mergeCell ref="C113:K113"/>
    <mergeCell ref="C114:K114"/>
    <mergeCell ref="C115:K115"/>
    <mergeCell ref="C116:K116"/>
    <mergeCell ref="C106:K106"/>
    <mergeCell ref="C107:K107"/>
    <mergeCell ref="C109:K109"/>
    <mergeCell ref="C108:K108"/>
    <mergeCell ref="C110:K110"/>
    <mergeCell ref="C111:K111"/>
    <mergeCell ref="B132:K132"/>
    <mergeCell ref="A133:K133"/>
    <mergeCell ref="A135:K135"/>
    <mergeCell ref="G136:K136"/>
    <mergeCell ref="C118:K118"/>
    <mergeCell ref="C119:K119"/>
    <mergeCell ref="C120:K120"/>
    <mergeCell ref="D122:K122"/>
    <mergeCell ref="D121:K121"/>
    <mergeCell ref="A123:K123"/>
    <mergeCell ref="A1:M1"/>
    <mergeCell ref="B156:K156"/>
    <mergeCell ref="B157:K157"/>
    <mergeCell ref="B158:K158"/>
    <mergeCell ref="A160:K160"/>
    <mergeCell ref="D149:K149"/>
    <mergeCell ref="D150:K150"/>
    <mergeCell ref="D151:K151"/>
    <mergeCell ref="D152:K152"/>
    <mergeCell ref="D153:K153"/>
    <mergeCell ref="A154:K154"/>
    <mergeCell ref="C143:K143"/>
    <mergeCell ref="C144:K144"/>
    <mergeCell ref="D145:K145"/>
    <mergeCell ref="D146:K146"/>
    <mergeCell ref="D147:K147"/>
    <mergeCell ref="D148:K148"/>
    <mergeCell ref="C138:K138"/>
    <mergeCell ref="C142:K142"/>
    <mergeCell ref="C141:K141"/>
    <mergeCell ref="C140:K140"/>
    <mergeCell ref="C139:K139"/>
    <mergeCell ref="C130:K130"/>
    <mergeCell ref="C131:K131"/>
  </mergeCells>
  <hyperlinks>
    <hyperlink ref="B40:J40" r:id="rId1" display="https://www.tdhca.state.tx.us/community-affairs/wap/docs/22-WAP-Health&amp;Safety.pdf" xr:uid="{00000000-0004-0000-0C00-000000000000}"/>
  </hyperlinks>
  <pageMargins left="0.7" right="0.7" top="0.75" bottom="0.75" header="0.3" footer="0.3"/>
  <pageSetup scale="91" orientation="portrait" horizontalDpi="300"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0</xdr:col>
                    <xdr:colOff>304800</xdr:colOff>
                    <xdr:row>34</xdr:row>
                    <xdr:rowOff>12700</xdr:rowOff>
                  </from>
                  <to>
                    <xdr:col>1</xdr:col>
                    <xdr:colOff>25400</xdr:colOff>
                    <xdr:row>35</xdr:row>
                    <xdr:rowOff>38100</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0</xdr:col>
                    <xdr:colOff>304800</xdr:colOff>
                    <xdr:row>36</xdr:row>
                    <xdr:rowOff>0</xdr:rowOff>
                  </from>
                  <to>
                    <xdr:col>1</xdr:col>
                    <xdr:colOff>25400</xdr:colOff>
                    <xdr:row>37</xdr:row>
                    <xdr:rowOff>31750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0</xdr:col>
                    <xdr:colOff>304800</xdr:colOff>
                    <xdr:row>37</xdr:row>
                    <xdr:rowOff>0</xdr:rowOff>
                  </from>
                  <to>
                    <xdr:col>1</xdr:col>
                    <xdr:colOff>25400</xdr:colOff>
                    <xdr:row>38</xdr:row>
                    <xdr:rowOff>31750</xdr:rowOff>
                  </to>
                </anchor>
              </controlPr>
            </control>
          </mc:Choice>
        </mc:AlternateContent>
        <mc:AlternateContent xmlns:mc="http://schemas.openxmlformats.org/markup-compatibility/2006">
          <mc:Choice Requires="x14">
            <control shapeId="7172" r:id="rId8" name="Check Box 4">
              <controlPr defaultSize="0" autoFill="0" autoLine="0" autoPict="0">
                <anchor moveWithCells="1">
                  <from>
                    <xdr:col>0</xdr:col>
                    <xdr:colOff>304800</xdr:colOff>
                    <xdr:row>38</xdr:row>
                    <xdr:rowOff>0</xdr:rowOff>
                  </from>
                  <to>
                    <xdr:col>1</xdr:col>
                    <xdr:colOff>25400</xdr:colOff>
                    <xdr:row>39</xdr:row>
                    <xdr:rowOff>31750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0</xdr:col>
                    <xdr:colOff>304800</xdr:colOff>
                    <xdr:row>42</xdr:row>
                    <xdr:rowOff>0</xdr:rowOff>
                  </from>
                  <to>
                    <xdr:col>1</xdr:col>
                    <xdr:colOff>25400</xdr:colOff>
                    <xdr:row>43</xdr:row>
                    <xdr:rowOff>31750</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0</xdr:col>
                    <xdr:colOff>304800</xdr:colOff>
                    <xdr:row>43</xdr:row>
                    <xdr:rowOff>0</xdr:rowOff>
                  </from>
                  <to>
                    <xdr:col>1</xdr:col>
                    <xdr:colOff>25400</xdr:colOff>
                    <xdr:row>44</xdr:row>
                    <xdr:rowOff>31750</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0</xdr:col>
                    <xdr:colOff>304800</xdr:colOff>
                    <xdr:row>44</xdr:row>
                    <xdr:rowOff>25400</xdr:rowOff>
                  </from>
                  <to>
                    <xdr:col>1</xdr:col>
                    <xdr:colOff>25400</xdr:colOff>
                    <xdr:row>45</xdr:row>
                    <xdr:rowOff>50800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0</xdr:col>
                    <xdr:colOff>304800</xdr:colOff>
                    <xdr:row>45</xdr:row>
                    <xdr:rowOff>12700</xdr:rowOff>
                  </from>
                  <to>
                    <xdr:col>1</xdr:col>
                    <xdr:colOff>25400</xdr:colOff>
                    <xdr:row>46</xdr:row>
                    <xdr:rowOff>38100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0</xdr:col>
                    <xdr:colOff>304800</xdr:colOff>
                    <xdr:row>49</xdr:row>
                    <xdr:rowOff>0</xdr:rowOff>
                  </from>
                  <to>
                    <xdr:col>1</xdr:col>
                    <xdr:colOff>25400</xdr:colOff>
                    <xdr:row>50</xdr:row>
                    <xdr:rowOff>31750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0</xdr:col>
                    <xdr:colOff>304800</xdr:colOff>
                    <xdr:row>50</xdr:row>
                    <xdr:rowOff>12700</xdr:rowOff>
                  </from>
                  <to>
                    <xdr:col>1</xdr:col>
                    <xdr:colOff>25400</xdr:colOff>
                    <xdr:row>51</xdr:row>
                    <xdr:rowOff>38100</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0</xdr:col>
                    <xdr:colOff>304800</xdr:colOff>
                    <xdr:row>51</xdr:row>
                    <xdr:rowOff>12700</xdr:rowOff>
                  </from>
                  <to>
                    <xdr:col>1</xdr:col>
                    <xdr:colOff>25400</xdr:colOff>
                    <xdr:row>52</xdr:row>
                    <xdr:rowOff>38100</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0</xdr:col>
                    <xdr:colOff>304800</xdr:colOff>
                    <xdr:row>52</xdr:row>
                    <xdr:rowOff>12700</xdr:rowOff>
                  </from>
                  <to>
                    <xdr:col>1</xdr:col>
                    <xdr:colOff>25400</xdr:colOff>
                    <xdr:row>53</xdr:row>
                    <xdr:rowOff>38100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0</xdr:col>
                    <xdr:colOff>304800</xdr:colOff>
                    <xdr:row>56</xdr:row>
                    <xdr:rowOff>0</xdr:rowOff>
                  </from>
                  <to>
                    <xdr:col>1</xdr:col>
                    <xdr:colOff>25400</xdr:colOff>
                    <xdr:row>57</xdr:row>
                    <xdr:rowOff>31750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0</xdr:col>
                    <xdr:colOff>304800</xdr:colOff>
                    <xdr:row>57</xdr:row>
                    <xdr:rowOff>25400</xdr:rowOff>
                  </from>
                  <to>
                    <xdr:col>1</xdr:col>
                    <xdr:colOff>25400</xdr:colOff>
                    <xdr:row>58</xdr:row>
                    <xdr:rowOff>50800</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0</xdr:col>
                    <xdr:colOff>304800</xdr:colOff>
                    <xdr:row>58</xdr:row>
                    <xdr:rowOff>25400</xdr:rowOff>
                  </from>
                  <to>
                    <xdr:col>1</xdr:col>
                    <xdr:colOff>25400</xdr:colOff>
                    <xdr:row>59</xdr:row>
                    <xdr:rowOff>50800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0</xdr:col>
                    <xdr:colOff>304800</xdr:colOff>
                    <xdr:row>61</xdr:row>
                    <xdr:rowOff>12700</xdr:rowOff>
                  </from>
                  <to>
                    <xdr:col>1</xdr:col>
                    <xdr:colOff>25400</xdr:colOff>
                    <xdr:row>62</xdr:row>
                    <xdr:rowOff>38100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1</xdr:col>
                    <xdr:colOff>298450</xdr:colOff>
                    <xdr:row>62</xdr:row>
                    <xdr:rowOff>12700</xdr:rowOff>
                  </from>
                  <to>
                    <xdr:col>1</xdr:col>
                    <xdr:colOff>603250</xdr:colOff>
                    <xdr:row>63</xdr:row>
                    <xdr:rowOff>38100</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1</xdr:col>
                    <xdr:colOff>298450</xdr:colOff>
                    <xdr:row>63</xdr:row>
                    <xdr:rowOff>25400</xdr:rowOff>
                  </from>
                  <to>
                    <xdr:col>1</xdr:col>
                    <xdr:colOff>603250</xdr:colOff>
                    <xdr:row>63</xdr:row>
                    <xdr:rowOff>228600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0</xdr:col>
                    <xdr:colOff>298450</xdr:colOff>
                    <xdr:row>66</xdr:row>
                    <xdr:rowOff>12700</xdr:rowOff>
                  </from>
                  <to>
                    <xdr:col>0</xdr:col>
                    <xdr:colOff>603250</xdr:colOff>
                    <xdr:row>67</xdr:row>
                    <xdr:rowOff>38100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0</xdr:col>
                    <xdr:colOff>298450</xdr:colOff>
                    <xdr:row>67</xdr:row>
                    <xdr:rowOff>25400</xdr:rowOff>
                  </from>
                  <to>
                    <xdr:col>0</xdr:col>
                    <xdr:colOff>603250</xdr:colOff>
                    <xdr:row>68</xdr:row>
                    <xdr:rowOff>50800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0</xdr:col>
                    <xdr:colOff>298450</xdr:colOff>
                    <xdr:row>68</xdr:row>
                    <xdr:rowOff>25400</xdr:rowOff>
                  </from>
                  <to>
                    <xdr:col>0</xdr:col>
                    <xdr:colOff>603250</xdr:colOff>
                    <xdr:row>69</xdr:row>
                    <xdr:rowOff>50800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0</xdr:col>
                    <xdr:colOff>304800</xdr:colOff>
                    <xdr:row>71</xdr:row>
                    <xdr:rowOff>0</xdr:rowOff>
                  </from>
                  <to>
                    <xdr:col>1</xdr:col>
                    <xdr:colOff>25400</xdr:colOff>
                    <xdr:row>72</xdr:row>
                    <xdr:rowOff>31750</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0</xdr:col>
                    <xdr:colOff>304800</xdr:colOff>
                    <xdr:row>71</xdr:row>
                    <xdr:rowOff>165100</xdr:rowOff>
                  </from>
                  <to>
                    <xdr:col>1</xdr:col>
                    <xdr:colOff>25400</xdr:colOff>
                    <xdr:row>72</xdr:row>
                    <xdr:rowOff>184150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0</xdr:col>
                    <xdr:colOff>304800</xdr:colOff>
                    <xdr:row>73</xdr:row>
                    <xdr:rowOff>0</xdr:rowOff>
                  </from>
                  <to>
                    <xdr:col>1</xdr:col>
                    <xdr:colOff>25400</xdr:colOff>
                    <xdr:row>74</xdr:row>
                    <xdr:rowOff>25400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0</xdr:col>
                    <xdr:colOff>304800</xdr:colOff>
                    <xdr:row>80</xdr:row>
                    <xdr:rowOff>0</xdr:rowOff>
                  </from>
                  <to>
                    <xdr:col>1</xdr:col>
                    <xdr:colOff>25400</xdr:colOff>
                    <xdr:row>81</xdr:row>
                    <xdr:rowOff>31750</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0</xdr:col>
                    <xdr:colOff>304800</xdr:colOff>
                    <xdr:row>80</xdr:row>
                    <xdr:rowOff>177800</xdr:rowOff>
                  </from>
                  <to>
                    <xdr:col>1</xdr:col>
                    <xdr:colOff>25400</xdr:colOff>
                    <xdr:row>82</xdr:row>
                    <xdr:rowOff>12700</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0</xdr:col>
                    <xdr:colOff>298450</xdr:colOff>
                    <xdr:row>82</xdr:row>
                    <xdr:rowOff>76200</xdr:rowOff>
                  </from>
                  <to>
                    <xdr:col>1</xdr:col>
                    <xdr:colOff>12700</xdr:colOff>
                    <xdr:row>82</xdr:row>
                    <xdr:rowOff>279400</xdr:rowOff>
                  </to>
                </anchor>
              </controlPr>
            </control>
          </mc:Choice>
        </mc:AlternateContent>
        <mc:AlternateContent xmlns:mc="http://schemas.openxmlformats.org/markup-compatibility/2006">
          <mc:Choice Requires="x14">
            <control shapeId="7198" r:id="rId32" name="Check Box 30">
              <controlPr defaultSize="0" autoFill="0" autoLine="0" autoPict="0">
                <anchor moveWithCells="1">
                  <from>
                    <xdr:col>0</xdr:col>
                    <xdr:colOff>304800</xdr:colOff>
                    <xdr:row>87</xdr:row>
                    <xdr:rowOff>0</xdr:rowOff>
                  </from>
                  <to>
                    <xdr:col>1</xdr:col>
                    <xdr:colOff>25400</xdr:colOff>
                    <xdr:row>88</xdr:row>
                    <xdr:rowOff>31750</xdr:rowOff>
                  </to>
                </anchor>
              </controlPr>
            </control>
          </mc:Choice>
        </mc:AlternateContent>
        <mc:AlternateContent xmlns:mc="http://schemas.openxmlformats.org/markup-compatibility/2006">
          <mc:Choice Requires="x14">
            <control shapeId="7199" r:id="rId33" name="Check Box 31">
              <controlPr defaultSize="0" autoFill="0" autoLine="0" autoPict="0">
                <anchor moveWithCells="1">
                  <from>
                    <xdr:col>0</xdr:col>
                    <xdr:colOff>304800</xdr:colOff>
                    <xdr:row>89</xdr:row>
                    <xdr:rowOff>0</xdr:rowOff>
                  </from>
                  <to>
                    <xdr:col>1</xdr:col>
                    <xdr:colOff>25400</xdr:colOff>
                    <xdr:row>89</xdr:row>
                    <xdr:rowOff>215900</xdr:rowOff>
                  </to>
                </anchor>
              </controlPr>
            </control>
          </mc:Choice>
        </mc:AlternateContent>
        <mc:AlternateContent xmlns:mc="http://schemas.openxmlformats.org/markup-compatibility/2006">
          <mc:Choice Requires="x14">
            <control shapeId="7200" r:id="rId34" name="Check Box 32">
              <controlPr defaultSize="0" autoFill="0" autoLine="0" autoPict="0">
                <anchor moveWithCells="1">
                  <from>
                    <xdr:col>0</xdr:col>
                    <xdr:colOff>304800</xdr:colOff>
                    <xdr:row>92</xdr:row>
                    <xdr:rowOff>0</xdr:rowOff>
                  </from>
                  <to>
                    <xdr:col>1</xdr:col>
                    <xdr:colOff>25400</xdr:colOff>
                    <xdr:row>93</xdr:row>
                    <xdr:rowOff>31750</xdr:rowOff>
                  </to>
                </anchor>
              </controlPr>
            </control>
          </mc:Choice>
        </mc:AlternateContent>
        <mc:AlternateContent xmlns:mc="http://schemas.openxmlformats.org/markup-compatibility/2006">
          <mc:Choice Requires="x14">
            <control shapeId="7201" r:id="rId35" name="Check Box 33">
              <controlPr defaultSize="0" autoFill="0" autoLine="0" autoPict="0">
                <anchor moveWithCells="1">
                  <from>
                    <xdr:col>0</xdr:col>
                    <xdr:colOff>304800</xdr:colOff>
                    <xdr:row>93</xdr:row>
                    <xdr:rowOff>12700</xdr:rowOff>
                  </from>
                  <to>
                    <xdr:col>1</xdr:col>
                    <xdr:colOff>25400</xdr:colOff>
                    <xdr:row>94</xdr:row>
                    <xdr:rowOff>38100</xdr:rowOff>
                  </to>
                </anchor>
              </controlPr>
            </control>
          </mc:Choice>
        </mc:AlternateContent>
        <mc:AlternateContent xmlns:mc="http://schemas.openxmlformats.org/markup-compatibility/2006">
          <mc:Choice Requires="x14">
            <control shapeId="7202" r:id="rId36" name="Check Box 34">
              <controlPr defaultSize="0" autoFill="0" autoLine="0" autoPict="0">
                <anchor moveWithCells="1">
                  <from>
                    <xdr:col>0</xdr:col>
                    <xdr:colOff>304800</xdr:colOff>
                    <xdr:row>94</xdr:row>
                    <xdr:rowOff>12700</xdr:rowOff>
                  </from>
                  <to>
                    <xdr:col>1</xdr:col>
                    <xdr:colOff>25400</xdr:colOff>
                    <xdr:row>94</xdr:row>
                    <xdr:rowOff>222250</xdr:rowOff>
                  </to>
                </anchor>
              </controlPr>
            </control>
          </mc:Choice>
        </mc:AlternateContent>
        <mc:AlternateContent xmlns:mc="http://schemas.openxmlformats.org/markup-compatibility/2006">
          <mc:Choice Requires="x14">
            <control shapeId="7203" r:id="rId37" name="Check Box 35">
              <controlPr defaultSize="0" autoFill="0" autoLine="0" autoPict="0">
                <anchor moveWithCells="1">
                  <from>
                    <xdr:col>0</xdr:col>
                    <xdr:colOff>304800</xdr:colOff>
                    <xdr:row>95</xdr:row>
                    <xdr:rowOff>0</xdr:rowOff>
                  </from>
                  <to>
                    <xdr:col>1</xdr:col>
                    <xdr:colOff>25400</xdr:colOff>
                    <xdr:row>96</xdr:row>
                    <xdr:rowOff>25400</xdr:rowOff>
                  </to>
                </anchor>
              </controlPr>
            </control>
          </mc:Choice>
        </mc:AlternateContent>
        <mc:AlternateContent xmlns:mc="http://schemas.openxmlformats.org/markup-compatibility/2006">
          <mc:Choice Requires="x14">
            <control shapeId="7204" r:id="rId38" name="Check Box 36">
              <controlPr defaultSize="0" autoFill="0" autoLine="0" autoPict="0">
                <anchor moveWithCells="1">
                  <from>
                    <xdr:col>0</xdr:col>
                    <xdr:colOff>304800</xdr:colOff>
                    <xdr:row>96</xdr:row>
                    <xdr:rowOff>0</xdr:rowOff>
                  </from>
                  <to>
                    <xdr:col>1</xdr:col>
                    <xdr:colOff>25400</xdr:colOff>
                    <xdr:row>96</xdr:row>
                    <xdr:rowOff>215900</xdr:rowOff>
                  </to>
                </anchor>
              </controlPr>
            </control>
          </mc:Choice>
        </mc:AlternateContent>
        <mc:AlternateContent xmlns:mc="http://schemas.openxmlformats.org/markup-compatibility/2006">
          <mc:Choice Requires="x14">
            <control shapeId="7205" r:id="rId39" name="Check Box 37">
              <controlPr defaultSize="0" autoFill="0" autoLine="0" autoPict="0">
                <anchor moveWithCells="1">
                  <from>
                    <xdr:col>0</xdr:col>
                    <xdr:colOff>304800</xdr:colOff>
                    <xdr:row>97</xdr:row>
                    <xdr:rowOff>0</xdr:rowOff>
                  </from>
                  <to>
                    <xdr:col>1</xdr:col>
                    <xdr:colOff>25400</xdr:colOff>
                    <xdr:row>98</xdr:row>
                    <xdr:rowOff>31750</xdr:rowOff>
                  </to>
                </anchor>
              </controlPr>
            </control>
          </mc:Choice>
        </mc:AlternateContent>
        <mc:AlternateContent xmlns:mc="http://schemas.openxmlformats.org/markup-compatibility/2006">
          <mc:Choice Requires="x14">
            <control shapeId="7206" r:id="rId40" name="Check Box 38">
              <controlPr defaultSize="0" autoFill="0" autoLine="0" autoPict="0">
                <anchor moveWithCells="1">
                  <from>
                    <xdr:col>0</xdr:col>
                    <xdr:colOff>304800</xdr:colOff>
                    <xdr:row>97</xdr:row>
                    <xdr:rowOff>177800</xdr:rowOff>
                  </from>
                  <to>
                    <xdr:col>1</xdr:col>
                    <xdr:colOff>25400</xdr:colOff>
                    <xdr:row>99</xdr:row>
                    <xdr:rowOff>12700</xdr:rowOff>
                  </to>
                </anchor>
              </controlPr>
            </control>
          </mc:Choice>
        </mc:AlternateContent>
        <mc:AlternateContent xmlns:mc="http://schemas.openxmlformats.org/markup-compatibility/2006">
          <mc:Choice Requires="x14">
            <control shapeId="7207" r:id="rId41" name="Check Box 39">
              <controlPr defaultSize="0" autoFill="0" autoLine="0" autoPict="0">
                <anchor moveWithCells="1">
                  <from>
                    <xdr:col>1</xdr:col>
                    <xdr:colOff>298450</xdr:colOff>
                    <xdr:row>84</xdr:row>
                    <xdr:rowOff>0</xdr:rowOff>
                  </from>
                  <to>
                    <xdr:col>1</xdr:col>
                    <xdr:colOff>603250</xdr:colOff>
                    <xdr:row>85</xdr:row>
                    <xdr:rowOff>31750</xdr:rowOff>
                  </to>
                </anchor>
              </controlPr>
            </control>
          </mc:Choice>
        </mc:AlternateContent>
        <mc:AlternateContent xmlns:mc="http://schemas.openxmlformats.org/markup-compatibility/2006">
          <mc:Choice Requires="x14">
            <control shapeId="7208" r:id="rId42" name="Check Box 40">
              <controlPr defaultSize="0" autoFill="0" autoLine="0" autoPict="0">
                <anchor moveWithCells="1">
                  <from>
                    <xdr:col>1</xdr:col>
                    <xdr:colOff>304800</xdr:colOff>
                    <xdr:row>88</xdr:row>
                    <xdr:rowOff>12700</xdr:rowOff>
                  </from>
                  <to>
                    <xdr:col>2</xdr:col>
                    <xdr:colOff>25400</xdr:colOff>
                    <xdr:row>89</xdr:row>
                    <xdr:rowOff>38100</xdr:rowOff>
                  </to>
                </anchor>
              </controlPr>
            </control>
          </mc:Choice>
        </mc:AlternateContent>
        <mc:AlternateContent xmlns:mc="http://schemas.openxmlformats.org/markup-compatibility/2006">
          <mc:Choice Requires="x14">
            <control shapeId="7209" r:id="rId43" name="Check Box 41">
              <controlPr defaultSize="0" autoFill="0" autoLine="0" autoPict="0">
                <anchor moveWithCells="1">
                  <from>
                    <xdr:col>1</xdr:col>
                    <xdr:colOff>298450</xdr:colOff>
                    <xdr:row>99</xdr:row>
                    <xdr:rowOff>0</xdr:rowOff>
                  </from>
                  <to>
                    <xdr:col>1</xdr:col>
                    <xdr:colOff>603250</xdr:colOff>
                    <xdr:row>100</xdr:row>
                    <xdr:rowOff>31750</xdr:rowOff>
                  </to>
                </anchor>
              </controlPr>
            </control>
          </mc:Choice>
        </mc:AlternateContent>
        <mc:AlternateContent xmlns:mc="http://schemas.openxmlformats.org/markup-compatibility/2006">
          <mc:Choice Requires="x14">
            <control shapeId="7211" r:id="rId44" name="Check Box 43">
              <controlPr defaultSize="0" autoFill="0" autoLine="0" autoPict="0">
                <anchor moveWithCells="1">
                  <from>
                    <xdr:col>0</xdr:col>
                    <xdr:colOff>298450</xdr:colOff>
                    <xdr:row>102</xdr:row>
                    <xdr:rowOff>0</xdr:rowOff>
                  </from>
                  <to>
                    <xdr:col>0</xdr:col>
                    <xdr:colOff>603250</xdr:colOff>
                    <xdr:row>103</xdr:row>
                    <xdr:rowOff>31750</xdr:rowOff>
                  </to>
                </anchor>
              </controlPr>
            </control>
          </mc:Choice>
        </mc:AlternateContent>
        <mc:AlternateContent xmlns:mc="http://schemas.openxmlformats.org/markup-compatibility/2006">
          <mc:Choice Requires="x14">
            <control shapeId="7212" r:id="rId45" name="Check Box 44">
              <controlPr defaultSize="0" autoFill="0" autoLine="0" autoPict="0">
                <anchor moveWithCells="1">
                  <from>
                    <xdr:col>1</xdr:col>
                    <xdr:colOff>304800</xdr:colOff>
                    <xdr:row>103</xdr:row>
                    <xdr:rowOff>12700</xdr:rowOff>
                  </from>
                  <to>
                    <xdr:col>2</xdr:col>
                    <xdr:colOff>25400</xdr:colOff>
                    <xdr:row>104</xdr:row>
                    <xdr:rowOff>38100</xdr:rowOff>
                  </to>
                </anchor>
              </controlPr>
            </control>
          </mc:Choice>
        </mc:AlternateContent>
        <mc:AlternateContent xmlns:mc="http://schemas.openxmlformats.org/markup-compatibility/2006">
          <mc:Choice Requires="x14">
            <control shapeId="7213" r:id="rId46" name="Check Box 45">
              <controlPr defaultSize="0" autoFill="0" autoLine="0" autoPict="0">
                <anchor moveWithCells="1">
                  <from>
                    <xdr:col>1</xdr:col>
                    <xdr:colOff>304800</xdr:colOff>
                    <xdr:row>105</xdr:row>
                    <xdr:rowOff>0</xdr:rowOff>
                  </from>
                  <to>
                    <xdr:col>2</xdr:col>
                    <xdr:colOff>25400</xdr:colOff>
                    <xdr:row>106</xdr:row>
                    <xdr:rowOff>31750</xdr:rowOff>
                  </to>
                </anchor>
              </controlPr>
            </control>
          </mc:Choice>
        </mc:AlternateContent>
        <mc:AlternateContent xmlns:mc="http://schemas.openxmlformats.org/markup-compatibility/2006">
          <mc:Choice Requires="x14">
            <control shapeId="7214" r:id="rId47" name="Check Box 46">
              <controlPr defaultSize="0" autoFill="0" autoLine="0" autoPict="0">
                <anchor moveWithCells="1">
                  <from>
                    <xdr:col>1</xdr:col>
                    <xdr:colOff>304800</xdr:colOff>
                    <xdr:row>106</xdr:row>
                    <xdr:rowOff>12700</xdr:rowOff>
                  </from>
                  <to>
                    <xdr:col>2</xdr:col>
                    <xdr:colOff>25400</xdr:colOff>
                    <xdr:row>107</xdr:row>
                    <xdr:rowOff>38100</xdr:rowOff>
                  </to>
                </anchor>
              </controlPr>
            </control>
          </mc:Choice>
        </mc:AlternateContent>
        <mc:AlternateContent xmlns:mc="http://schemas.openxmlformats.org/markup-compatibility/2006">
          <mc:Choice Requires="x14">
            <control shapeId="7215" r:id="rId48" name="Check Box 47">
              <controlPr defaultSize="0" autoFill="0" autoLine="0" autoPict="0">
                <anchor moveWithCells="1">
                  <from>
                    <xdr:col>1</xdr:col>
                    <xdr:colOff>304800</xdr:colOff>
                    <xdr:row>109</xdr:row>
                    <xdr:rowOff>12700</xdr:rowOff>
                  </from>
                  <to>
                    <xdr:col>2</xdr:col>
                    <xdr:colOff>25400</xdr:colOff>
                    <xdr:row>110</xdr:row>
                    <xdr:rowOff>38100</xdr:rowOff>
                  </to>
                </anchor>
              </controlPr>
            </control>
          </mc:Choice>
        </mc:AlternateContent>
        <mc:AlternateContent xmlns:mc="http://schemas.openxmlformats.org/markup-compatibility/2006">
          <mc:Choice Requires="x14">
            <control shapeId="7216" r:id="rId49" name="Check Box 48">
              <controlPr defaultSize="0" autoFill="0" autoLine="0" autoPict="0">
                <anchor moveWithCells="1">
                  <from>
                    <xdr:col>1</xdr:col>
                    <xdr:colOff>304800</xdr:colOff>
                    <xdr:row>113</xdr:row>
                    <xdr:rowOff>12700</xdr:rowOff>
                  </from>
                  <to>
                    <xdr:col>2</xdr:col>
                    <xdr:colOff>25400</xdr:colOff>
                    <xdr:row>114</xdr:row>
                    <xdr:rowOff>38100</xdr:rowOff>
                  </to>
                </anchor>
              </controlPr>
            </control>
          </mc:Choice>
        </mc:AlternateContent>
        <mc:AlternateContent xmlns:mc="http://schemas.openxmlformats.org/markup-compatibility/2006">
          <mc:Choice Requires="x14">
            <control shapeId="7217" r:id="rId50" name="Check Box 49">
              <controlPr defaultSize="0" autoFill="0" autoLine="0" autoPict="0">
                <anchor moveWithCells="1">
                  <from>
                    <xdr:col>1</xdr:col>
                    <xdr:colOff>304800</xdr:colOff>
                    <xdr:row>117</xdr:row>
                    <xdr:rowOff>0</xdr:rowOff>
                  </from>
                  <to>
                    <xdr:col>2</xdr:col>
                    <xdr:colOff>25400</xdr:colOff>
                    <xdr:row>118</xdr:row>
                    <xdr:rowOff>31750</xdr:rowOff>
                  </to>
                </anchor>
              </controlPr>
            </control>
          </mc:Choice>
        </mc:AlternateContent>
        <mc:AlternateContent xmlns:mc="http://schemas.openxmlformats.org/markup-compatibility/2006">
          <mc:Choice Requires="x14">
            <control shapeId="7218" r:id="rId51" name="Check Box 50">
              <controlPr defaultSize="0" autoFill="0" autoLine="0" autoPict="0">
                <anchor moveWithCells="1">
                  <from>
                    <xdr:col>2</xdr:col>
                    <xdr:colOff>304800</xdr:colOff>
                    <xdr:row>120</xdr:row>
                    <xdr:rowOff>0</xdr:rowOff>
                  </from>
                  <to>
                    <xdr:col>3</xdr:col>
                    <xdr:colOff>25400</xdr:colOff>
                    <xdr:row>121</xdr:row>
                    <xdr:rowOff>31750</xdr:rowOff>
                  </to>
                </anchor>
              </controlPr>
            </control>
          </mc:Choice>
        </mc:AlternateContent>
        <mc:AlternateContent xmlns:mc="http://schemas.openxmlformats.org/markup-compatibility/2006">
          <mc:Choice Requires="x14">
            <control shapeId="7219" r:id="rId52" name="Check Box 51">
              <controlPr defaultSize="0" autoFill="0" autoLine="0" autoPict="0">
                <anchor moveWithCells="1">
                  <from>
                    <xdr:col>2</xdr:col>
                    <xdr:colOff>304800</xdr:colOff>
                    <xdr:row>121</xdr:row>
                    <xdr:rowOff>25400</xdr:rowOff>
                  </from>
                  <to>
                    <xdr:col>3</xdr:col>
                    <xdr:colOff>25400</xdr:colOff>
                    <xdr:row>122</xdr:row>
                    <xdr:rowOff>50800</xdr:rowOff>
                  </to>
                </anchor>
              </controlPr>
            </control>
          </mc:Choice>
        </mc:AlternateContent>
        <mc:AlternateContent xmlns:mc="http://schemas.openxmlformats.org/markup-compatibility/2006">
          <mc:Choice Requires="x14">
            <control shapeId="7222" r:id="rId53" name="Check Box 54">
              <controlPr defaultSize="0" autoFill="0" autoLine="0" autoPict="0">
                <anchor moveWithCells="1">
                  <from>
                    <xdr:col>0</xdr:col>
                    <xdr:colOff>304800</xdr:colOff>
                    <xdr:row>123</xdr:row>
                    <xdr:rowOff>12700</xdr:rowOff>
                  </from>
                  <to>
                    <xdr:col>1</xdr:col>
                    <xdr:colOff>25400</xdr:colOff>
                    <xdr:row>124</xdr:row>
                    <xdr:rowOff>50800</xdr:rowOff>
                  </to>
                </anchor>
              </controlPr>
            </control>
          </mc:Choice>
        </mc:AlternateContent>
        <mc:AlternateContent xmlns:mc="http://schemas.openxmlformats.org/markup-compatibility/2006">
          <mc:Choice Requires="x14">
            <control shapeId="7223" r:id="rId54" name="Check Box 55">
              <controlPr defaultSize="0" autoFill="0" autoLine="0" autoPict="0">
                <anchor moveWithCells="1">
                  <from>
                    <xdr:col>1</xdr:col>
                    <xdr:colOff>304800</xdr:colOff>
                    <xdr:row>126</xdr:row>
                    <xdr:rowOff>12700</xdr:rowOff>
                  </from>
                  <to>
                    <xdr:col>2</xdr:col>
                    <xdr:colOff>25400</xdr:colOff>
                    <xdr:row>127</xdr:row>
                    <xdr:rowOff>38100</xdr:rowOff>
                  </to>
                </anchor>
              </controlPr>
            </control>
          </mc:Choice>
        </mc:AlternateContent>
        <mc:AlternateContent xmlns:mc="http://schemas.openxmlformats.org/markup-compatibility/2006">
          <mc:Choice Requires="x14">
            <control shapeId="7224" r:id="rId55" name="Check Box 56">
              <controlPr defaultSize="0" autoFill="0" autoLine="0" autoPict="0">
                <anchor moveWithCells="1">
                  <from>
                    <xdr:col>1</xdr:col>
                    <xdr:colOff>304800</xdr:colOff>
                    <xdr:row>126</xdr:row>
                    <xdr:rowOff>184150</xdr:rowOff>
                  </from>
                  <to>
                    <xdr:col>2</xdr:col>
                    <xdr:colOff>25400</xdr:colOff>
                    <xdr:row>128</xdr:row>
                    <xdr:rowOff>25400</xdr:rowOff>
                  </to>
                </anchor>
              </controlPr>
            </control>
          </mc:Choice>
        </mc:AlternateContent>
        <mc:AlternateContent xmlns:mc="http://schemas.openxmlformats.org/markup-compatibility/2006">
          <mc:Choice Requires="x14">
            <control shapeId="7225" r:id="rId56" name="Check Box 57">
              <controlPr defaultSize="0" autoFill="0" autoLine="0" autoPict="0">
                <anchor moveWithCells="1">
                  <from>
                    <xdr:col>1</xdr:col>
                    <xdr:colOff>304800</xdr:colOff>
                    <xdr:row>127</xdr:row>
                    <xdr:rowOff>184150</xdr:rowOff>
                  </from>
                  <to>
                    <xdr:col>2</xdr:col>
                    <xdr:colOff>25400</xdr:colOff>
                    <xdr:row>129</xdr:row>
                    <xdr:rowOff>25400</xdr:rowOff>
                  </to>
                </anchor>
              </controlPr>
            </control>
          </mc:Choice>
        </mc:AlternateContent>
        <mc:AlternateContent xmlns:mc="http://schemas.openxmlformats.org/markup-compatibility/2006">
          <mc:Choice Requires="x14">
            <control shapeId="7226" r:id="rId57" name="Check Box 58">
              <controlPr defaultSize="0" autoFill="0" autoLine="0" autoPict="0">
                <anchor moveWithCells="1">
                  <from>
                    <xdr:col>1</xdr:col>
                    <xdr:colOff>304800</xdr:colOff>
                    <xdr:row>128</xdr:row>
                    <xdr:rowOff>184150</xdr:rowOff>
                  </from>
                  <to>
                    <xdr:col>2</xdr:col>
                    <xdr:colOff>25400</xdr:colOff>
                    <xdr:row>130</xdr:row>
                    <xdr:rowOff>25400</xdr:rowOff>
                  </to>
                </anchor>
              </controlPr>
            </control>
          </mc:Choice>
        </mc:AlternateContent>
        <mc:AlternateContent xmlns:mc="http://schemas.openxmlformats.org/markup-compatibility/2006">
          <mc:Choice Requires="x14">
            <control shapeId="7227" r:id="rId58" name="Check Box 59">
              <controlPr defaultSize="0" autoFill="0" autoLine="0" autoPict="0">
                <anchor moveWithCells="1">
                  <from>
                    <xdr:col>1</xdr:col>
                    <xdr:colOff>304800</xdr:colOff>
                    <xdr:row>129</xdr:row>
                    <xdr:rowOff>184150</xdr:rowOff>
                  </from>
                  <to>
                    <xdr:col>2</xdr:col>
                    <xdr:colOff>25400</xdr:colOff>
                    <xdr:row>131</xdr:row>
                    <xdr:rowOff>38100</xdr:rowOff>
                  </to>
                </anchor>
              </controlPr>
            </control>
          </mc:Choice>
        </mc:AlternateContent>
        <mc:AlternateContent xmlns:mc="http://schemas.openxmlformats.org/markup-compatibility/2006">
          <mc:Choice Requires="x14">
            <control shapeId="7228" r:id="rId59" name="Check Box 60">
              <controlPr defaultSize="0" autoFill="0" autoLine="0" autoPict="0">
                <anchor moveWithCells="1">
                  <from>
                    <xdr:col>0</xdr:col>
                    <xdr:colOff>304800</xdr:colOff>
                    <xdr:row>131</xdr:row>
                    <xdr:rowOff>0</xdr:rowOff>
                  </from>
                  <to>
                    <xdr:col>1</xdr:col>
                    <xdr:colOff>25400</xdr:colOff>
                    <xdr:row>132</xdr:row>
                    <xdr:rowOff>38100</xdr:rowOff>
                  </to>
                </anchor>
              </controlPr>
            </control>
          </mc:Choice>
        </mc:AlternateContent>
        <mc:AlternateContent xmlns:mc="http://schemas.openxmlformats.org/markup-compatibility/2006">
          <mc:Choice Requires="x14">
            <control shapeId="7229" r:id="rId60" name="Check Box 61">
              <controlPr defaultSize="0" autoFill="0" autoLine="0" autoPict="0">
                <anchor moveWithCells="1">
                  <from>
                    <xdr:col>0</xdr:col>
                    <xdr:colOff>304800</xdr:colOff>
                    <xdr:row>133</xdr:row>
                    <xdr:rowOff>0</xdr:rowOff>
                  </from>
                  <to>
                    <xdr:col>1</xdr:col>
                    <xdr:colOff>25400</xdr:colOff>
                    <xdr:row>134</xdr:row>
                    <xdr:rowOff>31750</xdr:rowOff>
                  </to>
                </anchor>
              </controlPr>
            </control>
          </mc:Choice>
        </mc:AlternateContent>
        <mc:AlternateContent xmlns:mc="http://schemas.openxmlformats.org/markup-compatibility/2006">
          <mc:Choice Requires="x14">
            <control shapeId="7230" r:id="rId61" name="Check Box 62">
              <controlPr defaultSize="0" autoFill="0" autoLine="0" autoPict="0">
                <anchor moveWithCells="1">
                  <from>
                    <xdr:col>0</xdr:col>
                    <xdr:colOff>304800</xdr:colOff>
                    <xdr:row>135</xdr:row>
                    <xdr:rowOff>0</xdr:rowOff>
                  </from>
                  <to>
                    <xdr:col>1</xdr:col>
                    <xdr:colOff>25400</xdr:colOff>
                    <xdr:row>136</xdr:row>
                    <xdr:rowOff>31750</xdr:rowOff>
                  </to>
                </anchor>
              </controlPr>
            </control>
          </mc:Choice>
        </mc:AlternateContent>
        <mc:AlternateContent xmlns:mc="http://schemas.openxmlformats.org/markup-compatibility/2006">
          <mc:Choice Requires="x14">
            <control shapeId="7231" r:id="rId62" name="Check Box 63">
              <controlPr defaultSize="0" autoFill="0" autoLine="0" autoPict="0">
                <anchor moveWithCells="1">
                  <from>
                    <xdr:col>1</xdr:col>
                    <xdr:colOff>298450</xdr:colOff>
                    <xdr:row>136</xdr:row>
                    <xdr:rowOff>0</xdr:rowOff>
                  </from>
                  <to>
                    <xdr:col>1</xdr:col>
                    <xdr:colOff>603250</xdr:colOff>
                    <xdr:row>137</xdr:row>
                    <xdr:rowOff>31750</xdr:rowOff>
                  </to>
                </anchor>
              </controlPr>
            </control>
          </mc:Choice>
        </mc:AlternateContent>
        <mc:AlternateContent xmlns:mc="http://schemas.openxmlformats.org/markup-compatibility/2006">
          <mc:Choice Requires="x14">
            <control shapeId="7232" r:id="rId63" name="Check Box 64">
              <controlPr defaultSize="0" autoFill="0" autoLine="0" autoPict="0">
                <anchor moveWithCells="1">
                  <from>
                    <xdr:col>1</xdr:col>
                    <xdr:colOff>298450</xdr:colOff>
                    <xdr:row>136</xdr:row>
                    <xdr:rowOff>177800</xdr:rowOff>
                  </from>
                  <to>
                    <xdr:col>1</xdr:col>
                    <xdr:colOff>603250</xdr:colOff>
                    <xdr:row>137</xdr:row>
                    <xdr:rowOff>190500</xdr:rowOff>
                  </to>
                </anchor>
              </controlPr>
            </control>
          </mc:Choice>
        </mc:AlternateContent>
        <mc:AlternateContent xmlns:mc="http://schemas.openxmlformats.org/markup-compatibility/2006">
          <mc:Choice Requires="x14">
            <control shapeId="7233" r:id="rId64" name="Check Box 65">
              <controlPr defaultSize="0" autoFill="0" autoLine="0" autoPict="0">
                <anchor moveWithCells="1">
                  <from>
                    <xdr:col>1</xdr:col>
                    <xdr:colOff>298450</xdr:colOff>
                    <xdr:row>140</xdr:row>
                    <xdr:rowOff>184150</xdr:rowOff>
                  </from>
                  <to>
                    <xdr:col>1</xdr:col>
                    <xdr:colOff>603250</xdr:colOff>
                    <xdr:row>142</xdr:row>
                    <xdr:rowOff>38100</xdr:rowOff>
                  </to>
                </anchor>
              </controlPr>
            </control>
          </mc:Choice>
        </mc:AlternateContent>
        <mc:AlternateContent xmlns:mc="http://schemas.openxmlformats.org/markup-compatibility/2006">
          <mc:Choice Requires="x14">
            <control shapeId="7234" r:id="rId65" name="Check Box 66">
              <controlPr defaultSize="0" autoFill="0" autoLine="0" autoPict="0">
                <anchor moveWithCells="1">
                  <from>
                    <xdr:col>0</xdr:col>
                    <xdr:colOff>304800</xdr:colOff>
                    <xdr:row>155</xdr:row>
                    <xdr:rowOff>0</xdr:rowOff>
                  </from>
                  <to>
                    <xdr:col>1</xdr:col>
                    <xdr:colOff>25400</xdr:colOff>
                    <xdr:row>156</xdr:row>
                    <xdr:rowOff>31750</xdr:rowOff>
                  </to>
                </anchor>
              </controlPr>
            </control>
          </mc:Choice>
        </mc:AlternateContent>
        <mc:AlternateContent xmlns:mc="http://schemas.openxmlformats.org/markup-compatibility/2006">
          <mc:Choice Requires="x14">
            <control shapeId="7235" r:id="rId66" name="Check Box 67">
              <controlPr defaultSize="0" autoFill="0" autoLine="0" autoPict="0">
                <anchor moveWithCells="1">
                  <from>
                    <xdr:col>0</xdr:col>
                    <xdr:colOff>304800</xdr:colOff>
                    <xdr:row>156</xdr:row>
                    <xdr:rowOff>184150</xdr:rowOff>
                  </from>
                  <to>
                    <xdr:col>1</xdr:col>
                    <xdr:colOff>25400</xdr:colOff>
                    <xdr:row>158</xdr:row>
                    <xdr:rowOff>25400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10</vt:i4>
      </vt:variant>
    </vt:vector>
  </HeadingPairs>
  <TitlesOfParts>
    <vt:vector size="28" baseType="lpstr">
      <vt:lpstr>Contact Info</vt:lpstr>
      <vt:lpstr>Blower Door Duct Blaster Data</vt:lpstr>
      <vt:lpstr>BD DB - DO NOT DELETE</vt:lpstr>
      <vt:lpstr>CAZ Testing Data</vt:lpstr>
      <vt:lpstr>Attic Vent Calc</vt:lpstr>
      <vt:lpstr>Ref Replacement Tool</vt:lpstr>
      <vt:lpstr>Central HVAC Degradation Calc</vt:lpstr>
      <vt:lpstr>RAC Degradation Calc</vt:lpstr>
      <vt:lpstr>LIHEAP Priority List -23</vt:lpstr>
      <vt:lpstr>LIHEAP Priority List -25</vt:lpstr>
      <vt:lpstr>DOE SFSB PL Checklist HOT</vt:lpstr>
      <vt:lpstr>DOE MH PL Checklist HOT</vt:lpstr>
      <vt:lpstr>DOE LRMF PL Checklist HOT</vt:lpstr>
      <vt:lpstr>DOE SFSB PL Checklist MODERATE</vt:lpstr>
      <vt:lpstr>DOE MH PL Checklist MODERATE</vt:lpstr>
      <vt:lpstr>DOE LRMF PL Checklist MODERATE</vt:lpstr>
      <vt:lpstr>Sheet1</vt:lpstr>
      <vt:lpstr>Agency-County</vt:lpstr>
      <vt:lpstr>'Attic Vent Calc'!Print_Area</vt:lpstr>
      <vt:lpstr>'Blower Door Duct Blaster Data'!Print_Area</vt:lpstr>
      <vt:lpstr>'CAZ Testing Data'!Print_Area</vt:lpstr>
      <vt:lpstr>'Central HVAC Degradation Calc'!Print_Area</vt:lpstr>
      <vt:lpstr>'DOE LRMF PL Checklist MODERATE'!Print_Area</vt:lpstr>
      <vt:lpstr>'DOE SFSB PL Checklist HOT'!Print_Area</vt:lpstr>
      <vt:lpstr>'LIHEAP Priority List -25'!Print_Area</vt:lpstr>
      <vt:lpstr>'RAC Degradation Calc'!Print_Area</vt:lpstr>
      <vt:lpstr>'Ref Replacement Tool'!Print_Area</vt:lpstr>
      <vt:lpstr>xfd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evan.brown@tdhca.state.tx.us</dc:creator>
  <cp:lastModifiedBy>Evan Brown</cp:lastModifiedBy>
  <cp:lastPrinted>2025-02-10T19:56:47Z</cp:lastPrinted>
  <dcterms:created xsi:type="dcterms:W3CDTF">2022-07-28T20:57:40Z</dcterms:created>
  <dcterms:modified xsi:type="dcterms:W3CDTF">2025-08-12T15:56:38Z</dcterms:modified>
</cp:coreProperties>
</file>